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odov Restia" sheetId="1" r:id="rId5"/>
    <sheet state="visible" name="Chodov" sheetId="2" r:id="rId6"/>
    <sheet state="visible" name="Bolevec" sheetId="3" r:id="rId7"/>
    <sheet state="visible" name="Zličín" sheetId="4" r:id="rId8"/>
    <sheet state="hidden" name="List 4" sheetId="5" r:id="rId9"/>
    <sheet state="hidden" name="Bolevec Restia" sheetId="6" r:id="rId10"/>
    <sheet state="visible" name="Libuš" sheetId="7" r:id="rId11"/>
    <sheet state="visible" name="Malešice" sheetId="8" r:id="rId12"/>
    <sheet state="hidden" name="List 3" sheetId="9" r:id="rId13"/>
    <sheet state="visible" name="Prosek" sheetId="10" r:id="rId14"/>
    <sheet state="visible" name="Bolevec Archiv" sheetId="11" r:id="rId15"/>
    <sheet state="visible" name="Chodov Archiv" sheetId="12" r:id="rId16"/>
    <sheet state="visible" name="Zličín Archiv" sheetId="13" r:id="rId17"/>
    <sheet state="visible" name="Zličín Restia" sheetId="14" r:id="rId18"/>
    <sheet state="visible" name="Libuš Archiv" sheetId="15" r:id="rId19"/>
    <sheet state="visible" name="Malešice Archiv" sheetId="16" r:id="rId20"/>
    <sheet state="visible" name="Prosek Archiv" sheetId="17" r:id="rId21"/>
    <sheet state="hidden" name="Libuš Restia" sheetId="18" r:id="rId22"/>
    <sheet state="hidden" name="Malešice Restia" sheetId="19" r:id="rId23"/>
    <sheet state="hidden" name="Prosek Restia" sheetId="20" r:id="rId24"/>
  </sheets>
  <definedNames>
    <definedName hidden="1" localSheetId="0" name="_xlnm._FilterDatabase">'Chodov Restia'!$A$1:$N$1145</definedName>
    <definedName hidden="1" localSheetId="13" name="_xlnm._FilterDatabase">'Zličín Restia'!$A$1:$P$1098</definedName>
  </definedNames>
  <calcPr/>
</workbook>
</file>

<file path=xl/sharedStrings.xml><?xml version="1.0" encoding="utf-8"?>
<sst xmlns="http://schemas.openxmlformats.org/spreadsheetml/2006/main" count="36367" uniqueCount="7214">
  <si>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</si>
  <si>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</si>
  <si>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</si>
  <si>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</si>
  <si>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</si>
  <si>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</si>
  <si>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</si>
  <si>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</si>
  <si>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</si>
  <si>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</si>
  <si>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</si>
  <si>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</si>
  <si>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Pobočka</t>
  </si>
  <si>
    <t>Poznámka</t>
  </si>
  <si>
    <t>Název profilu</t>
  </si>
  <si>
    <t>Položky</t>
  </si>
  <si>
    <t>damejidlo</t>
  </si>
  <si>
    <t>delivered</t>
  </si>
  <si>
    <t>external-delivery</t>
  </si>
  <si>
    <t>online</t>
  </si>
  <si>
    <t>2026-05-03T23:43:55.162+02:00</t>
  </si>
  <si>
    <t>2026-05-03T23:52:37.648+02:00</t>
  </si>
  <si>
    <t>Pizza comeback Chodov</t>
  </si>
  <si>
    <t>[{"id":"54685018","note":"","size":"Česnekový dip","count":1,"label":"Česnekový dip","posId":"P106","price":2000,"isExtra":false},{"id":"54685059","note":"","count":1,"label":"Balné","posId":"K0000","price":1500,"isExtra":true},{"id":"59589716","note":"","size":"Baby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32cm","posId":"116","price":24900,"isExtra":false},{"id":"54685059","note":"","count":1,"label":"Balné","posId":"K0000","price":1500,"isExtra":true}]</t>
  </si>
  <si>
    <t>wolt</t>
  </si>
  <si>
    <t>Wolt Kurýr</t>
  </si>
  <si>
    <t>2026-05-03T23:20:14.406+02:00</t>
  </si>
  <si>
    <t>2026-05-03T23:28:01.454+02:00</t>
  </si>
  <si>
    <t>[{"id":"6748417db17528cb9bcae5eb","count":1,"label":"Comeback 40cm 🌶️","posId":"109","price":30900,"isExtra":false},{"id":"9642908ce4c2f22954c8bbd6","count":1,"label":"Balné","posId":"K0000","price":2000,"isExtra":true}]</t>
  </si>
  <si>
    <t>bolt</t>
  </si>
  <si>
    <t>Dhruv</t>
  </si>
  <si>
    <t>2026-05-03T23:13:19.983+02:00</t>
  </si>
  <si>
    <t>2026-05-03T23:25:10.425+02:00</t>
  </si>
  <si>
    <t>[{"id":"114","note":"","count":1,"label":"Hawai 32cm","posId":"114","price":24900,"isExtra":false},{"id":"K0000","note":"","count":1,"label":"Balné","posId":"K0000","price":1500,"isExtra":true}]</t>
  </si>
  <si>
    <t>2026-05-03T23:12:31.341+02:00</t>
  </si>
  <si>
    <t>2026-05-03T23:23:13.501+02:00</t>
  </si>
  <si>
    <t>[{"id":"59589713","note":"","size":"Zeleninová 32cm","count":1,"label":"Zeleninová 32cm","posId":"115","price":24900,"isExtra":false},{"id":"54685059","note":"","count":1,"label":"Balné","posId":"K0000","price":1500,"isExtra":true},{"id":"59589719","note":"","count":1,"label":"USA těsto","posId":"17","price":1000,"isExtra":true},{"id":"54685125","note":"","count":1,"label":"Bez žampionů","posId":"X105","price":0,"KDSTags":["redhighlight"],"isExtra":true},{"id":"54685170","note":"","count":1,"label":"Slanina","posId":"B108","price":3000,"KDSTags":["greenhighlight"],"isExtra":true},{"id":"54685174","note":"","count":1,"label":"Gorgonzola","posId":"B101","price":3000,"KDSTags":["greenhighlight"],"isExtra":true},{"id":"54685182","note":"","count":1,"label":"Grana padano, pecorino, parmazán","posId":"B130","price":3000,"KDSTags":["greenhighlight"],"isExtra":true}]</t>
  </si>
  <si>
    <t>generic</t>
  </si>
  <si>
    <t>pickup</t>
  </si>
  <si>
    <t>2026-05-03T23:11:03.678+02:00</t>
  </si>
  <si>
    <t>2026-05-03T23:19:02.249+02:00</t>
  </si>
  <si>
    <t>Adaptee</t>
  </si>
  <si>
    <t>[{"id":"088a7edc-ef1e-4c6b-b7a1-36c2c45ab0fe","note":"","count":1,"label":"Capricciosa 32 cm","posId":"113","price":24900,"isExtra":false}]</t>
  </si>
  <si>
    <t>Hřebík Martin</t>
  </si>
  <si>
    <t>delivery</t>
  </si>
  <si>
    <t>cash</t>
  </si>
  <si>
    <t>2026-05-03T23:05:02.678+02:00</t>
  </si>
  <si>
    <t>2026-05-03T23:16:07.478+02:00</t>
  </si>
  <si>
    <t>2026-05-03T23:27:33.632+02:00</t>
  </si>
  <si>
    <t>2026-05-03T23:05:03.323+02:00</t>
  </si>
  <si>
    <t>[{"id":"c10d36f8-acd3-4a8b-979d-b81c00d75c6f","count":1,"label":"BEZ -ananas","posId":"X100","price":0,"KDSTags":["redhighlight"],"isExtra":true},{"id":"72a788fd-2d10-4aa9-80c1-abbc9acb3570","count":1,"label":"Hawai 32 cm","posId":"138","price":24900,"isExtra":false},{"id":"c10d36f8-acd3-4a8b-979d-b81c00d75c6f","count":1,"label":"BEZ -ananas","posId":"X100","price":0,"KDSTags":["redhighlight"],"isExtra":true},{"id":"ad41b401-fc7f-449d-87be-dfb46bf9a126","count":1,"label":"Dip česnekový","posId":"P106","price":2000,"isExtra":false,"creatorId":"1HsxJusyNu0X1ZzbAWF4F","isPackging":0,"actualLabel":"Dip česnekový"}]</t>
  </si>
  <si>
    <t>2026-05-03T23:04:36.661+02:00</t>
  </si>
  <si>
    <t>2026-05-03T23:13:55.506+02:00</t>
  </si>
  <si>
    <t>[{"id":"6748417db17528cb9bcae5ed","count":1,"label":"Pepperoni 40cm 🌶️🌶️","posId":"108","price":30900,"isExtra":false},{"id":"9642908ce4c2f22954c8bbd6","count":1,"label":"Balné","posId":"K0000","price":2000,"isExtra":true},{"id":"a1bd46b9b8f83b8b50c57f27","count":1,"label":"okraj mozzarella, bylinky","posId":"A122","price":6500,"isExtra":true}]</t>
  </si>
  <si>
    <t>2026-05-03T22:47:58.653+02:00</t>
  </si>
  <si>
    <t>2026-05-03T22:56:09.467+02:00</t>
  </si>
  <si>
    <t>[{"id":"6748417db17528cb9bcae60d","count":1,"label":"Hawai 32cm","posId":"114","price":24900,"isExtra":false},{"id":"bd23bb29ddc67d336ee4c95b","count":1,"label":"Balné","posId":"K0000","price":1500,"isExtra":true},{"id":"6748417db17528cb9bcae63b","count":1,"label":"Česnekový dip","posId":"P106","price":2000,"isExtra":false},{"id":"bd23bb29ddc67d336ee4c95b","count":1,"label":"Balné","posId":"K0000","price":1500,"isExtra":true}]</t>
  </si>
  <si>
    <t>2026-05-03T22:39:56.118+02:00</t>
  </si>
  <si>
    <t>2026-05-03T22:49:21.310+02:00</t>
  </si>
  <si>
    <t>[{"id":"6748417db17528cb9bcae661","count":1,"label":"Pepsi zero sugar 1l","posId":"N125","price":5900,"isExtra":false},{"id":"6748417db17528cb9bcae601","count":1,"label":"Hot &amp; Spicy 32cm 🌶️🌶️","posId":"122","price":24900,"isExtra":false},{"id":"bd23bb29ddc67d336ee4c95b","count":1,"label":"Balné","posId":"K0000","price":1500,"isExtra":true},{"id":"97278f8f579333a42d2bbe2f","count":1,"label":"BBQ základ","posId":"ZRB32","price":0,"isExtra":true}]</t>
  </si>
  <si>
    <t>Chlubna Tomáš</t>
  </si>
  <si>
    <t>2026-05-03T22:35:04.191+02:00</t>
  </si>
  <si>
    <t>2026-05-03T22:42:55.248+02:00</t>
  </si>
  <si>
    <t>2026-05-03T22:52:52.266+02:00</t>
  </si>
  <si>
    <t>2026-05-03T22:35:04.705+02:00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</si>
  <si>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</si>
  <si>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2026-05-03T22:28:03.520+02:00</t>
  </si>
  <si>
    <t>2026-05-03T22:39:42.198+02:00</t>
  </si>
  <si>
    <t>[{"id":"1da6e618-5f95-4707-b8bd-b1685e13f67a","note":"","count":1,"label":"Hawai 40 cm","posId":"102","price":30900,"isExtra":false},{"id":"0604cf40-24b5-4ad5-a9e4-e5834def96b8","note":"","count":1,"label":"Dip česnekový","posId":"P106","price":2000,"isExtra":false}]</t>
  </si>
  <si>
    <t>2026-05-03T22:22:50.132+02:00</t>
  </si>
  <si>
    <t>2026-05-03T22:34:09.340+02:00</t>
  </si>
  <si>
    <t>[{"id":"6748417db17528cb9bcae603","count":1,"label":"Comeback 32cm 🌶️","posId":"121","price":24900,"isExtra":false},{"id":"bd23bb29ddc67d336ee4c95b","count":1,"label":"Balné","posId":"K0000","price":1500,"isExtra":true}]</t>
  </si>
  <si>
    <t>2026-05-03T22:18:46.239+02:00</t>
  </si>
  <si>
    <t>2026-05-03T22:31:42.754+02:00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</si>
  <si>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základ","posId":"ZRS40","price":0,"isExtra":true}]</t>
  </si>
  <si>
    <t>2026-05-03T22:17:46.000+02:00</t>
  </si>
  <si>
    <t>2026-05-03T22:26:26.367+02:00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</si>
  <si>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🌶️🌶️","posId":"122","price":24900,"isExtra":false},{"id":"54685059","note":"","count":1,"label":"Balné","posId":"K0000","price":1500,"isExtra":true},{"id":"54685088","note":"","count":1,"label":"okraj mozzarella, bylinky","posId":"A121","price":5700,"isExtra":true},{"id":"54685117","note":"","count":1,"label":"Olivy","posId":"B112","price":2500,"KDSTags":["greenhighlight"],"isExtra":true},{"id":"54685018","note":"","size":"Česnekový dip","count":1,"label":"Česnekový dip","posId":"P106","price":2000,"isExtra":false},{"id":"54685059","note":"","count":1,"label":"Balné","posId":"K0000","price":1500,"isExtra":true},{"id":"54685021","note":"","size":"Choco Rolls","count":1,"label":"Choco Rolls","posId":"chr100","price":8900,"isExtra":false},{"id":"54685059","note":"","count":1,"label":"Balné","posId":"K0000","price":1500,"isExtra":true}]</t>
  </si>
  <si>
    <t>2026-05-03T22:09:26.817+02:00</t>
  </si>
  <si>
    <t>2026-05-03T22:23:06.237+02:00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</si>
  <si>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</si>
  <si>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2026-05-03T22:09:25.174+02:00</t>
  </si>
  <si>
    <t>2026-05-03T22:21:17.227+02:00</t>
  </si>
  <si>
    <t>[{"id":"54684975","note":"","size":"Comeback 40cm 🌶️","count":1,"label":"Comeback 40cm 🌶️","posId":"109","price":30900,"isExtra":false},{"id":"54685049","note":"","count":1,"label":"Balné","posId":"K0000","price":2000,"isExtra":true}]</t>
  </si>
  <si>
    <t>2026-05-03T22:09:05.269+02:00</t>
  </si>
  <si>
    <t>2026-05-03T22:18:12.290+02:00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</si>
  <si>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🌶️🌶️","posId":"110","price":30900,"isExtra":false},{"id":"54685049","note":"","count":1,"label":"Balné","posId":"K0000","price":2000,"isExtra":true}]</t>
  </si>
  <si>
    <t>2026-05-03T22:00:03.725+02:00</t>
  </si>
  <si>
    <t>2026-05-03T22:09:38.040+02:00</t>
  </si>
  <si>
    <t>2026-05-03T22:21:21.163+02:00</t>
  </si>
  <si>
    <t>2026-05-03T22:00:04.669+02:00</t>
  </si>
  <si>
    <t>[{"id":"faf7ff40-eef3-48bd-92c4-b33e5bbf095d","note":"","count":1,"label":"Quattro Formaggi 40 cm","posId":"111","price":30900,"isExtra":false},{"id":"05527ae0-b54e-44de-955c-e974dad0a79f","note":"","count":1,"label":"Šunka","posId":"C106","price":4000,"KDSTags":["greenhighlight"],"isExtra":true},{"id":"0604cf40-24b5-4ad5-a9e4-e5834def96b8","note":"","count":2,"label":"Dip česnekový","posId":"P106","price":2000,"isExtra":false},{"id":"86f97e80-4313-45a1-88bb-cd090c233763","note":"","count":1,"label":"Pepsi 1l","posId":"N124","price":5900,"isExtra":false}]</t>
  </si>
  <si>
    <t>2026-05-03T21:54:04.458+02:00</t>
  </si>
  <si>
    <t>2026-05-03T22:06:52.749+02:00</t>
  </si>
  <si>
    <t>[{"id":"6748417db17528cb9bcae605","count":1,"label":"Pepperoni 32cm 🌶️🌶️","posId":"120","price":24900,"isExtra":false},{"id":"bd23bb29ddc67d336ee4c95b","count":1,"label":"Balné","posId":"K0000","price":1500,"isExtra":true}]</t>
  </si>
  <si>
    <t>2026-05-03T21:50:05.606+02:00</t>
  </si>
  <si>
    <t>2026-05-03T22:04:59.314+02:00</t>
  </si>
  <si>
    <t>[{"id":"6748417db17528cb9bcae5fd","count":1,"label":"Margherita 32cm","posId":"112","price":20900,"isExtra":false},{"id":"bd23bb29ddc67d336ee4c95b","count":1,"label":"Balné","posId":"K0000","price":1500,"isExtra":true},{"id":"6748417db17528cb9bcae601","count":1,"label":"Hot &amp; Spicy 32cm 🌶️🌶️","posId":"122","price":24900,"isExtra":false},{"id":"bd23bb29ddc67d336ee4c95b","count":1,"label":"Balné","posId":"K0000","price":1500,"isExtra":true}]</t>
  </si>
  <si>
    <t>2026-05-03T21:47:23.832+02:00</t>
  </si>
  <si>
    <t>2026-05-03T22:01:58.365+02:00</t>
  </si>
  <si>
    <t>[{"id":"59589706","note":"","size":"Margherita 32cm","count":1,"label":"Margherita 32cm","posId":"112","price":20900,"isExtra":false},{"id":"54685059","note":"","count":1,"label":"Balné","posId":"K0000","price":1500,"isExtra":true},{"id":"54685161","note":"","count":1,"label":"Mozzarella","posId":"B113","price":3000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</si>
  <si>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2026-05-03T21:38:52.186+02:00</t>
  </si>
  <si>
    <t>2026-05-03T21:55:20.178+02:00</t>
  </si>
  <si>
    <t>[{"id":"6748417db17528cb9bcae5ff","count":1,"label":"Quattro Formaggi 32cm","posId":"123","price":24900,"isExtra":false},{"id":"bd23bb29ddc67d336ee4c95b","count":1,"label":"Balné","posId":"K0000","price":1500,"isExtra":true},{"id":"fa857a88cef908bfe7a79dc0","count":1,"label":"Žampiony","posId":"B105","price":2500,"KDSTags":["greenhighlight"],"isExtra":true}]</t>
  </si>
  <si>
    <t>2026-05-03T21:38:42.761+02:00</t>
  </si>
  <si>
    <t>2026-05-03T21:53:45.163+02:00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</si>
  <si>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bylinky","posId":"A121","price":5700,"isExtra":true},{"id":"54685099","note":"","count":1,"label":"Žampiony","posId":"B105","price":2500,"KDSTags":["greenhighlight"],"isExtra":true}]</t>
  </si>
  <si>
    <t>Jan</t>
  </si>
  <si>
    <t>2026-05-03T21:38:41.051+02:00</t>
  </si>
  <si>
    <t>2026-05-03T21:49:50.146+02:00</t>
  </si>
  <si>
    <t>[{"id":"123","note":"","count":1,"label":"Quattro Formaggi 32cm","posId":"123","price":24900,"isExtra":false},{"id":"K0000","note":"","count":1,"label":"Balné","posId":"K0000","price":1500,"isExtra":true}]</t>
  </si>
  <si>
    <t>2026-05-03T21:34:23.281+02:00</t>
  </si>
  <si>
    <t>2026-05-03T21:48:03.116+02:00</t>
  </si>
  <si>
    <t>[{"id":"59589707","note":"","size":"Quattro Formaggi 32cm","count":2,"label":"Quattro Formaggi 32cm","posId":"123","price":24900,"isExtra":false},{"id":"54685059","note":"","count":2,"label":"Balné","posId":"K0000","price":1500,"isExtra":true},{"id":"64093107","note":"","size":"Sweet passion 32 cm","count":1,"label":"Sweet passion 32 cm","posId":"29","price":20900,"isExtra":false},{"id":"54685059","note":"","count":1,"label":"Balné","posId":"K0000","price":1500,"isExtra":true}]</t>
  </si>
  <si>
    <t>2026-05-03T21:32:47.952+02:00</t>
  </si>
  <si>
    <t>2026-05-03T21:40:44.285+02:00</t>
  </si>
  <si>
    <t>[{"id":"6748417db17528cb9bcae60f","count":1,"label":"Capricciosa 32cm","posId":"113","price":24900,"isExtra":false},{"id":"bd23bb29ddc67d336ee4c95b","count":1,"label":"Balné","posId":"K0000","price":1500,"isExtra":true},{"id":"f401506159c49964c3178c0f","count":1,"label":"okraj mozzarella, bylinky","posId":"A121","price":5700,"isExtra":true},{"id":"3a8c81df4b4e610c1946ed84","count":1,"label":"Bez oliv","posId":"X112","price":0,"KDSTags":["redhighlight"],"isExtra":true},{"id":"1e0c03d5276c1896ca48520f","count":1,"label":"Kuře","posId":"B114","price":3000,"KDSTags":["greenhighlight"],"isExtra":true}]</t>
  </si>
  <si>
    <t>manual</t>
  </si>
  <si>
    <t>2026-05-03T21:31:31.515+02:00</t>
  </si>
  <si>
    <t>2026-05-03T21:31:47.122+02:00</t>
  </si>
  <si>
    <t>Ručně zadané obj.</t>
  </si>
  <si>
    <t>[{"id":"45e86e69-d951-4cfa-82b7-297944319a30","count":1,"label":"Guarana classic","posId":"N142","price":5500,"isExtra":false,"creatorId":"6NYi7hoNT209kGTdg-zG4","isPackging":0,"actualLabel":"Guarana classic"}]</t>
  </si>
  <si>
    <t>2026-05-03T21:30:47.276+02:00</t>
  </si>
  <si>
    <t>2026-05-03T21:31:48.795+02:00</t>
  </si>
  <si>
    <t>[{"id":"45e86e69-d951-4cfa-82b7-297944319a30","count":1,"label":"Guarana classic","posId":"N142","price":5500,"isExtra":false,"creatorId":"yxL4HsUx6tM63_T5ZSG4p","isPackging":0,"actualLabel":"Guarana classic"},{"id":"6ffd3545-72d2-4e40-9c4f-5ed137d1966b","count":1,"label":"Guarana kiwi a jablko","posId":"N144","price":5500,"isExtra":false,"creatorId":"iGeBc2g8lQqdMhq3H5-Ph","isPackging":0,"actualLabel":"Guarana kiwi a jablko"}]</t>
  </si>
  <si>
    <t>2026-05-03T21:27:15.260+02:00</t>
  </si>
  <si>
    <t>2026-05-03T21:33:18.096+02:00</t>
  </si>
  <si>
    <t>2026-05-03T21:24:27.792+02:00</t>
  </si>
  <si>
    <t>2026-05-03T21:30:41.906+02:00</t>
  </si>
  <si>
    <t>[{"id":"307f1b7d-52a0-408d-be47-4976c57475e7","count":1,"label":"Pizza Hawai 32 cm","posId":"114","price":24900,"isExtra":false,"creatorId":"BECEtt-SdURBCVLYOTWM7","isPackging":0,"actualLabel":"Pizza Hawai 32 cm"},{"id":"ymBOCn5TmdXromQHrpfrr","count":1,"label":"Smetanový základ","posId":"ZRS32","price":0,"isExtra":true,"mainItemId":"307f1b7d-52a0-408d-be47-4976c57475e7"},{"id":"extra_20230331101812_72","count":1,"label":"Ananas","posId":"B100","price":2500,"KDSTags":["greenhighlight"],"isExtra":true,"mainItemId":"307f1b7d-52a0-408d-be47-4976c57475e7"},{"id":"extra_20230331101812_77","count":1,"label":"Mozzarella","posId":"B113","price":3000,"KDSTags":["greenhighlight"],"isExtra":true,"mainItemId":"307f1b7d-52a0-408d-be47-4976c57475e7"},{"id":"extra_20230331101812_78","count":1,"label":"Šunka","posId":"B106","price":3000,"KDSTags":["greenhighlight"],"isExtra":true,"mainItemId":"307f1b7d-52a0-408d-be47-4976c57475e7"},{"id":"f13b1746-a76a-4145-9a9a-693f1c4daf33","count":1,"label":"Pepsi 1l","posId":"N124","price":5900,"isExtra":false,"creatorId":"fVOakS0th1crUJi0DRmFF","isPackging":0,"actualLabel":"Pepsi 1l"}]</t>
  </si>
  <si>
    <t>2026-05-03T21:19:06.569+02:00</t>
  </si>
  <si>
    <t>2026-05-03T21:27:16.928+02:00</t>
  </si>
  <si>
    <t>[{"id":"e370f34b-aeaa-4f5c-80c1-33593f29ab88","count":1,"label":"Pizza Comeback 40","posId":"109","price":30900,"isExtra":false,"creatorId":"XNP3w_RXn2MaZ3-0kC2rS","isPackging":0,"actualLabel":"Pizza Comeback 40"}]</t>
  </si>
  <si>
    <t>2026-05-03T21:02:13.437+02:00</t>
  </si>
  <si>
    <t>2026-05-03T21:02:46.868+02:00</t>
  </si>
  <si>
    <t>[{"id":"d3d45011-38ff-4409-9f5f-709db0005c2e","count":1,"label":"Pepsi zero sugar 1l","posId":"N125","price":5900,"isExtra":false,"creatorId":"20GLSFbV8cukyVMjgmAMH","isPackging":0,"actualLabel":"Pepsi zero sugar 1l"}]</t>
  </si>
  <si>
    <t>2026-05-03T20:53:54.590+02:00</t>
  </si>
  <si>
    <t>2026-05-03T21:00:45.078+02:00</t>
  </si>
  <si>
    <t>[{"id":"6748417db17528cb9bcae5fd","count":1,"label":"Margherita 32cm","posId":"112","price":20900,"isExtra":false},{"id":"bd23bb29ddc67d336ee4c95b","count":1,"label":"Balné","posId":"K0000","price":1500,"isExtra":true}]</t>
  </si>
  <si>
    <t>2026-05-03T20:48:03.160+02:00</t>
  </si>
  <si>
    <t>2026-05-03T20:59:14.820+02:00</t>
  </si>
  <si>
    <t>2026-05-03T21:19:12.009+02:00</t>
  </si>
  <si>
    <t>2026-05-03T20:48:03.650+02:00</t>
  </si>
  <si>
    <t>[{"id":"088a7edc-ef1e-4c6b-b7a1-36c2c45ab0fe","note":"","count":1,"label":"Capricciosa 32 cm","posId":"113","price":24900,"isExtra":false},{"id":"1c4a575c-0a2c-4a58-a7c3-0328026cbcb1","note":"","count":1,"label":"Quattro Formaggi 18 cm","posId":"135","price":11900,"isExtra":false}]</t>
  </si>
  <si>
    <t>2026-05-03T20:46:37.953+02:00</t>
  </si>
  <si>
    <t>2026-05-03T20:57:22.046+02:00</t>
  </si>
  <si>
    <t>[{"id":"59589706","note":"","size":"Margherita 32cm","count":1,"label":"Margherita 32cm","posId":"112","price":20900,"isExtra":false},{"id":"54685059","note":"","count":1,"label":"Balné","posId":"K0000","price":1500,"isExtra":true},{"id":"54685099","note":"","count":1,"label":"Žampiony","posId":"B105","price":2500,"KDSTags":["greenhighlight"],"isExtra":true},{"id":"54685117","note":"","count":1,"label":"Olivy","posId":"B112","price":2500,"KDSTags":["greenhighlight"],"isExtra":true},{"id":"59589706","note":"","size":"Margherita 32cm","count":1,"label":"Margherita 32cm","posId":"112","price":20900,"isExtra":false},{"id":"54685059","note":"","count":1,"label":"Balné","posId":"K0000","price":1500,"isExtra":true},{"id":"54685054","note":"","count":1,"label":"Bez mozzarelly","posId":"X113","price":0,"KDSTags":["redhighlight"],"isExtra":true},{"id":"54685167","note":"","count":1,"label":"Šunka","posId":"B106","price":3000,"KDSTags":["greenhighlight"],"isExtra":true},{"id":"54685182","note":"","count":1,"label":"Grana padano, pecorino, parmazán","posId":"B130","price":3000,"KDSTags":["greenhighlight"],"isExtra":true}]</t>
  </si>
  <si>
    <t>2026-05-03T20:43:03.495+02:00</t>
  </si>
  <si>
    <t>2026-05-03T20:50:57.803+02:00</t>
  </si>
  <si>
    <t>2026-05-03T21:11:12.381+02:00</t>
  </si>
  <si>
    <t>2026-05-03T20:43:04.198+02:00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</si>
  <si>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základ","posId":"A128","price":0,"isExtra":true},{"id":"0604cf40-24b5-4ad5-a9e4-e5834def96b8","note":"","count":2,"label":"Dip česnekový","posId":"P106","price":2000,"isExtra":false}]</t>
  </si>
  <si>
    <t>2026-05-03T20:38:03.175+02:00</t>
  </si>
  <si>
    <t>2026-05-03T20:48:15.824+02:00</t>
  </si>
  <si>
    <t>2026-05-03T21:06:38.789+02:00</t>
  </si>
  <si>
    <t>2026-05-03T20:38:03.668+02:00</t>
  </si>
  <si>
    <t>[{"id":"3ca6f105-5e70-48ee-bc31-76525f0a0b11","note":"","count":1,"label":"BBQ Texas 40 cm","posId":"107","price":30900,"isExtra":false},{"id":"2f7a90d0-99ad-4d18-9e52-1aedcd045e55","note":"","count":1,"label":"BEZ -paprika","posId":"X111","price":0,"KDSTags":["redhighlight"],"isExtra":true}]</t>
  </si>
  <si>
    <t>2026-05-03T20:37:11.489+02:00</t>
  </si>
  <si>
    <t>2026-05-03T20:45:35.012+02:00</t>
  </si>
  <si>
    <t>[{"id":"6748417db17528cb9bcae601","count":1,"label":"Hot &amp; Spicy 32cm 🌶️🌶️","posId":"122","price":24900,"isExtra":false},{"id":"bd23bb29ddc67d336ee4c95b","count":1,"label":"Balné","posId":"K0000","price":1500,"isExtra":true},{"id":"6748417db17528cb9bcae639","count":1,"label":"Pepperoni Rolls 🌶️","posId":"P100","price":8900,"isExtra":false},{"id":"bd23bb29ddc67d336ee4c95b","count":1,"label":"Balné","posId":"K0000","price":1500,"isExtra":true}]</t>
  </si>
  <si>
    <t>2026-05-03T20:27:03.258+02:00</t>
  </si>
  <si>
    <t>2026-05-03T20:43:27.812+02:00</t>
  </si>
  <si>
    <t>[{"id":"faf7ff40-eef3-48bd-92c4-b33e5bbf095d","note":"","count":1,"label":"Quattro Formaggi 40 cm","posId":"111","price":30900,"isExtra":false},{"id":"0604cf40-24b5-4ad5-a9e4-e5834def96b8","note":"","count":1,"label":"Dip česnekový","posId":"P106","price":2000,"isExtra":false},{"id":"431e159e-af3b-4bad-9f72-f07001b572f8","note":"","count":1,"label":"Baby špenát &amp; kuře 40 cm","posId":"104","price":30900,"isExtra":false}]</t>
  </si>
  <si>
    <t>2026-05-03T20:26:03.016+02:00</t>
  </si>
  <si>
    <t>2026-05-03T20:38:39.008+02:00</t>
  </si>
  <si>
    <t>2026-05-03T20:58:47.159+02:00</t>
  </si>
  <si>
    <t>2026-05-03T20:26:03.560+02:00</t>
  </si>
  <si>
    <t>[{"id":"35de6e44-4cb0-4333-81c1-267ae2713d07","note":"","count":1,"label":"Sweet passion 18 cm","posId":"30","price":11900,"isExtra":false},{"id":"4f6ede18-25d3-4c82-be03-84c9578ab8ce","note":"","count":1,"label":"Pepperoni 32 cm","posId":"144","price":24900,"isExtra":false},{"id":"0663e926-2071-4402-b9ca-1a372f1ef96b","note":"","count":1,"label":"Zeleninová 32 cm","posId":"139","price":24900,"isExtra":false}]</t>
  </si>
  <si>
    <t>2026-05-03T20:18:02.973+02:00</t>
  </si>
  <si>
    <t>2026-05-03T20:34:38.788+02:00</t>
  </si>
  <si>
    <t>2026-05-03T20:48:56.497+02:00</t>
  </si>
  <si>
    <t>2026-05-03T20:18:03.501+02:00</t>
  </si>
  <si>
    <t>[{"id":"ef7489da-416c-4ccb-846f-0317489461fc","note":"","count":1,"label":"BBQ Meteor 40 cm","posId":"106","price":30900,"isExtra":false},{"id":"524f3c3f-0c67-4b97-b499-20f8d3dbda4a","note":"","count":1,"label":"BEZ -slanina","posId":"X108","price":0,"KDSTags":["redhighlight"],"isExtra":true}]</t>
  </si>
  <si>
    <t>Tomáš</t>
  </si>
  <si>
    <t>2026-05-03T20:17:31.386+02:00</t>
  </si>
  <si>
    <t>2026-05-03T20:32:30.999+02:00</t>
  </si>
  <si>
    <t>[{"id":"109","note":"","count":1,"label":"Comeback 40cm 🌶️","posId":"109","price":30900,"isExtra":false},{"id":"K0000","note":"","count":1,"label":"Balné","posId":"K0000","price":2000,"isExtra":true}]</t>
  </si>
  <si>
    <t>2026-05-03T20:17:02.985+02:00</t>
  </si>
  <si>
    <t>2026-05-03T20:30:26.026+02:00</t>
  </si>
  <si>
    <t>[{"id":"59589715","note":"","size":"Capricciosa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základ","posId":"ZRS32","price":0,"isExtra":true},{"id":"54685092","note":"","count":1,"label":"Bez žampionů","posId":"X105","price":0,"KDSTags":["redhighlight"],"isExtra":true}]</t>
  </si>
  <si>
    <t>2026-05-03T20:15:50.952+02:00</t>
  </si>
  <si>
    <t>2026-05-03T20:29:03.024+02:00</t>
  </si>
  <si>
    <t>[{"id":"6748417db17528cb9bcae5ed","count":1,"label":"Pepperoni 40cm 🌶️🌶️","posId":"108","price":30900,"isExtra":false},{"id":"9642908ce4c2f22954c8bbd6","count":1,"label":"Balné","posId":"K0000","price":2000,"isExtra":true},{"id":"6748417db17528cb9bcae65f","count":1,"label":"Pepsi 1l","posId":"N124","price":5900,"isExtra":false}]</t>
  </si>
  <si>
    <t>2026-05-03T20:15:09.308+02:00</t>
  </si>
  <si>
    <t>2026-05-03T20:27:56.766+02:00</t>
  </si>
  <si>
    <t>[{"id":"a52d210a-2931-4c6e-b767-1ff8446d4750","count":1,"label":"Pizza Hot &amp; Spicy 32","posId":"122","price":24900,"isExtra":false,"creatorId":"KQF1qNv-kNLoeIkkDCVaJ","isPackging":0,"actualLabel":"Pizza Hot &amp; Spicy 32"}]</t>
  </si>
  <si>
    <t>2026-05-03T20:13:43.850+02:00</t>
  </si>
  <si>
    <t>2026-05-03T20:27:08.866+02:00</t>
  </si>
  <si>
    <t>[{"id":"4df4c5c0-abba-42b0-a63e-2a559be75166","count":1,"label":"Pizza Quattro Formaggi 32","posId":"123","price":24900,"isExtra":false,"creatorId":"UP8PLgewvNIeyxu_arSry","isPackging":0,"actualLabel":"Pizza Quattro Formaggi 32"},{"id":"aEhGN0F1eP1ffk52R-6IM","count":1,"label":"okraj mozzarella, bylinky","posId":"A121","price":5700,"isExtra":true,"mainItemId":"4df4c5c0-abba-42b0-a63e-2a559be75166"},{"id":"4df4c5c0-abba-42b0-a63e-2a559be75166","count":1,"label":"Pizza Quattro Formaggi 32","posId":"123","price":24900,"isExtra":false,"creatorId":"dSLx8CxoYpGoXbtdKsXSM","isPackging":0,"actualLabel":"Pizza Quattro Formaggi 32"},{"id":"aEhGN0F1eP1ffk52R-6IM","count":1,"label":"okraj mozzarella, bylinky","posId":"A121","price":5700,"isExtra":true,"mainItemId":"4df4c5c0-abba-42b0-a63e-2a559be75166"},{"id":"extra_20230331101812_75","count":1,"label":"Kukuřice","posId":"B115","price":2500,"KDSTags":["greenhighlight"],"isExtra":true,"mainItemId":"4df4c5c0-abba-42b0-a63e-2a559be75166"}]</t>
  </si>
  <si>
    <t>2026-05-03T20:07:03.421+02:00</t>
  </si>
  <si>
    <t>2026-05-03T20:21:17.946+02:00</t>
  </si>
  <si>
    <t>2026-05-03T20:32:10.478+02:00</t>
  </si>
  <si>
    <t>2026-05-03T20:07:04.233+02:00</t>
  </si>
  <si>
    <t>[{"id":"7ee7e3c8-2c54-4dc5-810f-2f52f62e2d14","note":"","count":1,"label":"Comeback 32 cm","posId":"121","price":24900,"isExtra":false},{"id":"f4e62f0e-27eb-456f-a59a-dac515570142","note":"","count":1,"label":"Jablečno-skořicové rolls, 8ks","posId":"18","price":8900,"isExtra":false}]</t>
  </si>
  <si>
    <t>2026-05-03T20:05:44.868+02:00</t>
  </si>
  <si>
    <t>2026-05-03T20:19:29.982+02:00</t>
  </si>
  <si>
    <t>[{"id":"6748417db17528cb9bcae605","count":1,"label":"Pepperoni 32cm 🌶️🌶️","posId":"120","price":24900,"isExtra":false},{"id":"bd23bb29ddc67d336ee4c95b","count":1,"label":"Balné","posId":"K0000","price":1500,"isExtra":true},{"id":"18c190203278836a4d4b7095","count":1,"label":"Smetanový základ","posId":"ZRS32","price":0,"isExtra":true}]</t>
  </si>
  <si>
    <t>2026-05-03T20:04:04.184+02:00</t>
  </si>
  <si>
    <t>2026-05-03T20:17:36.782+02:00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</si>
  <si>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bylinky","posId":"A121","price":5700,"isExtra":true},{"id":"5d2371f1-a2a2-462f-9e8a-40af8e09e0d2","note":"","count":1,"label":"BEZ -olivy","posId":"X112","price":0,"KDSTags":["redhighlight"],"isExtra":true},{"id":"2a9dc121-ec1e-4cbb-b8d5-66ce6a546664","note":"","count":1,"label":"DIP jalapenos","posId":"P107","price":2000,"isExtra":false}]</t>
  </si>
  <si>
    <t>2026-05-03T20:01:03.004+02:00</t>
  </si>
  <si>
    <t>2026-05-03T20:24:38.778+02:00</t>
  </si>
  <si>
    <t>2026-05-03T20:41:10.557+02:00</t>
  </si>
  <si>
    <t>2026-05-03T20:01:03.493+02:00</t>
  </si>
  <si>
    <t>[{"id":"0d7a09d5-0cc0-41d1-92da-1fd2b06b2d07","note":"","count":3,"label":"Česnekový chléb","posId":"P104","price":7900,"isExtra":false},{"id":"0604cf40-24b5-4ad5-a9e4-e5834def96b8","note":"","count":3,"label":"Dip česnekový","posId":"P106","price":2000,"isExtra":false}]</t>
  </si>
  <si>
    <t>2026-05-03T19:59:03.366+02:00</t>
  </si>
  <si>
    <t>2026-05-03T20:14:33.829+02:00</t>
  </si>
  <si>
    <t>[{"id":"7ee7e3c8-2c54-4dc5-810f-2f52f62e2d14","note":"","count":1,"label":"Comeback 32 cm","posId":"121","price":24900,"isExtra":false},{"id":"e8a7b47a-70d2-4cc2-a375-1dab55125675","note":"","count":1,"label":"Quattro Formaggi 32 cm","posId":"123","price":24900,"isExtra":false}]</t>
  </si>
  <si>
    <t>2026-05-03T19:58:14.324+02:00</t>
  </si>
  <si>
    <t>2026-05-03T20:11:26.145+02:00</t>
  </si>
  <si>
    <t>[{"id":"6748417db17528cb9bcae5e5","count":1,"label":"Margherita 40cm","posId":"100","price":26900,"isExtra":false},{"id":"9642908ce4c2f22954c8bbd6","count":1,"label":"Balné","posId":"K0000","price":2000,"isExtra":true},{"id":"ab913d629d9f294fba1c5a16","count":1,"label":"Jalapeňos","posId":"C102","price":3500,"KDSTags":["greenhighlight"],"isExtra":true}]</t>
  </si>
  <si>
    <t>2026-05-03T19:58:03.311+02:00</t>
  </si>
  <si>
    <t>2026-05-03T20:10:10.729+02:00</t>
  </si>
  <si>
    <t>[{"id":"0491ba2d-7c43-44f5-949a-e82693028cdb","note":"","count":1,"label":"Margherita 32 cm","posId":"136","price":20900,"isExtra":false},{"id":"6e70115f-a0f1-42d6-aaca-1c1f7aa64cb8","note":"","count":1,"label":"šunka","posId":"B106","price":3000,"KDSTags":["greenhighlight"],"isExtra":true}]</t>
  </si>
  <si>
    <t>2026-05-03T19:57:23.103+02:00</t>
  </si>
  <si>
    <t>2026-05-03T20:09:09.164+02:00</t>
  </si>
  <si>
    <t>[{"id":"59589715","note":"","size":"Capricciosa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základ","posId":"ZRS32","price":0,"isExtra":true},{"id":"54685124","note":"","count":1,"label":"okraj hotdog, bbq omáčka","posId":"A119","price":5700,"isExtra":true}]</t>
  </si>
  <si>
    <t>2026-05-03T19:56:05.911+02:00</t>
  </si>
  <si>
    <t>2026-05-03T20:07:03.895+02:00</t>
  </si>
  <si>
    <t>[{"id":"4df4c5c0-abba-42b0-a63e-2a559be75166","count":1,"label":"Pizza Quattro Formaggi 32","posId":"123","price":24900,"isExtra":false,"creatorId":"U1ETpdOX7Q8riiELAebYb","isPackging":0,"actualLabel":"Pizza Quattro Formaggi 32"}]</t>
  </si>
  <si>
    <t>Maxim</t>
  </si>
  <si>
    <t>2026-05-03T19:52:42.841+02:00</t>
  </si>
  <si>
    <t>2026-05-03T20:06:21.554+02:00</t>
  </si>
  <si>
    <t>[{"id":"116","note":"","count":1,"label":"Baby Špenát &amp; kuře 32cm","posId":"116","price":24900,"isExtra":false},{"id":"K0000","note":"","count":1,"label":"Balné","posId":"K0000","price":1500,"isExtra":true},{"id":"B102","note":"","count":1,"label":"Jalapeňos","posId":"B102","price":2500,"KDSTags":["greenhighlight"],"isExtra":true}]</t>
  </si>
  <si>
    <t>2026-05-03T19:52:03.296+02:00</t>
  </si>
  <si>
    <t>2026-05-03T20:05:30.070+02:00</t>
  </si>
  <si>
    <t>2026-05-03T20:17:21.096+02:00</t>
  </si>
  <si>
    <t>2026-05-03T19:52:04.338+02:00</t>
  </si>
  <si>
    <t>[{"id":"1edf54fc-1032-442c-939f-e6e2033b2270","note":"","count":1,"label":"Comeback 40 cm","posId":"109","price":30900,"isExtra":false},{"id":"2a9dc121-ec1e-4cbb-b8d5-66ce6a546664","note":"","count":1,"label":"DIP jalapenos","posId":"P107","price":2000,"isExtra":false}]</t>
  </si>
  <si>
    <t>2026-05-03T19:46:03.611+02:00</t>
  </si>
  <si>
    <t>2026-05-03T20:02:24.779+02:00</t>
  </si>
  <si>
    <t>[{"id":"896d2264-b315-4ee3-b331-0fa7b26bb96f","note":"","count":1,"label":"Hawai 32 cm","posId":"114","price":24900,"isExtra":false},{"id":"d79a29ea-c5ce-49c2-9a5d-787665203983","note":"","count":1,"label":"paprika","posId":"B111","price":2500,"KDSTags":["greenhighlight"],"isExtra":true},{"id":"c10d36f8-acd3-4a8b-979d-b81c00d75c6f","note":"","count":1,"label":"BEZ -ananas","posId":"X100","price":0,"KDSTags":["redhighlight"],"isExtra":true},{"id":"896d2264-b315-4ee3-b331-0fa7b26bb96f","note":"","count":1,"label":"Hawai 32 cm","posId":"114","price":24900,"isExtra":false},{"id":"fb380719-7e86-4a50-b0fc-8a72368b6991","note":"","count":1,"label":"kukuřice","posId":"B115","price":2500,"KDSTags":["greenhighlight"],"isExtra":true},{"id":"c10d36f8-acd3-4a8b-979d-b81c00d75c6f","note":"","count":1,"label":"BEZ -ananas","posId":"X100","price":0,"KDSTags":["redhighlight"],"isExtra":true}]</t>
  </si>
  <si>
    <t>2026-05-03T19:41:03.602+02:00</t>
  </si>
  <si>
    <t>2026-05-03T20:04:48.716+02:00</t>
  </si>
  <si>
    <t>2026-05-03T20:12:35.780+02:00</t>
  </si>
  <si>
    <t>2026-05-03T19:41:04.086+02:00</t>
  </si>
  <si>
    <t>[{"id":"1edf54fc-1032-442c-939f-e6e2033b2270","note":"","count":1,"label":"Comeback 40 cm","posId":"109","price":30900,"isExtra":false}]</t>
  </si>
  <si>
    <t>2026-05-03T19:36:32.246+02:00</t>
  </si>
  <si>
    <t>2026-05-03T19:59:17.735+02:00</t>
  </si>
  <si>
    <t>[{"id":"95635f56-6c73-4fc1-9e7d-eddf1d15f4e3","count":1,"label":"Pizza Capricciosa 40","posId":"101","price":30900,"isExtra":false,"creatorId":"MVeJJIP6jB3B5O3n6azyO","isPackging":0,"actualLabel":"Pizza Capricciosa 40"},{"id":"extra_20230331101812_3","count":1,"label":"okraj mozzarella, bylinky","posId":"A122","price":6500,"isExtra":true,"mainItemId":"95635f56-6c73-4fc1-9e7d-eddf1d15f4e3"}]</t>
  </si>
  <si>
    <t>Naresh</t>
  </si>
  <si>
    <t>2026-05-03T19:36:22.629+02:00</t>
  </si>
  <si>
    <t>2026-05-03T19:56:51.895+02:00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</si>
  <si>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základ","posId":"ZRB32","price":0,"isExtra":true},{"id":"X112","note":"","count":1,"label":"Bez oliv","posId":"X112","price":0,"KDSTags":["redhighlight"],"isExtra":true},{"id":"B115","note":"","count":1,"label":"Kukuřice","posId":"B115","price":2500,"KDSTags":["greenhighlight"],"isExtra":true},{"id":"120","note":"","count":1,"label":"Pepperoni 32cm 🌶️🌶️","posId":"120","price":24900,"isExtra":false},{"id":"K0000","note":"","count":1,"label":"Balné","posId":"K0000","price":1500,"isExtra":true}]</t>
  </si>
  <si>
    <t>2026-05-03T19:35:56.797+02:00</t>
  </si>
  <si>
    <t>2026-05-03T19:54:25.903+02:00</t>
  </si>
  <si>
    <t>[{"id":"2c0b14ac-0c6b-4872-a94b-866460357260","count":1,"label":"Pizza Capricciosa 18","posId":"125","price":11900,"isExtra":false,"creatorId":"FzOzEgbH3bLwEQky7lEIi","isPackging":0,"actualLabel":"Pizza Capricciosa 18"},{"id":"307f1b7d-52a0-408d-be47-4976c57475e7","count":1,"label":"Pizza Hawai 32 cm","posId":"114","price":24900,"isExtra":false,"creatorId":"Uf0EbL2o1KQw7XnFCZkkN","isPackging":0,"actualLabel":"Pizza Hawai 32 cm"}]</t>
  </si>
  <si>
    <t>Zohidjon</t>
  </si>
  <si>
    <t>2026-05-03T19:27:24.608+02:00</t>
  </si>
  <si>
    <t>2026-05-03T19:52:04.077+02:00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</si>
  <si>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základ","posId":"ZRS32","price":0,"isExtra":true}]</t>
  </si>
  <si>
    <t>2026-05-03T19:22:13.169+02:00</t>
  </si>
  <si>
    <t>2026-05-03T19:50:42.009+02:00</t>
  </si>
  <si>
    <t>[{"id":"6748417db17528cb9bcae5eb","count":1,"label":"Comeback 40cm 🌶️","posId":"109","price":30900,"isExtra":false},{"id":"9642908ce4c2f22954c8bbd6","count":1,"label":"Balné","posId":"K0000","price":2000,"isExtra":true},{"id":"6748417db17528cb9bcae63b","count":1,"label":"Česnekový dip","posId":"P106","price":2000,"isExtra":false},{"id":"bd23bb29ddc67d336ee4c95b","count":1,"label":"Balné","posId":"K0000","price":1500,"isExtra":true}]</t>
  </si>
  <si>
    <t>card</t>
  </si>
  <si>
    <t>2026-05-03T19:18:03.456+02:00</t>
  </si>
  <si>
    <t>2026-05-03T19:47:34.676+02:00</t>
  </si>
  <si>
    <t>[{"id":"7ebac4a7-6cce-442e-b2bb-06b929c16076","note":"","count":1,"label":"Baby špenát &amp; kuře 32 cm","posId":"116","price":24900,"isExtra":false},{"id":"0604cf40-24b5-4ad5-a9e4-e5834def96b8","note":"","count":2,"label":"Dip česnekový","posId":"P106","price":2000,"isExtra":false},{"id":"1460d93c-4159-4d87-aaf2-4ef8fb5e31b1","note":"","count":1,"label":"Margherita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cm","posId":"112","price":20900,"isExtra":false},{"id":"6e70115f-a0f1-42d6-aaca-1c1f7aa64cb8","note":"","count":1,"label":"šunka","posId":"B106","price":3000,"KDSTags":["greenhighlight"],"isExtra":true}]</t>
  </si>
  <si>
    <t>2026-05-03T19:17:34.937+02:00</t>
  </si>
  <si>
    <t>2026-05-03T19:46:17.142+02:00</t>
  </si>
  <si>
    <t>[{"id":"6748417db17528cb9bcae605","count":1,"label":"Pepperoni 32cm 🌶️🌶️","posId":"120","price":24900,"isExtra":false},{"id":"bd23bb29ddc67d336ee4c95b","count":1,"label":"Balné","posId":"K0000","price":1500,"isExtra":true},{"id":"6748417db17528cb9bcae60f","count":1,"label":"Capricciosa 32cm","posId":"113","price":24900,"isExtra":false},{"id":"bd23bb29ddc67d336ee4c95b","count":1,"label":"Balné","posId":"K0000","price":1500,"isExtra":true},{"id":"6748417db17528cb9bcae5ff","count":1,"label":"Quattro Formaggi 32cm","posId":"123","price":24900,"isExtra":false},{"id":"bd23bb29ddc67d336ee4c95b","count":1,"label":"Balné","posId":"K0000","price":1500,"isExtra":true}]</t>
  </si>
  <si>
    <t>2026-05-03T19:14:39.275+02:00</t>
  </si>
  <si>
    <t>2026-05-03T19:43:45.089+02:00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</si>
  <si>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bylinky","posId":"A122","price":6500,"isExtra":true},{"id":"54685152","note":"","count":1,"label":"Kukuřice","posId":"C115","price":3500,"KDSTags":["greenhighlight"],"isExtra":true}]</t>
  </si>
  <si>
    <t>2026-05-03T19:11:05.900+02:00</t>
  </si>
  <si>
    <t>2026-05-03T19:41:38.690+02:00</t>
  </si>
  <si>
    <t>[{"id":"6748417db17528cb9bcae5f1","count":2,"label":"BBQ Meteor 40cm","posId":"106","price":30900,"isExtra":false},{"id":"9642908ce4c2f22954c8bbd6","count":2,"label":"Balné","posId":"K0000","price":2000,"isExtra":true},{"id":"6748417db17528cb9bcae657","count":1,"label":"Aquilla zelený čaj/citron 0,5l","posId":"N121","price":4900,"isExtra":false}]</t>
  </si>
  <si>
    <t>2026-05-03T19:10:34.507+02:00</t>
  </si>
  <si>
    <t>2026-05-03T19:32:46.918+02:00</t>
  </si>
  <si>
    <t>[{"id":"6748417db17528cb9bcae609","count":1,"label":"BBQ Meteor 32cm","posId":"118","price":24900,"isExtra":false},{"id":"bd23bb29ddc67d336ee4c95b","count":1,"label":"Balné","posId":"K0000","price":1500,"isExtra":true},{"id":"c259590cb362fcbe643661a7","count":1,"label":"Smetanový základ","posId":"ZBS32","price":0,"isExtra":true}]</t>
  </si>
  <si>
    <t>2026-05-03T19:10:03.058+02:00</t>
  </si>
  <si>
    <t>2026-05-03T19:29:42.156+02:00</t>
  </si>
  <si>
    <t>2026-05-03T19:44:20.841+02:00</t>
  </si>
  <si>
    <t>2026-05-03T19:10:03.819+02:00</t>
  </si>
  <si>
    <t>[{"id":"e8a7b47a-70d2-4cc2-a375-1dab55125675","note":"","count":1,"label":"Quattro Formaggi 32 cm","posId":"123","price":24900,"isExtra":false},{"id":"abb78cc4-218e-4703-b0da-98bea41bc424","note":"","count":1,"label":"BEZ -gorgonzola","posId":"X101","price":0,"KDSTags":["redhighlight"],"isExtra":true},{"id":"1edf54fc-1032-442c-939f-e6e2033b2270","note":"","count":1,"label":"Comeback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bylinky","posId":"A122","price":6500,"isExtra":true},{"id":"cc07bf3f-3e6f-4df8-9018-c7e260233504","note":"","count":1,"label":"BEZ -cibule","posId":"X103","price":0,"KDSTags":["redhighlight"],"isExtra":true},{"id":"6747ad56-2f52-4f5b-b96c-109c91cf97bd","note":"","count":1,"label":"Hawai 18 cm","posId":"126","price":11900,"isExtra":false},{"id":"4f109572-4c9f-4059-9c94-5988a13c6103","note":"","count":1,"label":"Pepperoni salám.","posId":"A109","price":2000,"isExtra":true},{"id":"f4e62f0e-27eb-456f-a59a-dac515570142","note":"","count":1,"label":"Jablečno-skořicové rolls, 8ks","posId":"18","price":8900,"isExtra":false},{"id":"5d8f8111-b8d6-476c-90eb-3486bda6346b","note":"","count":1,"label":"Strawberry Love 18 cm","posId":"40","price":11900,"isExtra":false}]</t>
  </si>
  <si>
    <t>Ankit</t>
  </si>
  <si>
    <t>2026-05-03T19:10:02.868+02:00</t>
  </si>
  <si>
    <t>2026-05-03T19:30:41.825+02:00</t>
  </si>
  <si>
    <t>[{"id":"111","note":"","count":1,"label":"Quattro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</si>
  <si>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2026-05-03T19:08:04.781+02:00</t>
  </si>
  <si>
    <t>2026-05-03T19:38:22.751+02:00</t>
  </si>
  <si>
    <t>2026-05-03T19:47:13.780+02:00</t>
  </si>
  <si>
    <t>2026-05-03T19:08:05.361+02:00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</si>
  <si>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0604cf40-24b5-4ad5-a9e4-e5834def96b8","note":"","count":4,"label":"Dip česnekový","posId":"P106","price":2000,"isExtra":false},{"id":"3ca6f105-5e70-48ee-bc31-76525f0a0b11","note":"","count":1,"label":"BBQ Texas 40 cm","posId":"107","price":30900,"isExtra":false},{"id":"1edf54fc-1032-442c-939f-e6e2033b2270","note":"","count":1,"label":"Comeback 40 cm","posId":"109","price":30900,"isExtra":false}]</t>
  </si>
  <si>
    <t>Radim</t>
  </si>
  <si>
    <t>2026-05-03T19:03:22.837+02:00</t>
  </si>
  <si>
    <t>2026-05-03T19:22:19.771+02:00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</si>
  <si>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</si>
  <si>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2026-05-03T19:03:03.169+02:00</t>
  </si>
  <si>
    <t>2026-05-03T19:34:49.657+02:00</t>
  </si>
  <si>
    <t>2026-05-03T19:47:28.017+02:00</t>
  </si>
  <si>
    <t>2026-05-03T19:03:03.880+02:00</t>
  </si>
  <si>
    <t>[{"id":"6747ad56-2f52-4f5b-b96c-109c91cf97bd","note":"","count":1,"label":"Hawai 18 cm","posId":"126","price":11900,"isExtra":false},{"id":"b98b13a4-28e7-4c43-90f2-32f5a9a58eb3","note":"","count":1,"label":"Baby špenát &amp; kuře 18 cm","posId":"128","price":11900,"isExtra":false},{"id":"ed962e6c-452c-49d0-917e-cf0d04abe09a","note":"","count":1,"label":"BBQ Texas 18 cm","posId":"131","price":11900,"isExtra":false}]</t>
  </si>
  <si>
    <t>2026-05-03T19:02:03.114+02:00</t>
  </si>
  <si>
    <t>2026-05-03T19:16:09.362+02:00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</si>
  <si>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bylinky","posId":"A121","price":5700,"isExtra":true},{"id":"0b22568e-4d1c-45db-9aa3-de09ef6c293a","note":"","count":1,"label":"Pepperoni 32 cm","posId":"120","price":24900,"isExtra":false},{"id":"fc3fa22b-be90-4e3e-a05f-41f62444ffb3","note":"","count":1,"label":"olivy","posId":"B112","price":2500,"KDSTags":["greenhighlight"],"isExtra":true}]</t>
  </si>
  <si>
    <t>2026-05-03T18:55:02.632+02:00</t>
  </si>
  <si>
    <t>2026-05-03T19:12:57.773+02:00</t>
  </si>
  <si>
    <t>2026-05-03T19:18:15.994+02:00</t>
  </si>
  <si>
    <t>2026-05-03T18:55:03.594+02:00</t>
  </si>
  <si>
    <t>[{"id":"7ee7e3c8-2c54-4dc5-810f-2f52f62e2d14","note":"","count":1,"label":"Comeback 32 cm","posId":"121","price":24900,"isExtra":false},{"id":"7805ed20-b7fb-4253-865d-b1d6ba10a291","note":"","count":1,"label":"Baby špenát &amp; kuře 32 cm","posId":"140","price":24900,"isExtra":false}]</t>
  </si>
  <si>
    <t>2026-05-03T18:53:03.136+02:00</t>
  </si>
  <si>
    <t>2026-05-03T19:11:39.760+02:00</t>
  </si>
  <si>
    <t>2026-05-03T19:23:13.133+02:00</t>
  </si>
  <si>
    <t>2026-05-03T18:53:03.763+02:00</t>
  </si>
  <si>
    <t>[{"id":"35de6e44-4cb0-4333-81c1-267ae2713d07","note":"","count":1,"label":"Sweet passion 18 cm","posId":"30","price":11900,"isExtra":false},{"id":"1da6e618-5f95-4707-b8bd-b1685e13f67a","note":"","count":1,"label":"Hawai 40 cm","posId":"102","price":30900,"isExtra":false},{"id":"ef7489da-416c-4ccb-846f-0317489461fc","note":"","count":1,"label":"BBQ Meteor 40 cm","posId":"106","price":30900,"isExtra":false},{"id":"9a7bfd85-41fe-45c5-9da5-e57408965bbb","note":"","count":1,"label":"Okraj Hotdog, hořčice","posId":"A118","price":6500,"isExtra":true}]</t>
  </si>
  <si>
    <t>2026-05-03T18:51:02.394+02:00</t>
  </si>
  <si>
    <t>2026-05-03T19:02:35.718+02:00</t>
  </si>
  <si>
    <t>2026-05-03T19:10:41.409+02:00</t>
  </si>
  <si>
    <t>2026-05-03T18:51:03.269+02:00</t>
  </si>
  <si>
    <t>[{"id":"4f6ede18-25d3-4c82-be03-84c9578ab8ce","note":"","count":1,"label":"Pepperoni 32 cm","posId":"144","price":24900,"isExtra":false},{"id":"52687002-58c9-40ea-ba22-d2ae7a4b5889","note":"","count":1,"label":"Comeback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</si>
  <si>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ready_pickup</t>
  </si>
  <si>
    <t>Thanh Tung</t>
  </si>
  <si>
    <t>2026-05-03T18:40:36.511+02:00</t>
  </si>
  <si>
    <t>2026-05-03T18:46:56.927+02:00</t>
  </si>
  <si>
    <t>[{"id":"112","note":"","count":1,"label":"Margherita 32cm","posId":"112","price":20900,"isExtra":false},{"id":"K0000","note":"","count":1,"label":"Balné","posId":"K0000","price":1500,"isExtra":true},{"id":"B114","note":"","count":1,"label":"Kuře","posId":"B114","price":3000,"KDSTags":["greenhighlight"],"isExtra":true}]</t>
  </si>
  <si>
    <t>2026-05-03T18:35:03.427+02:00</t>
  </si>
  <si>
    <t>2026-05-03T18:45:50.632+02:00</t>
  </si>
  <si>
    <t>2026-05-03T18:52:44.622+02:00</t>
  </si>
  <si>
    <t>2026-05-03T18:35:04.283+02:00</t>
  </si>
  <si>
    <t>[{"id":"cc2111d9-e783-4a1f-965f-c7ef181245a9","note":"","count":1,"label":"STRAWBERRY LOVE MENU COMEBACK","posId":"M300","price":34900,"isExtra":false},{"id":"10495eb9-3438-478a-aa0e-a579acbbd57a","note":"","count":1,"label":"*HAWAI* 32","posId":"Y114","price":0,"isExtra":true},{"id":"162f5e68-6a58-4eeb-a2b7-ae88adf3f3c7","note":"","count":1,"label":"Italské těsto","posId":"15","price":0,"isExtra":true},{"id":"7b506f1d-3b7d-4ca7-9767-75b5b6ff855b","note":"","count":1,"label":"okraj mozzarella BBQ","posId":"A123","price":5700,"isExtra":true},{"id":"28725a2c-fa15-421f-9cb7-6514593dc87b","note":"","count":1,"label":"Strawberry Love 18 cm","posId":"40","price":0,"isExtra":true},{"id":"6f706e66-8eff-4ecb-9f5d-62da0d19c9b6","note":"","count":1,"label":"Mirinda 1l","posId":"N126","price":0,"isExtra":true}]</t>
  </si>
  <si>
    <t>2026-05-03T18:27:24.423+02:00</t>
  </si>
  <si>
    <t>2026-05-03T18:40:25.911+02:00</t>
  </si>
  <si>
    <t>[{"id":"6748417db17528cb9bcae5e7","count":1,"label":"Quattro Formaggi 40cm","posId":"111","price":30900,"isExtra":false},{"id":"9642908ce4c2f22954c8bbd6","count":1,"label":"Balné","posId":"K0000","price":2000,"isExtra":true},{"id":"6748417db17528cb9bcae5e9","count":1,"label":"Hot &amp; Spicy 40cm 🌶️🌶️","posId":"110","price":30900,"isExtra":false},{"id":"9642908ce4c2f22954c8bbd6","count":1,"label":"Balné","posId":"K0000","price":2000,"isExtra":true},{"id":"6748417db17528cb9bcae5fd","count":1,"label":"Margherita 32cm","posId":"112","price":20900,"isExtra":false},{"id":"bd23bb29ddc67d336ee4c95b","count":1,"label":"Balné","posId":"K0000","price":1500,"isExtra":true}]</t>
  </si>
  <si>
    <t>2026-05-03T18:24:04.811+02:00</t>
  </si>
  <si>
    <t>2026-05-03T18:35:51.707+02:00</t>
  </si>
  <si>
    <t>2026-05-03T19:01:32.137+02:00</t>
  </si>
  <si>
    <t>2026-05-03T18:24:05.557+02:00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</si>
  <si>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cm","posId":"112","price":20900,"isExtra":false},{"id":"6e70115f-a0f1-42d6-aaca-1c1f7aa64cb8","note":"","count":1,"label":"šunka","posId":"B106","price":3000,"KDSTags":["greenhighlight"],"isExtra":true}]</t>
  </si>
  <si>
    <t>2026-05-03T18:21:51.284+02:00</t>
  </si>
  <si>
    <t>2026-05-03T18:34:23.192+02:00</t>
  </si>
  <si>
    <t>[{"id":"6748417db17528cb9bcae63b","count":1,"label":"Česnekový dip","posId":"P106","price":2000,"isExtra":false},{"id":"bd23bb29ddc67d336ee4c95b","count":1,"label":"Balné","posId":"K0000","price":1500,"isExtra":true},{"id":"6748417db17528cb9bcae5ff","count":1,"label":"Quattro Formaggi 32cm","posId":"123","price":24900,"isExtra":false},{"id":"bd23bb29ddc67d336ee4c95b","count":1,"label":"Balné","posId":"K0000","price":1500,"isExtra":true}]</t>
  </si>
  <si>
    <t>2026-05-03T18:20:03.324+02:00</t>
  </si>
  <si>
    <t>2026-05-03T18:30:07.573+02:00</t>
  </si>
  <si>
    <t>[{"id":"389b26e5-2cae-411b-afde-ac1cec80674b","note":"","count":1,"label":"Margherita 40 cm","posId":"100","price":26900,"isExtra":false}]</t>
  </si>
  <si>
    <t>2026-05-03T18:14:20.815+02:00</t>
  </si>
  <si>
    <t>2026-05-03T18:32:40.107+02:00</t>
  </si>
  <si>
    <t>[{"id":"698a057bcb290763837f5584","count":1,"label":"Strawberry Love menu","posId":"M300","price":34900,"isExtra":false},{"id":"57a40d824cbcdc554daf3cd5","count":1,"label":"Špenát &amp; kuře","posId":"Y116","price":0,"isExtra":true},{"id":"58798294e8846ceff49a31a3","count":1,"label":"Pizza Strawbery Love 18","posId":"40","price":0,"isExtra":true},{"id":"a2d25f9c5bc32e5bd2b5ea70","count":1,"label":"Mirinda 1l","posId":"N126","price":0,"isExtra":true}]</t>
  </si>
  <si>
    <t>2026-05-03T18:10:03.037+02:00</t>
  </si>
  <si>
    <t>2026-05-03T18:28:21.138+02:00</t>
  </si>
  <si>
    <t>2026-05-03T18:41:26.722+02:00</t>
  </si>
  <si>
    <t>2026-05-03T18:10:04.008+02:00</t>
  </si>
  <si>
    <t>[{"id":"0491ba2d-7c43-44f5-949a-e82693028cdb","note":"","count":1,"label":"Margherita 32 cm","posId":"136","price":20900,"isExtra":false},{"id":"6e70115f-a0f1-42d6-aaca-1c1f7aa64cb8","note":"","count":1,"label":"šunka","posId":"B106","price":3000,"KDSTags":["greenhighlight"],"isExtra":true},{"id":"a4e8ca23-fe36-4747-a603-19485eee7e76","note":"","count":1,"label":"Hot &amp; Spicy 32 cm","posId":"146","price":24900,"isExtra":false},{"id":"1862e3c8-b15a-4618-9df4-53d2356fb8d5","note":"","count":1,"label":"Zeleninová 18 cm","posId":"127","price":11900,"isExtra":false},{"id":"5df34067-0b6b-41dc-8528-5c379260b439","note":"","count":1,"label":"Mirinda 1l","posId":"N126","price":5900,"isExtra":false}]</t>
  </si>
  <si>
    <t>2026-05-03T18:06:46.438+02:00</t>
  </si>
  <si>
    <t>2026-05-03T18:20:27.960+02:00</t>
  </si>
  <si>
    <t>[{"id":"54684978","note":"","size":"BBQ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základ","posId":"ZBR40","price":0,"isExtra":true},{"id":"54685098","note":"","count":1,"label":"Bez salámu","posId":"X109","price":0,"KDSTags":["redhighlight"],"isExtra":true},{"id":"54685164","note":"","count":1,"label":"Šunka","posId":"C106","price":4000,"KDSTags":["greenhighlight"],"isExtra":true},{"id":"59589709","note":"","size":"Comeback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🌶️","posId":"121","price":24900,"isExtra":false},{"id":"54685059","note":"","count":1,"label":"Balné","posId":"K0000","price":1500,"isExtra":true},{"id":"54685134","note":"","count":1,"label":"Bez cibule","posId":"X103","price":0,"KDSTags":["redhighlight"],"isExtra":true},{"id":"54685150","note":"","count":1,"label":"Kukuřice","posId":"B115","price":2500,"KDSTags":["greenhighlight"],"isExtra":true},{"id":"54685013","note":"","size":"Spicy Wings 🌶️","count":1,"label":"Spicy Wings 🌶️","posId":"P101","price":11900,"isExtra":false},{"id":"54685059","note":"","count":1,"label":"Balné","posId":"K0000","price":1500,"isExtra":true}]</t>
  </si>
  <si>
    <t>2026-05-03T18:01:02.578+02:00</t>
  </si>
  <si>
    <t>2026-05-03T18:09:58.542+02:00</t>
  </si>
  <si>
    <t>2026-05-03T18:21:25.046+02:00</t>
  </si>
  <si>
    <t>2026-05-03T18:01:03.063+02:00</t>
  </si>
  <si>
    <t>2026-05-03T17:49:03.644+02:00</t>
  </si>
  <si>
    <t>2026-05-03T18:00:00.614+02:00</t>
  </si>
  <si>
    <t>[{"id":"1da6e618-5f95-4707-b8bd-b1685e13f67a","note":"","count":1,"label":"Hawai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-ananas","posId":"X100","price":0,"KDSTags":["redhighlight"],"isExtra":true},{"id":"1edf54fc-1032-442c-939f-e6e2033b2270","note":"","count":1,"label":"Comeback 40 cm","posId":"109","price":30900,"isExtra":false},{"id":"0604cf40-24b5-4ad5-a9e4-e5834def96b8","note":"","count":2,"label":"Dip česnekový","posId":"P106","price":2000,"isExtra":false},{"id":"86f97e80-4313-45a1-88bb-cd090c233763","note":"","count":1,"label":"Pepsi 1l","posId":"N124","price":5900,"isExtra":false}]</t>
  </si>
  <si>
    <t>2026-05-03T17:40:03.525+02:00</t>
  </si>
  <si>
    <t>2026-05-03T17:53:31.475+02:00</t>
  </si>
  <si>
    <t>2026-05-03T18:00:49.047+02:00</t>
  </si>
  <si>
    <t>2026-05-03T17:40:04.057+02:00</t>
  </si>
  <si>
    <t>[{"id":"ef7489da-416c-4ccb-846f-0317489461fc","note":"","count":1,"label":"BBQ Meteor 40 cm","posId":"106","price":30900,"isExtra":false},{"id":"389b26e5-2cae-411b-afde-ac1cec80674b","note":"","count":1,"label":"Margherita 40 cm","posId":"100","price":26900,"isExtra":false},{"id":"9a7bfd85-41fe-45c5-9da5-e57408965bbb","note":"","count":1,"label":"Okraj Hotdog, hořčice","posId":"A118","price":6500,"isExtra":true},{"id":"5fc1255c-e26e-4454-9620-7eea5d2454f6","note":"","count":1,"label":"Slanina","posId":"C108","price":4000,"KDSTags":["greenhighlight"],"isExtra":true},{"id":"05527ae0-b54e-44de-955c-e974dad0a79f","note":"","count":1,"label":"Šunka","posId":"C106","price":4000,"KDSTags":["greenhighlight"],"isExtra":true},{"id":"e1c5136d-42df-4209-a1d5-7b367060d3f2","note":"","count":1,"label":"Spicy Wings","posId":"P101","price":11900,"isExtra":false}]</t>
  </si>
  <si>
    <t>2026-05-03T17:38:56.913+02:00</t>
  </si>
  <si>
    <t>2026-05-03T17:55:55.377+02:00</t>
  </si>
  <si>
    <t>[{"id":"59589714","note":"","size":"Hawai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bylinky","posId":"A121","price":5700,"isExtra":true},{"id":"54685094","note":"","count":1,"label":"Bez ananasu","posId":"X100","price":0,"KDSTags":["redhighlight"],"isExtra":true},{"id":"54685150","note":"","count":1,"label":"Kukuřice","posId":"B115","price":2500,"KDSTags":["greenhighlight"],"isExtra":true},{"id":"54685017","note":"","size":"Pepperoni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dip","posId":"P106","price":2000,"isExtra":false},{"id":"54685059","note":"","count":1,"label":"Balné","posId":"K0000","price":1500,"isExtra":true},{"id":"57405718","note":"","size":"Pepsi 1l","count":1,"label":"Pepsi 1l","posId":"N124","price":5900,"isExtra":false}]</t>
  </si>
  <si>
    <t>2026-05-03T17:33:32.317+02:00</t>
  </si>
  <si>
    <t>2026-05-03T17:34:03.482+02:00</t>
  </si>
  <si>
    <t>[{"id":"6ffd3545-72d2-4e40-9c4f-5ed137d1966b","count":1,"label":"Guarana kiwi a jablko","posId":"N144","price":5500,"isExtra":false,"creatorId":"4XjPnTPtEh1XS3YzE1BQo","isPackging":0,"actualLabel":"Guarana kiwi a jablko"}]</t>
  </si>
  <si>
    <t>2026-05-03T17:31:02.793+02:00</t>
  </si>
  <si>
    <t>2026-05-03T17:47:12.947+02:00</t>
  </si>
  <si>
    <t>2026-05-03T18:12:07.373+02:00</t>
  </si>
  <si>
    <t>2026-05-03T17:31:03.352+02:00</t>
  </si>
  <si>
    <t>[{"id":"5d8f8111-b8d6-476c-90eb-3486bda6346b","note":"","count":1,"label":"Strawberry Love 18 cm","posId":"40","price":11900,"isExtra":false},{"id":"3ca6f105-5e70-48ee-bc31-76525f0a0b11","note":"","count":1,"label":"BBQ Texas 40 cm","posId":"107","price":30900,"isExtra":false},{"id":"0b22568e-4d1c-45db-9aa3-de09ef6c293a","note":"","count":1,"label":"Pepperoni 32 cm","posId":"120","price":24900,"isExtra":false}]</t>
  </si>
  <si>
    <t>2026-05-03T17:23:07.820+02:00</t>
  </si>
  <si>
    <t>2026-05-03T17:33:26.704+02:00</t>
  </si>
  <si>
    <t>[{"id":"6748417db17528cb9bcae5ff","count":1,"label":"Quattro Formaggi 32cm","posId":"123","price":24900,"isExtra":false},{"id":"bd23bb29ddc67d336ee4c95b","count":1,"label":"Balné","posId":"K0000","price":1500,"isExtra":true},{"id":"6748417db17528cb9bcae60f","count":1,"label":"Capricciosa 32cm","posId":"113","price":24900,"isExtra":false},{"id":"bd23bb29ddc67d336ee4c95b","count":1,"label":"Balné","posId":"K0000","price":1500,"isExtra":true},{"id":"6748417db17528cb9bcae63b","count":2,"label":"Česnekový dip","posId":"P106","price":2000,"isExtra":false},{"id":"bd23bb29ddc67d336ee4c95b","count":2,"label":"Balné","posId":"K0000","price":1500,"isExtra":true}]</t>
  </si>
  <si>
    <t>2026-05-03T17:15:02.565+02:00</t>
  </si>
  <si>
    <t>2026-05-03T17:23:42.433+02:00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</si>
  <si>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</si>
  <si>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2026-05-03T17:03:02.880+02:00</t>
  </si>
  <si>
    <t>2026-05-03T17:13:33.552+02:00</t>
  </si>
  <si>
    <t>2026-05-03T17:22:53.360+02:00</t>
  </si>
  <si>
    <t>2026-05-03T17:03:03.688+02:00</t>
  </si>
  <si>
    <t>[{"id":"0604cf40-24b5-4ad5-a9e4-e5834def96b8","note":"","count":4,"label":"Dip česnekový","posId":"P106","price":2000,"isExtra":false},{"id":"7eae80af-3fb0-4484-825a-00dd12db3ff3","note":"","count":1,"label":"Jalapenos Rolls, 6 ks","posId":"jpr200","price":8900,"isExtra":false},{"id":"55ca227d-485c-4130-a44d-b26b939e8c03","note":"","count":1,"label":"Hot &amp; Spicy 32 cm","posId":"122","price":24900,"isExtra":false},{"id":"158f381e-7b09-45c4-95d8-d131055d3875","note":"","count":1,"label":"okraj Hotdog BBQ","posId":"A119","price":5700,"isExtra":true}]</t>
  </si>
  <si>
    <t>2026-05-03T16:49:08.439+02:00</t>
  </si>
  <si>
    <t>2026-05-03T17:02:51.533+02:00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</si>
  <si>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</si>
  <si>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2026-05-03T16:40:02.823+02:00</t>
  </si>
  <si>
    <t>2026-05-03T16:47:13.373+02:00</t>
  </si>
  <si>
    <t>2026-05-03T16:56:12.858+02:00</t>
  </si>
  <si>
    <t>2026-05-03T16:40:04.296+02:00</t>
  </si>
  <si>
    <t>[{"id":"1460d93c-4159-4d87-aaf2-4ef8fb5e31b1","note":"","count":1,"label":"Margherita 32 cm","posId":"112","price":20900,"isExtra":false},{"id":"50a2c673-74cc-459a-b7e5-f5c332128443","note":"","count":1,"label":"mozzarella","posId":"B113","price":3000,"KDSTags":["greenhighlight"],"isExtra":true},{"id":"6e70115f-a0f1-42d6-aaca-1c1f7aa64cb8","note":"","count":1,"label":"šunka","posId":"B106","price":3000,"KDSTags":["greenhighlight"],"isExtra":true},{"id":"0604cf40-24b5-4ad5-a9e4-e5834def96b8","note":"","count":1,"label":"Dip česnekový","posId":"P106","price":2000,"isExtra":false}]</t>
  </si>
  <si>
    <t>Mikuláš</t>
  </si>
  <si>
    <t>2026-05-03T16:34:39.971+02:00</t>
  </si>
  <si>
    <t>2026-05-03T16:42:11.367+02:00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</si>
  <si>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základ","posId":"ZRB40","price":0,"isExtra":true}]</t>
  </si>
  <si>
    <t>2026-05-03T16:23:03.183+02:00</t>
  </si>
  <si>
    <t>2026-05-03T16:30:00.163+02:00</t>
  </si>
  <si>
    <t>2026-05-03T16:38:09.729+02:00</t>
  </si>
  <si>
    <t>2026-05-03T16:23:03.708+02:00</t>
  </si>
  <si>
    <t>[{"id":"44f66fb9-fc80-46b2-b112-ecbf82d721e6","note":"","count":1,"label":"Zeleninová 40 cm","posId":"103","price":30900,"isExtra":false},{"id":"0604cf40-24b5-4ad5-a9e4-e5834def96b8","note":"","count":1,"label":"Dip česnekový","posId":"P106","price":2000,"isExtra":false}]</t>
  </si>
  <si>
    <t>2026-05-03T16:14:28.386+02:00</t>
  </si>
  <si>
    <t>2026-05-03T16:27:07.500+02:00</t>
  </si>
  <si>
    <t>[{"id":"6748417db17528cb9bcae607","count":1,"label":"BBQ Texas 32cm","posId":"119","price":24900,"isExtra":false},{"id":"bd23bb29ddc67d336ee4c95b","count":1,"label":"Balné","posId":"K0000","price":1500,"isExtra":true},{"id":"fd7b41a9636f70af3c1f4e97","count":1,"label":"USA těsto","posId":"17","price":1000,"isExtra":true},{"id":"f8a57dbb56ccb38f2395432c","count":1,"label":"okraj mozzarella, bbq omáčka","posId":"A123","price":5700,"isExtra":true},{"id":"8bc141c871b4ef080abcd93e","count":1,"label":"Bez kuřete","posId":"X114","price":0,"KDSTags":["redhighlight"],"isExtra":true},{"id":"c81968a3c7772f3ee0f2f32b","count":1,"label":"Bez papriky","posId":"X111","price":0,"KDSTags":["redhighlight"],"isExtra":true}]</t>
  </si>
  <si>
    <t>2026-05-03T16:08:03.428+02:00</t>
  </si>
  <si>
    <t>2026-05-03T16:22:13.182+02:00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</si>
  <si>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bylinky","posId":"A122","price":6500,"isExtra":true},{"id":"0604cf40-24b5-4ad5-a9e4-e5834def96b8","note":"","count":2,"label":"Dip česnekový","posId":"P106","price":2000,"isExtra":false},{"id":"faf7ff40-eef3-48bd-92c4-b33e5bbf095d","note":"","count":1,"label":"Quattro Formaggi 40 cm","posId":"111","price":30900,"isExtra":false},{"id":"54460675-d5c5-4a63-8c02-6840fe066f86","note":"","count":1,"label":"Okraj Hotdog, BBQ","posId":"A120","price":6500,"isExtra":true},{"id":"f675967f-9acd-47eb-a0a7-8c1488c18315","note":"","count":1,"label":"Hot &amp; Spicy 40 cm","posId":"110","price":30900,"isExtra":false}]</t>
  </si>
  <si>
    <t>2026-05-03T16:01:03.803+02:00</t>
  </si>
  <si>
    <t>2026-05-03T16:08:56.009+02:00</t>
  </si>
  <si>
    <t>2026-05-03T16:20:23.667+02:00</t>
  </si>
  <si>
    <t>2026-05-03T16:01:04.363+02:00</t>
  </si>
  <si>
    <t>[{"id":"72a788fd-2d10-4aa9-80c1-abbc9acb3570","note":"","count":1,"label":"Hawai 32 cm","posId":"138","price":24900,"isExtra":false},{"id":"55f8781c-97f6-4a21-abe6-3780ea7117ba","note":"","count":1,"label":"změna na Smetanový základ","posId":"A129","price":0,"isExtra":true},{"id":"0604cf40-24b5-4ad5-a9e4-e5834def96b8","note":"","count":1,"label":"Dip česnekový","posId":"P106","price":2000,"isExtra":false}]</t>
  </si>
  <si>
    <t>Mykola</t>
  </si>
  <si>
    <t>2026-05-03T15:58:31.845+02:00</t>
  </si>
  <si>
    <t>2026-05-03T16:05:34.044+02:00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</si>
  <si>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základ","posId":"ZRB32","price":0,"isExtra":true}]</t>
  </si>
  <si>
    <t>2026-05-03T15:53:51.442+02:00</t>
  </si>
  <si>
    <t>2026-05-03T16:03:54.078+02:00</t>
  </si>
  <si>
    <t>[{"id":"6748417db17528cb9bcae603","count":1,"label":"Comeback 32cm 🌶️","posId":"121","price":24900,"isExtra":false},{"id":"bd23bb29ddc67d336ee4c95b","count":1,"label":"Balné","posId":"K0000","price":1500,"isExtra":true},{"id":"3413d939fbb3d687083c022e","count":1,"label":"Bez cibule","posId":"X103","price":0,"KDSTags":["redhighlight"],"isExtra":true}]</t>
  </si>
  <si>
    <t>2026-05-03T15:24:56.852+02:00</t>
  </si>
  <si>
    <t>2026-05-03T15:31:24.548+02:00</t>
  </si>
  <si>
    <t>[{"id":"6748417db17528cb9bcae605","count":1,"label":"Pepperoni 32cm 🌶️🌶️","posId":"120","price":24900,"isExtra":false},{"id":"bd23bb29ddc67d336ee4c95b","count":1,"label":"Balné","posId":"K0000","price":1500,"isExtra":true},{"id":"6748417db17528cb9bcae63b","count":1,"label":"Česnekový dip","posId":"P106","price":2000,"isExtra":false},{"id":"bd23bb29ddc67d336ee4c95b","count":1,"label":"Balné","posId":"K0000","price":1500,"isExtra":true}]</t>
  </si>
  <si>
    <t>2026-05-03T15:16:44.255+02:00</t>
  </si>
  <si>
    <t>2026-05-03T15:26:44.943+02:00</t>
  </si>
  <si>
    <t>[{"id":"6748417db17528cb9bcae60f","count":1,"label":"Capricciosa 32cm","posId":"113","price":24900,"isExtra":false},{"id":"bd23bb29ddc67d336ee4c95b","count":1,"label":"Balné","posId":"K0000","price":1500,"isExtra":true},{"id":"18c190203278836a4d4b7095","count":1,"label":"Smetanový základ","posId":"ZRS32","price":0,"isExtra":true},{"id":"f401506159c49964c3178c0f","count":1,"label":"okraj mozzarella, bylinky","posId":"A121","price":5700,"isExtra":true}]</t>
  </si>
  <si>
    <t>2026-05-03T15:08:10.226+02:00</t>
  </si>
  <si>
    <t>2026-05-03T15:24:27.934+02:00</t>
  </si>
  <si>
    <t>[{"id":"6748417db17528cb9bcae62f","count":1,"label":"Spicy menu Comeback","posId":"M100","price":34900,"isExtra":false},{"id":"f754e56b2f80799b5c377f43","count":1,"label":"Balné","posId":"K0000","price":3000,"isExtra":true},{"id":"f66458477f91e9b08261bc8c","count":1,"label":"Comeback","posId":"Y121","price":0,"isExtra":true},{"id":"97278f8f579333a42d2bbe2f","count":1,"label":"BBQ základ","posId":"ZRB32","price":0,"isExtra":true},{"id":"f401506159c49964c3178c0f","count":1,"label":"okraj mozzarella, bylinky","posId":"A121","price":5700,"isExtra":true},{"id":"514cb20e5d1f69b74ac053dd","count":1,"label":"spicy wings 🌶️","posId":"P101","price":0,"isExtra":true},{"id":"575541d164394f25df38dd18","count":1,"label":"Pepsi zero sugar 1l","posId":"N125","price":0,"isExtra":true}]</t>
  </si>
  <si>
    <t>2026-05-03T15:04:17.440+02:00</t>
  </si>
  <si>
    <t>2026-05-03T15:19:19.848+02:00</t>
  </si>
  <si>
    <t>[{"id":"59589714","note":"","size":"Hawai 32cm","count":1,"label":"Hawai 32cm","posId":"114","price":24900,"isExtra":false},{"id":"54685059","note":"","count":1,"label":"Balné","posId":"K0000","price":1500,"isExtra":true},{"id":"57279289","note":"","count":1,"label":"BBQ základ","posId":"ZRB32","price":0,"isExtra":true},{"id":"59589711","note":"","size":"BBQ Texas 32cm","count":1,"label":"BBQ Texas 32cm","posId":"119","price":24900,"isExtra":false},{"id":"54685059","note":"","count":1,"label":"Balné","posId":"K0000","price":1500,"isExtra":true},{"id":"54685146","note":"","count":1,"label":"Cibule","posId":"B103","price":2500,"KDSTags":["greenhighlight"],"isExtra":true},{"id":"54685150","note":"","count":1,"label":"Kukuřice","posId":"B115","price":2500,"KDSTags":["greenhighlight"],"isExtra":true}]</t>
  </si>
  <si>
    <t>2026-05-03T15:02:56.764+02:00</t>
  </si>
  <si>
    <t>2026-05-03T15:17:55.261+02:00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</si>
  <si>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bylinky","posId":"A122","price":6500,"isExtra":true},{"id":"54685152","note":"","count":1,"label":"Kukuřice","posId":"C115","price":3500,"KDSTags":["greenhighlight"],"isExtra":true}]</t>
  </si>
  <si>
    <t>2026-05-03T14:55:02.936+02:00</t>
  </si>
  <si>
    <t>2026-05-03T15:05:33.776+02:00</t>
  </si>
  <si>
    <t>[{"id":"e8a7b47a-70d2-4cc2-a375-1dab55125675","note":"","count":1,"label":"Quattro Formaggi 32 cm","posId":"123","price":24900,"isExtra":false}]</t>
  </si>
  <si>
    <t>2026-05-03T14:53:30.113+02:00</t>
  </si>
  <si>
    <t>2026-05-03T15:07:41.934+02:00</t>
  </si>
  <si>
    <t>[{"id":"6748417db17528cb9bcae5ff","count":1,"label":"Quattro Formaggi 32cm","posId":"123","price":24900,"isExtra":false},{"id":"bd23bb29ddc67d336ee4c95b","count":1,"label":"Balné","posId":"K0000","price":1500,"isExtra":true},{"id":"6748417db17528cb9bcae60f","count":1,"label":"Capricciosa 32cm","posId":"113","price":24900,"isExtra":false},{"id":"bd23bb29ddc67d336ee4c95b","count":1,"label":"Balné","posId":"K0000","price":1500,"isExtra":true}]</t>
  </si>
  <si>
    <t>2026-05-03T14:52:02.974+02:00</t>
  </si>
  <si>
    <t>2026-05-03T15:21:12.675+02:00</t>
  </si>
  <si>
    <t>2026-05-03T15:37:15.255+02:00</t>
  </si>
  <si>
    <t>2026-05-03T14:52:03.414+02:00</t>
  </si>
  <si>
    <t>[{"id":"9b3fd0f9-6a36-4a8e-95ad-00dbae675705","note":"","count":1,"label":"Capricciosa 40 cm","posId":"101","price":30900,"isExtra":false}]</t>
  </si>
  <si>
    <t>2026-05-03T14:46:31.831+02:00</t>
  </si>
  <si>
    <t>2026-05-03T14:53:35.920+02:00</t>
  </si>
  <si>
    <t>[{"id":"59589706","note":"","size":"Margherita 32cm","count":1,"label":"Margherita 32cm","posId":"112","price":20900,"isExtra":false},{"id":"54685059","note":"","count":1,"label":"Balné","posId":"K0000","price":1500,"isExtra":true}]</t>
  </si>
  <si>
    <t>2026-05-03T14:42:04.114+02:00</t>
  </si>
  <si>
    <t>2026-05-03T14:52:48.683+02:00</t>
  </si>
  <si>
    <t>2026-05-03T15:00:19.657+02:00</t>
  </si>
  <si>
    <t>2026-05-03T14:42:05.003+02:00</t>
  </si>
  <si>
    <t>[{"id":"4f6ede18-25d3-4c82-be03-84c9578ab8ce","note":"","count":1,"label":"Pepperoni 32 cm","posId":"144","price":24900,"isExtra":false}]</t>
  </si>
  <si>
    <t>2026-05-03T14:42:04.100+02:00</t>
  </si>
  <si>
    <t>2026-05-03T14:51:31.609+02:00</t>
  </si>
  <si>
    <t>2026-05-03T15:19:51.325+02:00</t>
  </si>
  <si>
    <t>2026-05-03T14:42:05.063+02:00</t>
  </si>
  <si>
    <t>[{"id":"f7043b16-784c-4471-87d9-9c8cbc7d5ab8","note":"","count":1,"label":"Capricciosa 32 cm","posId":"137","price":24900,"isExtra":false},{"id":"55f8781c-97f6-4a21-abe6-3780ea7117ba","note":"","count":1,"label":"změna na Smetanový základ","posId":"A129","price":0,"isExtra":true},{"id":"51742ea4-2dd0-45e1-9eee-08e8ee1273fe","note":"","count":1,"label":"okraj Hotdog bez omáčky","posId":"A125","price":5700,"isExtra":true},{"id":"6005e30e-e6f5-411d-9c32-9a3cee117e94","note":"","count":1,"label":"slanina","posId":"B108","price":3000,"KDSTags":["greenhighlight"]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ks","posId":"P100","price":8900,"isExtra":false},{"id":"7f0c5098-18bf-4c65-bec8-dd6bf68eb768","note":"","count":1,"label":"Masové kuličky, 10 ks","posId":"P102","price":9900,"isExtra":false}]</t>
  </si>
  <si>
    <t>2026-05-03T14:23:03.270+02:00</t>
  </si>
  <si>
    <t>2026-05-03T14:31:30.611+02:00</t>
  </si>
  <si>
    <t>2026-05-03T15:13:54.250+02:00</t>
  </si>
  <si>
    <t>2026-05-03T14:23:03.962+02:00</t>
  </si>
  <si>
    <t>[{"id":"63c5589f-8110-48db-8be3-91da09368499","note":"","count":1,"label":"Capricciosa 18 cm","posId":"125","price":11900,"isExtra":false},{"id":"431bbe15-7822-40f9-a4d3-e515dcf9ce3b","note":"","count":1,"label":"Kukuřice.","posId":"A115","price":1500,"isExtra":true},{"id":"75667a6e-daec-4fb6-917e-f318f7121924","note":"","count":1,"label":"Pepperoni 18 cm","posId":"132","price":11900,"isExtra":false}]</t>
  </si>
  <si>
    <t>2026-05-03T14:20:03.092+02:00</t>
  </si>
  <si>
    <t>2026-05-03T14:30:08.629+02:00</t>
  </si>
  <si>
    <t>Maksym</t>
  </si>
  <si>
    <t>2026-05-03T14:14:25.262+02:00</t>
  </si>
  <si>
    <t>2026-05-03T14:26:50.769+02:00</t>
  </si>
  <si>
    <t>[{"id":"N124","note":"","count":1,"label":"Pepsi 1l","posId":"N124","price":5900,"isExtra":false},{"id":"101","note":"prosím žampiony pouze na půlce pizzy, děkuji:)","count":1,"label":"Capricciosa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oliv","posId":"X112","price":0,"KDSTags":["redhighlight"],"isExtra":true}]</t>
  </si>
  <si>
    <t>2026-05-03T14:03:03.082+02:00</t>
  </si>
  <si>
    <t>2026-05-03T14:10:59.565+02:00</t>
  </si>
  <si>
    <t>2026-05-03T14:33:48.672+02:00</t>
  </si>
  <si>
    <t>2026-05-03T14:03:03.845+02:00</t>
  </si>
  <si>
    <t>[{"id":"896d2264-b315-4ee3-b331-0fa7b26bb96f","note":"","count":1,"label":"Hawai 32 cm","posId":"114","price":24900,"isExtra":false},{"id":"55f8781c-97f6-4a21-abe6-3780ea7117ba","note":"","count":1,"label":"změna na Smetanový základ","posId":"A129","price":0,"isExtra":true},{"id":"0604cf40-24b5-4ad5-a9e4-e5834def96b8","note":"","count":1,"label":"Dip česnekový","posId":"P106","price":2000,"isExtra":false}]</t>
  </si>
  <si>
    <t>Giorgi</t>
  </si>
  <si>
    <t>2026-05-03T13:52:45.135+02:00</t>
  </si>
  <si>
    <t>2026-05-03T14:03:56.619+02:00</t>
  </si>
  <si>
    <t>[{"id":"108","note":"","count":1,"label":"Pepperoni 40cm 🌶️🌶️","posId":"108","price":30900,"isExtra":false},{"id":"K0000","note":"","count":1,"label":"Balné","posId":"K0000","price":2000,"isExtra":true},{"id":"P103","note":"","count":1,"label":"Pečené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</si>
  <si>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2026-05-03T13:46:03.673+02:00</t>
  </si>
  <si>
    <t>2026-05-03T13:59:59.665+02:00</t>
  </si>
  <si>
    <t>[{"id":"59589706","note":"","size":"Margherita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,{"id":"59589709","note":"","size":"Comeback 32cm 🌶️","count":2,"label":"Comeback 32cm 🌶️","posId":"121","price":24900,"isExtra":false},{"id":"54685059","note":"","count":2,"label":"Balné","posId":"K0000","price":1500,"isExtra":true}]</t>
  </si>
  <si>
    <t>Václav</t>
  </si>
  <si>
    <t>2026-05-03T13:43:39.386+02:00</t>
  </si>
  <si>
    <t>2026-05-03T13:54:07.623+02:00</t>
  </si>
  <si>
    <t>[{"id":"123","note":"","count":1,"label":"Quattro Formaggi 32cm","posId":"123","price":24900,"isExtra":false},{"id":"K0000","note":"","count":1,"label":"Balné","posId":"K0000","price":1500,"isExtra":true},{"id":"B115","note":"","count":1,"label":"Kukuřice","posId":"B115","price":2500,"KDSTags":["greenhighlight"],"isExtra":true}]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</si>
  <si>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2026-05-03T13:41:02.707+02:00</t>
  </si>
  <si>
    <t>2026-05-03T13:53:00.564+02:00</t>
  </si>
  <si>
    <t>2026-05-03T14:04:53.001+02:00</t>
  </si>
  <si>
    <t>2026-05-03T13:41:03.291+02:00</t>
  </si>
  <si>
    <t>[{"id":"f7043b16-784c-4471-87d9-9c8cbc7d5ab8","note":"","count":1,"label":"Capricciosa 32 cm","posId":"137","price":24900,"isExtra":false}]</t>
  </si>
  <si>
    <t>2026-05-03T13:38:02.645+02:00</t>
  </si>
  <si>
    <t>2026-05-03T13:50:51.505+02:00</t>
  </si>
  <si>
    <t>[{"id":"0b22568e-4d1c-45db-9aa3-de09ef6c293a","note":"","count":2,"label":"Pepperoni 32 cm","posId":"120","price":24900,"isExtra":false},{"id":"55ca227d-485c-4130-a44d-b26b939e8c03","note":"","count":1,"label":"Hot &amp; Spicy 32 cm","posId":"122","price":24900,"isExtra":false},{"id":"55f8781c-97f6-4a21-abe6-3780ea7117ba","note":"","count":1,"label":"změna na Smetanový základ","posId":"A129","price":0,"isExtra":true},{"id":"1460d93c-4159-4d87-aaf2-4ef8fb5e31b1","note":"","count":1,"label":"Margherita 32 cm","posId":"112","price":20900,"isExtra":false},{"id":"729a5bf7-1e81-474d-93e1-129401ad77bd","note":"","count":1,"label":"Dip BBQ","posId":"P105","price":2000,"isExtra":false}]</t>
  </si>
  <si>
    <t>2026-05-03T13:32:03.253+02:00</t>
  </si>
  <si>
    <t>2026-05-03T14:09:21.481+02:00</t>
  </si>
  <si>
    <t>2026-05-03T14:20:32.404+02:00</t>
  </si>
  <si>
    <t>2026-05-03T13:32:04.279+02:00</t>
  </si>
  <si>
    <t>[{"id":"52687002-58c9-40ea-ba22-d2ae7a4b5889","note":"","count":1,"label":"Comeback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bylinky","posId":"A121","price":5700,"isExtra":true},{"id":"978c26ec-8492-4979-8b1c-f7ff8381d413","note":"","count":1,"label":"Pepperoni Rolls, 6 ks","posId":"P100","price":8900,"isExtra":false}]</t>
  </si>
  <si>
    <t>2026-05-03T13:32:03.240+02:00</t>
  </si>
  <si>
    <t>2026-05-03T13:39:55.470+02:00</t>
  </si>
  <si>
    <t>2026-05-03T13:48:24.522+02:00</t>
  </si>
  <si>
    <t>2026-05-03T13:32:04.372+02:00</t>
  </si>
  <si>
    <t>[{"id":"7ee7e3c8-2c54-4dc5-810f-2f52f62e2d14","note":"","count":1,"label":"Comeback 32 cm","posId":"121","price":24900,"isExtra":false}]</t>
  </si>
  <si>
    <t>2026-05-03T13:25:01.491+02:00</t>
  </si>
  <si>
    <t>2026-05-03T13:34:32.716+02:00</t>
  </si>
  <si>
    <t>[{"id":"59589715","note":"","size":"Capricciosa 32cm","count":1,"label":"Capricciosa 32cm","posId":"113","price":24900,"isExtra":false},{"id":"54685059","note":"","count":1,"label":"Balné","posId":"K0000","price":1500,"isExtra":true},{"id":"59589709","note":"","size":"Comeback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základ","posId":"ZRS32","price":0,"isExtra":true},{"id":"54685114","note":"","count":1,"label":"Bez salámu","posId":"X109","price":0,"KDSTags":["redhighlight"],"isExtra":true},{"id":"54685167","note":"","count":1,"label":"Šunka","posId":"B106","price":3000,"KDSTags":["greenhighlight"],"isExtra":true}]</t>
  </si>
  <si>
    <t>2026-05-03T13:11:02.865+02:00</t>
  </si>
  <si>
    <t>2026-05-03T13:23:20.426+02:00</t>
  </si>
  <si>
    <t>[{"id":"9b3fd0f9-6a36-4a8e-95ad-00dbae675705","note":"","count":1,"label":"Capricciosa 40 cm","posId":"101","price":30900,"isExtra":false},{"id":"ef7489da-416c-4ccb-846f-0317489461fc","note":"","count":1,"label":"BBQ Meteor 40 cm","posId":"106","price":30900,"isExtra":false},{"id":"9a7bfd85-41fe-45c5-9da5-e57408965bbb","note":"","count":1,"label":"Okraj Hotdog, hořčice","posId":"A118","price":6500,"isExtra":true}]</t>
  </si>
  <si>
    <t>2026-05-03T12:59:53.034+02:00</t>
  </si>
  <si>
    <t>2026-05-03T13:13:39.712+02:00</t>
  </si>
  <si>
    <t>[{"id":"6748417db17528cb9bcae5e7","count":1,"label":"Quattro Formaggi 40cm","posId":"111","price":30900,"isExtra":false},{"id":"9642908ce4c2f22954c8bbd6","count":1,"label":"Balné","posId":"K0000","price":2000,"isExtra":true},{"id":"6748417db17528cb9bcae63b","count":2,"label":"Česnekový dip","posId":"P106","price":2000,"isExtra":false},{"id":"bd23bb29ddc67d336ee4c95b","count":2,"label":"Balné","posId":"K0000","price":1500,"isExtra":true},{"id":"6748417db17528cb9bcae5e5","count":1,"label":"Margherita 40cm","posId":"100","price":26900,"isExtra":false},{"id":"9642908ce4c2f22954c8bbd6","count":1,"label":"Balné","posId":"K0000","price":2000,"isExtra":true}]</t>
  </si>
  <si>
    <t>2026-05-03T12:58:04.940+02:00</t>
  </si>
  <si>
    <t>2026-05-03T13:11:06.583+02:00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</si>
  <si>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ef7489da-416c-4ccb-846f-0317489461fc","note":"","count":1,"label":"BBQ Meteor 40 cm","posId":"106","price":30900,"isExtra":false}]</t>
  </si>
  <si>
    <t>2026-05-03T12:45:06.809+02:00</t>
  </si>
  <si>
    <t>2026-05-03T12:56:54.645+02:00</t>
  </si>
  <si>
    <t>[{"id":"6748417db17528cb9bcae5ed","count":1,"label":"Pepperoni 40cm 🌶️🌶️","posId":"108","price":30900,"isExtra":false},{"id":"9642908ce4c2f22954c8bbd6","count":1,"label":"Balné","posId":"K0000","price":2000,"isExtra":true}]</t>
  </si>
  <si>
    <t>2026-05-03T12:42:03.235+02:00</t>
  </si>
  <si>
    <t>2026-05-03T12:49:17.427+02:00</t>
  </si>
  <si>
    <t>[{"id":"0b22568e-4d1c-45db-9aa3-de09ef6c293a","note":"","count":1,"label":"Pepperoni 32 cm","posId":"120","price":24900,"isExtra":false},{"id":"fb380719-7e86-4a50-b0fc-8a72368b6991","note":"","count":1,"label":"kukuřice","posId":"B115","price":2500,"KDSTags":["greenhighlight"],"isExtra":true},{"id":"bf272b1b-93ab-4050-9aff-ea1151ab5f41","note":"","count":1,"label":"pepperoni salám","posId":"B109","price":3000,"KDSTags":["greenhighlight"],"isExtra":true},{"id":"86f97e80-4313-45a1-88bb-cd090c233763","note":"","count":1,"label":"Pepsi 1l","posId":"N124","price":5900,"isExtra":false}]</t>
  </si>
  <si>
    <t>2026-05-03T12:40:25.359+02:00</t>
  </si>
  <si>
    <t>2026-05-03T12:47:28.277+02:00</t>
  </si>
  <si>
    <t>[{"id":"69e85ae6-75dc-45f1-8c49-46de64b18a8e","count":1,"label":"Pizza BBQ Texas 40","posId":"107","price":30900,"isExtra":false,"creatorId":"T816CzrAokvvtZnvIywaP","isPackging":0,"actualLabel":"Pizza BBQ Texas 40"}]</t>
  </si>
  <si>
    <t>2026-05-03T12:27:24.946+02:00</t>
  </si>
  <si>
    <t>2026-05-03T12:44:13.574+02:00</t>
  </si>
  <si>
    <t>[{"id":"6748417db17528cb9bcae5e7","count":1,"label":"Quattro Formaggi 40cm","posId":"111","price":30900,"isExtra":false},{"id":"9642908ce4c2f22954c8bbd6","count":1,"label":"Balné","posId":"K0000","price":2000,"isExtra":true}]</t>
  </si>
  <si>
    <t>2026-05-03T11:50:46.594+02:00</t>
  </si>
  <si>
    <t>2026-05-03T12:07:22.424+02:00</t>
  </si>
  <si>
    <t>[{"id":"59589706","note":"","size":"Margherita 32cm","count":1,"label":"Margherita 32cm","posId":"112","price":20900,"isExtra":false},{"id":"54685059","note":"","count":1,"label":"Balné","posId":"K0000","price":1500,"isExtra":true},{"id":"54685117","note":"","count":1,"label":"Olivy","posId":"B112","price":2500,"KDSTags":["greenhighlight"],"isExtra":true}]</t>
  </si>
  <si>
    <t>2026-05-03T11:49:29.428+02:00</t>
  </si>
  <si>
    <t>2026-05-03T12:04:33.104+02:00</t>
  </si>
  <si>
    <t>[{"id":"e5451f2b-b3cd-46cc-9299-d98fd3b2ef12","count":1,"label":"Pizza Hawai 40 cm","posId":"102","price":30900,"isExtra":false,"creatorId":"pAuVC3Lqb9Z1Y2XDbrbGN","isPackging":0,"actualLabel":"Pizza Hawai 40 cm"},{"id":"extra_20230331101812_4","count":1,"label":"okraj mozzarella, bbq omáčka","posId":"A124","price":6500,"isExtra":true,"mainItemId":"e5451f2b-b3cd-46cc-9299-d98fd3b2ef12"}]</t>
  </si>
  <si>
    <t>2026-05-03T11:44:19.696+02:00</t>
  </si>
  <si>
    <t>2026-05-03T12:06:23.396+02:00</t>
  </si>
  <si>
    <t>[{"id":"6748417db17528cb9bcae63b","count":2,"label":"Česnekový dip","posId":"P106","price":2000,"isExtra":false},{"id":"bd23bb29ddc67d336ee4c95b","count":2,"label":"Balné","posId":"K0000","price":1500,"isExtra":true},{"id":"6748417db17528cb9bcae5fd","count":1,"label":"Margherita 32cm","posId":"112","price":20900,"isExtra":false},{"id":"bd23bb29ddc67d336ee4c95b","count":1,"label":"Balné","posId":"K0000","price":1500,"isExtra":true},{"id":"6748417db17528cb9bcae637","count":1,"label":"Česnekový chléb 18cm","posId":"P104","price":7900,"isExtra":false},{"id":"bd23bb29ddc67d336ee4c95b","count":1,"label":"Balné","posId":"K0000","price":1500,"isExtra":true}]</t>
  </si>
  <si>
    <t>2026-05-03T11:41:03.026+02:00</t>
  </si>
  <si>
    <t>2026-05-03T12:02:55.150+02:00</t>
  </si>
  <si>
    <t>[{"id":"5d8f8111-b8d6-476c-90eb-3486bda6346b","note":"","count":1,"label":"Strawberry Love 18 cm","posId":"40","price":11900,"isExtra":false},{"id":"35de6e44-4cb0-4333-81c1-267ae2713d07","note":"","count":1,"label":"Sweet passion 18 cm","posId":"30","price":11900,"isExtra":false},{"id":"1edf54fc-1032-442c-939f-e6e2033b2270","note":"","count":1,"label":"Comeback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,{"id":"5fc1255c-e26e-4454-9620-7eea5d2454f6","note":"","count":1,"label":"Slanina","posId":"C108","price":4000,"KDSTags":["greenhighlight"],"isExtra":true},{"id":"0604cf40-24b5-4ad5-a9e4-e5834def96b8","note":"","count":1,"label":"Dip česnekový","posId":"P106","price":2000,"isExtra":false}]</t>
  </si>
  <si>
    <t>2026-05-03T11:35:27.715+02:00</t>
  </si>
  <si>
    <t>2026-05-03T11:53:29.341+02:00</t>
  </si>
  <si>
    <t>[{"id":"59589714","note":"","size":"Hawai 32cm","count":1,"label":"Hawai 32cm","posId":"114","price":24900,"isExtra":false},{"id":"54685059","note":"","count":1,"label":"Balné","posId":"K0000","price":1500,"isExtra":true},{"id":"59589709","note":"","size":"Comeback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základ","posId":"ZRB32","price":0,"isExtra":true},{"id":"54685177","note":"","count":1,"label":"Kuře","posId":"B114","price":3000,"KDSTags":["greenhighlight"],"isExtra":true}]</t>
  </si>
  <si>
    <t>2026-05-03T11:33:38.491+02:00</t>
  </si>
  <si>
    <t>2026-05-03T11:44:27.355+02:00</t>
  </si>
  <si>
    <t>[{"id":"6748417db17528cb9bcae5e5","count":1,"label":"Margherita 40cm","posId":"100","price":26900,"isExtra":false},{"id":"9642908ce4c2f22954c8bbd6","count":1,"label":"Balné","posId":"K0000","price":2000,"isExtra":true},{"id":"022d130960d35fd742057445","count":1,"label":"Smetanový základ","posId":"ZRS40","price":0,"isExtra":true},{"id":"901ba681c011b9d3732e92b1","count":1,"label":"Kukuřice","posId":"C115","price":3500,"KDSTags":["greenhighlight"],"isExtra":true},{"id":"e71ba0387ffe86638fd95521","count":1,"label":"Šunka","posId":"C106","price":4000,"KDSTags":["greenhighlight"],"isExtra":true}]</t>
  </si>
  <si>
    <t>Vesenko</t>
  </si>
  <si>
    <t>2026-05-03T11:23:36.722+02:00</t>
  </si>
  <si>
    <t>2026-05-03T11:34:33.269+02:00</t>
  </si>
  <si>
    <t>[{"id":"P106","note":"","count":1,"label":"Česnekový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základ","posId":"ZRS32","price":0,"isExtra":true},{"id":"X112","note":"","count":1,"label":"Bez oliv","posId":"X112","price":0,"KDSTags":["redhighlight"],"isExtra":true}]</t>
  </si>
  <si>
    <t>2026-05-03T11:07:02.352+02:00</t>
  </si>
  <si>
    <t>2026-05-03T11:19:19.109+02:00</t>
  </si>
  <si>
    <t>[{"id":"9b3fd0f9-6a36-4a8e-95ad-00dbae675705","note":"","count":1,"label":"Capricciosa 40 cm","posId":"101","price":30900,"isExtra":false},{"id":"308cac50-e720-45f7-9ab5-267a351b0d4a","note":"","count":1,"label":"Kuře","posId":"C114","price":4000,"KDSTags":["greenhighlight"],"isExtra":true},{"id":"5d2371f1-a2a2-462f-9e8a-40af8e09e0d2","note":"","count":1,"label":"BEZ -olivy","posId":"X112","price":0,"KDSTags":["redhighlight"],"isExtra":true}]</t>
  </si>
  <si>
    <t>2026-05-03T10:31:02.398+02:00</t>
  </si>
  <si>
    <t>2026-05-03T11:08:02.069+02:00</t>
  </si>
  <si>
    <t>2026-05-03T11:14:40.366+02:00</t>
  </si>
  <si>
    <t>2026-05-03T10:31:03.040+02:00</t>
  </si>
  <si>
    <t>[{"id":"52687002-58c9-40ea-ba22-d2ae7a4b5889","note":"","count":1,"label":"Comeback 32 cm","posId":"145","price":24900,"isExtra":false},{"id":"78606be9-7e01-4fe9-a37c-d9a4b62d5696","note":"","count":1,"label":"změna na BBQ základ","posId":"A128","price":0,"isExtra":true}]</t>
  </si>
  <si>
    <t>2026-05-03T00:39:50.555+02:00</t>
  </si>
  <si>
    <t>2026-05-03T00:40:15.409+02:00</t>
  </si>
  <si>
    <t>[{"id":"45e86e69-d951-4cfa-82b7-297944319a30","count":5,"label":"Guarana classic","posId":"N142","price":5500,"isExtra":false,"creatorId":"aMK5WaTpfeRerbOw2bST8","isPackging":0,"actualLabel":"Guarana classic"}]</t>
  </si>
  <si>
    <t>2026-05-03T00:25:02.481+02:00</t>
  </si>
  <si>
    <t>2026-05-03T00:32:33.349+02:00</t>
  </si>
  <si>
    <t>[{"id":"f7043b16-784c-4471-87d9-9c8cbc7d5ab8","note":"","count":1,"label":"Capricciosa 32 cm","posId":"137","price":24900,"isExtra":false},{"id":"af2bee84-a445-45fc-8ca2-cf4fed0dcf38","note":"","count":1,"label":"okraj mozzarella bylinky","posId":"A121","price":5700,"isExtra":true}]</t>
  </si>
  <si>
    <t>Aleš</t>
  </si>
  <si>
    <t>2026-05-03T00:22:21.805+02:00</t>
  </si>
  <si>
    <t>2026-05-03T00:31:00.567+02:00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</si>
  <si>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</si>
  <si>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Patabendi</t>
  </si>
  <si>
    <t>2026-05-03T00:09:41.953+02:00</t>
  </si>
  <si>
    <t>2026-05-03T00:15:27.633+02:00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</si>
  <si>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32cm","posId":"112","price":20900,"isExtra":false},{"id":"K0000","note":"","count":1,"label":"Balné","posId":"K0000","price":1500,"isExtra":true},{"id":"B115","note":"","count":1,"label":"Kukuřice","posId":"B115","price":2500,"KDSTags":["greenhighlight"],"isExtra":true}]</t>
  </si>
  <si>
    <t>Rashid</t>
  </si>
  <si>
    <t>2026-05-03T00:06:31.807+02:00</t>
  </si>
  <si>
    <t>2026-05-03T00:13:16.691+02:00</t>
  </si>
  <si>
    <t>[{"id":"100","note":"","count":1,"label":"Margherita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</si>
  <si>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2026-05-03T00:02:03.591+02:00</t>
  </si>
  <si>
    <t>2026-05-03T00:10:47.499+02:00</t>
  </si>
  <si>
    <t>2026-05-02T23:59:25.594+02:00</t>
  </si>
  <si>
    <t>2026-05-02T23:59:56.266+02:00</t>
  </si>
  <si>
    <t>[{"id":"6ffd3545-72d2-4e40-9c4f-5ed137d1966b","count":1,"label":"Guarana kiwi a jablko","posId":"N144","price":5500,"isExtra":false,"creatorId":"YEtkZxBME9YkTHiZzG51i","isPackging":0,"actualLabel":"Guarana kiwi a jablko"}]</t>
  </si>
  <si>
    <t>2026-05-02T23:46:34.924+02:00</t>
  </si>
  <si>
    <t>2026-05-02T23:54:22.458+02:00</t>
  </si>
  <si>
    <t>[{"id":"6748417db17528cb9bcae5fd","count":1,"label":"Margherita 32cm","posId":"112","price":20900,"isExtra":false},{"id":"bd23bb29ddc67d336ee4c95b","count":1,"label":"Balné","posId":"K0000","price":1500,"isExtra":true},{"id":"fa857a88cef908bfe7a79dc0","count":1,"label":"Žampiony","posId":"B105","price":2500,"KDSTags":["greenhighlight"],"isExtra":true}]</t>
  </si>
  <si>
    <t>2026-05-02T23:46:03.319+02:00</t>
  </si>
  <si>
    <t>2026-05-02T23:55:16.287+02:00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</si>
  <si>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bylinky","posId":"A122","price":6500,"isExtra":true}]</t>
  </si>
  <si>
    <t>2026-05-02T23:44:33.641+02:00</t>
  </si>
  <si>
    <t>2026-05-02T23:53:02.439+02:00</t>
  </si>
  <si>
    <t>[{"id":"6748417db17528cb9bcae5fd","count":1,"label":"Margherita 32cm","posId":"112","price":20900,"isExtra":false},{"id":"bd23bb29ddc67d336ee4c95b","count":1,"label":"Balné","posId":"K0000","price":1500,"isExtra":true},{"id":"f401506159c49964c3178c0f","count":1,"label":"okraj mozzarella, bylinky","posId":"A121","price":5700,"isExtra":true},{"id":"6748417db17528cb9bcae63b","count":2,"label":"Česnekový dip","posId":"P106","price":2000,"isExtra":false},{"id":"bd23bb29ddc67d336ee4c95b","count":2,"label":"Balné","posId":"K0000","price":1500,"isExtra":true}]</t>
  </si>
  <si>
    <t>2026-05-02T23:41:33.449+02:00</t>
  </si>
  <si>
    <t>2026-05-02T23:50:49.492+02:00</t>
  </si>
  <si>
    <t>[{"id":"6748417db17528cb9bcae5fd","count":4,"label":"Margherita 32cm","posId":"112","price":20900,"isExtra":false},{"id":"bd23bb29ddc67d336ee4c95b","count":4,"label":"Balné","posId":"K0000","price":1500,"isExtra":true}]</t>
  </si>
  <si>
    <t>2026-05-02T23:36:26.975+02:00</t>
  </si>
  <si>
    <t>2026-05-02T23:43:45.389+02:00</t>
  </si>
  <si>
    <t>[{"id":"54684978","note":"","size":"BBQ Meteor 40cm","count":1,"label":"BBQ Meteor 40cm","posId":"106","price":30900,"isExtra":false},{"id":"54685049","note":"","count":1,"label":"Balné","posId":"K0000","price":2000,"isExtra":true}]</t>
  </si>
  <si>
    <t>Gančo</t>
  </si>
  <si>
    <t>2026-05-02T23:26:43.538+02:00</t>
  </si>
  <si>
    <t>2026-05-02T23:35:58.404+02:00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</si>
  <si>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</si>
  <si>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Tomáš Fabera</t>
  </si>
  <si>
    <t>2026-05-02T23:24:04.051+02:00</t>
  </si>
  <si>
    <t>2026-05-02T23:32:06.433+02:00</t>
  </si>
  <si>
    <t>2026-05-02T23:38:30.633+02:00</t>
  </si>
  <si>
    <t>2026-05-02T23:24:04.775+02:00</t>
  </si>
  <si>
    <t>[{"id":"72a788fd-2d10-4aa9-80c1-abbc9acb3570","note":"","count":1,"label":"Hawai 32 cm","posId":"138","price":24900,"isExtra":false},{"id":"78606be9-7e01-4fe9-a37c-d9a4b62d5696","note":"","count":1,"label":"změna na BBQ základ","posId":"A128","price":0,"isExtra":true},{"id":"51742ea4-2dd0-45e1-9eee-08e8ee1273fe","note":"","count":1,"label":"okraj Hotdog bez omáčky","posId":"A125","price":5700,"isExtra":true},{"id":"0604cf40-24b5-4ad5-a9e4-e5834def96b8","note":"","count":1,"label":"Dip česnekový","posId":"P106","price":2000,"isExtra":false}]</t>
  </si>
  <si>
    <t>2026-05-02T23:10:17.718+02:00</t>
  </si>
  <si>
    <t>2026-05-02T23:18:24.440+02:00</t>
  </si>
  <si>
    <t>[{"id":"6748417db17528cb9bcae607","count":1,"label":"BBQ Texas 32cm","posId":"119","price":24900,"isExtra":false},{"id":"bd23bb29ddc67d336ee4c95b","count":1,"label":"Balné","posId":"K0000","price":1500,"isExtra":true}]</t>
  </si>
  <si>
    <t>2026-05-02T23:01:03.581+02:00</t>
  </si>
  <si>
    <t>2026-05-02T23:08:07.498+02:00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</si>
  <si>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základ","posId":"ZBS40","price":0,"isExtra":true}]</t>
  </si>
  <si>
    <t>2026-05-02T22:52:21.468+02:00</t>
  </si>
  <si>
    <t>2026-05-02T23:02:31.333+02:00</t>
  </si>
  <si>
    <t>[{"id":"121","note":"","count":1,"label":"Comeback 32cm 🌶️","posId":"121","price":24900,"isExtra":false},{"id":"K0000","note":"","count":1,"label":"Balné","posId":"K0000","price":1500,"isExtra":true},{"id":"B112","note":"","count":1,"label":"Olivy","posId":"B112","price":2500,"KDSTags":["greenhighlight"],"isExtra":true}]</t>
  </si>
  <si>
    <t>2026-05-02T22:52:09.595+02:00</t>
  </si>
  <si>
    <t>2026-05-02T23:01:18.325+02:00</t>
  </si>
  <si>
    <t>[{"id":"6748417db17528cb9bcae60d","count":1,"label":"Hawai 32cm","posId":"114","price":24900,"isExtra":false},{"id":"bd23bb29ddc67d336ee4c95b","count":1,"label":"Balné","posId":"K0000","price":1500,"isExtra":true},{"id":"18c190203278836a4d4b7095","count":1,"label":"Smetanový základ","posId":"ZRS32","price":0,"isExtra":true},{"id":"737fae5d3b3af39cab3630a6","count":1,"label":"Bez ananasu","posId":"X100","price":0,"KDSTags":["redhighlight"],"isExtra":true}]</t>
  </si>
  <si>
    <t>2026-05-02T22:52:03.161+02:00</t>
  </si>
  <si>
    <t>2026-05-02T23:00:21.102+02:00</t>
  </si>
  <si>
    <t>2026-05-02T23:14:06.662+02:00</t>
  </si>
  <si>
    <t>2026-05-02T22:52:03.779+02:00</t>
  </si>
  <si>
    <t>[{"id":"896d2264-b315-4ee3-b331-0fa7b26bb96f","note":"","count":1,"label":"Hawai 32 cm","posId":"114","price":24900,"isExtra":false},{"id":"55ca227d-485c-4130-a44d-b26b939e8c03","note":"","count":1,"label":"Hot &amp; Spicy 32 cm","posId":"122","price":24900,"isExtra":false}]</t>
  </si>
  <si>
    <t>2026-05-02T22:50:39.245+02:00</t>
  </si>
  <si>
    <t>2026-05-02T22:57:03.342+02:00</t>
  </si>
  <si>
    <t>[{"id":"6748417db17528cb9bcae603","count":1,"label":"Comeback 32cm 🌶️","posId":"121","price":24900,"isExtra":false},{"id":"bd23bb29ddc67d336ee4c95b","count":1,"label":"Balné","posId":"K0000","price":1500,"isExtra":true},{"id":"6748417db17528cb9bcae65f","count":1,"label":"Pepsi 1l","posId":"N124","price":5900,"isExtra":false}]</t>
  </si>
  <si>
    <t>2026-05-02T22:44:03.242+02:00</t>
  </si>
  <si>
    <t>2026-05-02T22:55:00.123+02:00</t>
  </si>
  <si>
    <t>[{"id":"0b22568e-4d1c-45db-9aa3-de09ef6c293a","note":"","count":1,"label":"Pepperoni 32 cm","posId":"120","price":24900,"isExtra":false},{"id":"1c4a575c-0a2c-4a58-a7c3-0328026cbcb1","note":"","count":1,"label":"Quattro Formaggi 18 cm","posId":"135","price":11900,"isExtra":false}]</t>
  </si>
  <si>
    <t>Jároszláv</t>
  </si>
  <si>
    <t>2026-05-02T22:43:22.509+02:00</t>
  </si>
  <si>
    <t>2026-05-02T22:53:14.385+02:00</t>
  </si>
  <si>
    <t>[{"id":"P101","note":"","count":1,"label":"Spicy Wings 🌶️","posId":"P101","price":11900,"isExtra":false},{"id":"K0000","note":"","count":1,"label":"Balné","posId":"K0000","price":1500,"isExtra":true},{"id":"113","note":"","count":1,"label":"Capricciosa 32cm","posId":"113","price":24900,"isExtra":false},{"id":"K0000","note":"","count":1,"label":"Balné","posId":"K0000","price":1500,"isExtra":true},{"id":"B109","note":"","count":1,"label":"Pepperoni salám","posId":"B109","price":3000,"KDSTags":["greenhighlight"],"isExtra":true}]</t>
  </si>
  <si>
    <t>Simon Carter</t>
  </si>
  <si>
    <t>2026-05-02T22:43:09.796+02:00</t>
  </si>
  <si>
    <t>2026-05-02T22:50:33.259+02:00</t>
  </si>
  <si>
    <t>[{"id":"118","note":"","count":1,"label":"BBQ Meteor 32cm","posId":"118","price":24900,"isExtra":false},{"id":"K0000","note":"","count":1,"label":"Balné","posId":"K0000","price":1500,"isExtra":true}]</t>
  </si>
  <si>
    <t>2026-05-02T22:40:01.349+02:00</t>
  </si>
  <si>
    <t>2026-05-02T22:51:56.330+02:00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</si>
  <si>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bylinky","posId":"A122","price":6500,"isExtra":true},{"id":"54685018","note":"","size":"Česnekový dip","count":3,"label":"Česnekový dip","posId":"P106","price":2000,"isExtra":false},{"id":"54685059","note":"","count":3,"label":"Balné","posId":"K0000","price":1500,"isExtra":true}]</t>
  </si>
  <si>
    <t>2026-05-02T22:25:04.031+02:00</t>
  </si>
  <si>
    <t>2026-05-02T22:30:25.050+02:00</t>
  </si>
  <si>
    <t>[{"id":"0b22568e-4d1c-45db-9aa3-de09ef6c293a","note":"","count":1,"label":"Pepperoni 32 cm","posId":"120","price":24900,"isExtra":false}]</t>
  </si>
  <si>
    <t>2026-05-02T22:22:03.723+02:00</t>
  </si>
  <si>
    <t>2026-05-02T22:31:37.110+02:00</t>
  </si>
  <si>
    <t>[{"id":"4f6ede18-25d3-4c82-be03-84c9578ab8ce","note":"","count":1,"label":"Pepperoni 32 cm","posId":"144","price":24900,"isExtra":false},{"id":"0604cf40-24b5-4ad5-a9e4-e5834def96b8","note":"","count":1,"label":"Dip česnekový","posId":"P106","price":2000,"isExtra":false}]</t>
  </si>
  <si>
    <t>2026-05-02T22:21:03.470+02:00</t>
  </si>
  <si>
    <t>2026-05-02T22:30:00.094+02:00</t>
  </si>
  <si>
    <t>[{"id":"3ca6f105-5e70-48ee-bc31-76525f0a0b11","note":"","count":1,"label":"BBQ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,{"id":"d620bc6b-ecfa-4465-a21e-5ad55002e77c","note":"","count":1,"label":"Žampiony","posId":"C105","price":3500,"KDSTags":["greenhighlight"],"isExtra":true},{"id":"0604cf40-24b5-4ad5-a9e4-e5834def96b8","note":"","count":1,"label":"Dip česnekový","posId":"P106","price":2000,"isExtra":false}]</t>
  </si>
  <si>
    <t>2026-05-02T22:18:03.331+02:00</t>
  </si>
  <si>
    <t>2026-05-02T22:25:28.320+02:00</t>
  </si>
  <si>
    <t>[{"id":"c17837f5-7a43-4caf-86f2-7f4c925f90fb","note":"","count":1,"label":"BBQ Meteor 32 cm","posId":"118","price":24900,"isExtra":false},{"id":"524f3c3f-0c67-4b97-b499-20f8d3dbda4a","note":"","count":1,"label":"BEZ -slanina","posId":"X108","price":0,"KDSTags":["redhighlight"],"isExtra":true},{"id":"0604cf40-24b5-4ad5-a9e4-e5834def96b8","note":"","count":1,"label":"Dip česnekový","posId":"P106","price":2000,"isExtra":false}]</t>
  </si>
  <si>
    <t>2026-05-02T22:17:49.435+02:00</t>
  </si>
  <si>
    <t>2026-05-02T22:26:47.356+02:00</t>
  </si>
  <si>
    <t>2026-05-02T22:11:44.107+02:00</t>
  </si>
  <si>
    <t>2026-05-02T22:20:27.177+02:00</t>
  </si>
  <si>
    <t>[{"id":"6748417db17528cb9bcae5ed","count":1,"label":"Pepperoni 40cm 🌶️🌶️","posId":"108","price":30900,"isExtra":false},{"id":"9642908ce4c2f22954c8bbd6","count":1,"label":"Balné","posId":"K0000","price":2000,"isExtra":true},{"id":"69a242bc70119032f914ed29","count":1,"label":"okraj mozzarella, bbq omáčka","posId":"A124","price":6500,"isExtra":true}]</t>
  </si>
  <si>
    <t>2026-05-02T22:09:12.999+02:00</t>
  </si>
  <si>
    <t>2026-05-02T22:16:14.206+02:00</t>
  </si>
  <si>
    <t>[{"id":"6748417db17528cb9bcae611","count":1,"label":"Baby Špenát &amp; kuře 32cm","posId":"116","price":24900,"isExtra":false},{"id":"bd23bb29ddc67d336ee4c95b","count":1,"label":"Balné","posId":"K0000","price":1500,"isExtra":true}]</t>
  </si>
  <si>
    <t>2026-05-02T22:07:12.726+02:00</t>
  </si>
  <si>
    <t>2026-05-02T22:14:39.370+02:00</t>
  </si>
  <si>
    <t>[{"id":"6748417db17528cb9bcae60b","count":1,"label":"Zeleninová 32cm","posId":"115","price":24900,"isExtra":false},{"id":"bd23bb29ddc67d336ee4c95b","count":1,"label":"Balné","posId":"K0000","price":1500,"isExtra":true},{"id":"fd7b41a9636f70af3c1f4e97","count":1,"label":"USA těsto","posId":"17","price":1000,"isExtra":true},{"id":"f401506159c49964c3178c0f","count":1,"label":"okraj mozzarella, bylinky","posId":"A121","price":5700,"isExtra":true},{"id":"6748417db17528cb9bcae63f","count":1,"label":"Jalapenos Rolls","posId":"jpr200","price":8900,"isExtra":false},{"id":"bd23bb29ddc67d336ee4c95b","count":1,"label":"Balné","posId":"K0000","price":1500,"isExtra":true},{"id":"6748417db17528cb9bcae63b","count":1,"label":"Česnekový dip","posId":"P106","price":2000,"isExtra":false},{"id":"bd23bb29ddc67d336ee4c95b","count":1,"label":"Balné","posId":"K0000","price":1500,"isExtra":true}]</t>
  </si>
  <si>
    <t>2026-05-02T22:01:51.331+02:00</t>
  </si>
  <si>
    <t>2026-05-02T22:12:22.351+02:00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</si>
  <si>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</si>
  <si>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2026-05-02T22:00:09.717+02:00</t>
  </si>
  <si>
    <t>2026-05-02T22:10:32.258+02:00</t>
  </si>
  <si>
    <t>[{"id":"6748417db17528cb9bcae5e5","count":1,"label":"Margherita 40cm","posId":"100","price":26900,"isExtra":false},{"id":"9642908ce4c2f22954c8bbd6","count":1,"label":"Balné","posId":"K0000","price":2000,"isExtra":true},{"id":"022d130960d35fd742057445","count":1,"label":"Smetanový základ","posId":"ZRS40","price":0,"isExtra":true},{"id":"6748417db17528cb9bcae63b","count":1,"label":"Česnekový dip","posId":"P106","price":2000,"isExtra":false},{"id":"bd23bb29ddc67d336ee4c95b","count":1,"label":"Balné","posId":"K0000","price":1500,"isExtra":true}]</t>
  </si>
  <si>
    <t>2026-05-02T21:57:31.230+02:00</t>
  </si>
  <si>
    <t>2026-05-02T22:07:57.307+02:00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</si>
  <si>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40cm","posId":"111","price":30900,"isExtra":false},{"id":"54685049","note":"","count":1,"label":"Balné","posId":"K0000","price":2000,"isExtra":true},{"id":"59555751","note":"","count":1,"label":"BBQ základ","posId":"ZSB49","price":0,"isExtra":true},{"id":"54685090","note":"","count":1,"label":"okraj mozzarella, bbq omáčka","posId":"A124","price":6500,"isExtra":true},{"id":"54685118","note":"","count":1,"label":"Olivy","posId":"C112","price":3500,"KDSTags":["greenhighlight"],"isExtra":true},{"id":"54685171","note":"","count":1,"label":"Slanina","posId":"C108","price":4000,"KDSTags":["greenhighlight"],"isExtra":true},{"id":"57405718","note":"","size":"Pepsi 1l","count":1,"label":"Pepsi 1l","posId":"N124","price":5900,"isExtra":false},{"id":"54685018","note":"","size":"Česnekový dip","count":1,"label":"Česnekový dip","posId":"P106","price":2000,"isExtra":false},{"id":"54685059","note":"","count":1,"label":"Balné","posId":"K0000","price":1500,"isExtra":true},{"id":"57464194","note":"","size":"Dip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</si>
  <si>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Ladislava</t>
  </si>
  <si>
    <t>2026-05-02T21:57:11.321+02:00</t>
  </si>
  <si>
    <t>2026-05-02T22:08:52.119+02:00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</si>
  <si>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</si>
  <si>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2026-05-02T21:54:05.121+02:00</t>
  </si>
  <si>
    <t>2026-05-02T22:05:30.956+02:00</t>
  </si>
  <si>
    <t>2026-05-02T22:25:12.765+02:00</t>
  </si>
  <si>
    <t>2026-05-02T21:54:05.668+02:00</t>
  </si>
  <si>
    <t>[{"id":"1edf54fc-1032-442c-939f-e6e2033b2270","note":"","count":1,"label":"Comeback 40 cm","posId":"109","price":30900,"isExtra":false},{"id":"e1c5136d-42df-4209-a1d5-7b367060d3f2","note":"","count":2,"label":"Spicy Wings","posId":"P101","price":11900,"isExtra":false}]</t>
  </si>
  <si>
    <t>2026-05-02T21:52:35.016+02:00</t>
  </si>
  <si>
    <t>2026-05-02T22:00:38.352+02:00</t>
  </si>
  <si>
    <t>[{"id":"6748417db17528cb9bcae5f5","count":1,"label":"Hawai 40cm","posId":"102","price":30900,"isExtra":false},{"id":"9642908ce4c2f22954c8bbd6","count":1,"label":"Balné","posId":"K0000","price":2000,"isExtra":true}]</t>
  </si>
  <si>
    <t>2026-05-02T21:51:04.105+02:00</t>
  </si>
  <si>
    <t>2026-05-02T21:59:14.182+02:00</t>
  </si>
  <si>
    <t>[{"id":"6748417db17528cb9bcae5f7","count":1,"label":"Capricciosa 40cm","posId":"101","price":30900,"isExtra":false},{"id":"9642908ce4c2f22954c8bbd6","count":1,"label":"Balné","posId":"K0000","price":2000,"isExtra":true},{"id":"3a8c81df4b4e610c1946ed84","count":1,"label":"Bez oliv","posId":"X112","price":0,"KDSTags":["redhighlight"],"isExtra":true},{"id":"2e4ad0e1c65a1f75ea4c127d","count":1,"label":"Slanina","posId":"C108","price":4000,"KDSTags":["greenhighlight"],"isExtra":true},{"id":"6748417db17528cb9bcae643","count":1,"label":"Dip Jalapeňos","posId":"P107","price":2000,"isExtra":false},{"id":"bd23bb29ddc67d336ee4c95b","count":1,"label":"Balné","posId":"K0000","price":1500,"isExtra":true}]</t>
  </si>
  <si>
    <t>2026-05-02T21:48:02.581+02:00</t>
  </si>
  <si>
    <t>2026-05-02T21:57:37.204+02:00</t>
  </si>
  <si>
    <t>[{"id":"6748417db17528cb9bcae603","count":1,"label":"Comeback 32cm 🌶️","posId":"121","price":24900,"isExtra":false},{"id":"bd23bb29ddc67d336ee4c95b","count":1,"label":"Balné","posId":"K0000","price":1500,"isExtra":true},{"id":"fd7b41a9636f70af3c1f4e97","count":1,"label":"USA těsto","posId":"17","price":1000,"isExtra":true},{"id":"18c190203278836a4d4b7095","count":1,"label":"Smetanový základ","posId":"ZRS32","price":0,"isExtra":true},{"id":"f401506159c49964c3178c0f","count":1,"label":"okraj mozzarella, bylinky","posId":"A121","price":5700,"isExtra":true},{"id":"684ae924f72095697790619e","count":1,"label":"Guarana kiwi a jablko","posId":"N144","price":5500,"isExtra":false}]</t>
  </si>
  <si>
    <t>2026-05-02T21:43:31.470+02:00</t>
  </si>
  <si>
    <t>2026-05-02T21:56:19.271+02:00</t>
  </si>
  <si>
    <t>[{"id":"59589714","note":"","size":"Hawai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těsto","posId":"17","price":1000,"isExtra":true},{"id":"54685094","note":"","count":1,"label":"Bez ananasu","posId":"X100","price":0,"KDSTags":["redhighlight"],"isExtra":true},{"id":"54685167","note":"","count":1,"label":"Šunka","posId":"B106","price":3000,"KDSTags":["greenhighlight"],"isExtra":true}]</t>
  </si>
  <si>
    <t>2026-05-02T21:41:49.543+02:00</t>
  </si>
  <si>
    <t>2026-05-02T21:54:45.314+02:00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</si>
  <si>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🌶️🌶️","posId":"108","price":30900,"isExtra":false},{"id":"54685049","note":"","count":1,"label":"Balné","posId":"K0000","price":2000,"isExtra":true},{"id":"59555749","note":"","count":1,"label":"BBQ základ","posId":"ZRB40","price":0,"isExtra":true},{"id":"54685126","note":"","count":1,"label":"okraj hotdog, bbq omáčka","posId":"A120","price":6500,"isExtra":true},{"id":"54684975","note":"","size":"Comeback 40cm 🌶️","count":1,"label":"Comeback 40cm 🌶️","posId":"109","price":30900,"isExtra":false},{"id":"54685049","note":"","count":1,"label":"Balné","posId":"K0000","price":2000,"isExtra":true},{"id":"54685114","note":"","count":1,"label":"Bez salámu","posId":"X109","price":0,"KDSTags":["redhighlight"],"isExtra":true}]</t>
  </si>
  <si>
    <t>2026-05-02T21:41:27.608+02:00</t>
  </si>
  <si>
    <t>2026-05-02T21:50:29.433+02:00</t>
  </si>
  <si>
    <t>2026-05-02T21:41:02.816+02:00</t>
  </si>
  <si>
    <t>2026-05-02T21:51:34.213+02:00</t>
  </si>
  <si>
    <t>2026-05-02T22:02:45.206+02:00</t>
  </si>
  <si>
    <t>2026-05-02T21:41:03.375+02:00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</si>
  <si>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bylinky","posId":"A122","price":6500,"isExtra":true}]</t>
  </si>
  <si>
    <t>2026-05-02T21:35:14.711+02:00</t>
  </si>
  <si>
    <t>2026-05-02T21:42:12.177+02:00</t>
  </si>
  <si>
    <t>[{"id":"6748417db17528cb9bcae5fd","count":1,"label":"Margherita 32cm","posId":"112","price":20900,"isExtra":false},{"id":"bd23bb29ddc67d336ee4c95b","count":1,"label":"Balné","posId":"K0000","price":1500,"isExtra":true},{"id":"6748417db17528cb9bcae63b","count":1,"label":"Česnekový dip","posId":"P106","price":2000,"isExtra":false},{"id":"bd23bb29ddc67d336ee4c95b","count":1,"label":"Balné","posId":"K0000","price":1500,"isExtra":true}]</t>
  </si>
  <si>
    <t>2026-05-02T21:25:53.142+02:00</t>
  </si>
  <si>
    <t>2026-05-02T21:34:30.050+02:00</t>
  </si>
  <si>
    <t>2026-05-02T21:34:30.049+02:00</t>
  </si>
  <si>
    <t>[{"id":"N124","note":"","count":2,"label":"Pepsi 1l","posId":"N124","price":5900,"isExtra":false},{"id":"N126","note":"","count":1,"label":"Mirinda 1l","posId":"N126","price":5900,"isExtra":false},{"id":"P107","note":"","count":1,"label":"Dip Jalapeňos","posId":"P107","price":2000,"isExtra":false},{"id":"K0000","note":"","count":1,"label":"Balné","posId":"K0000","price":1500,"isExtra":true},{"id":"111","note":"","count":1,"label":"Quattro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112","note":"","count":1,"label":"Olivy","posId":"C112","price":3500,"KDSTags":["greenhighlight"],"isExtra":true},{"id":"C115","note":"","count":1,"label":"Kukuřice","posId":"C115","price":3500,"KDSTags":["greenhighlight"],"isExtra":true}]</t>
  </si>
  <si>
    <t>2026-05-02T21:19:03.605+02:00</t>
  </si>
  <si>
    <t>2026-05-02T21:35:09.945+02:00</t>
  </si>
  <si>
    <t>[{"id":"0b22568e-4d1c-45db-9aa3-de09ef6c293a","note":"","count":1,"label":"Pepperoni 32 cm","posId":"120","price":24900,"isExtra":false},{"id":"55ca227d-485c-4130-a44d-b26b939e8c03","note":"","count":1,"label":"Hot &amp; Spicy 32 cm","posId":"122","price":24900,"isExtra":false},{"id":"fc3fa22b-be90-4e3e-a05f-41f62444ffb3","note":"","count":1,"label":"olivy","posId":"B112","price":2500,"KDSTags":["greenhighlight"],"isExtra":true}]</t>
  </si>
  <si>
    <t>2026-05-02T21:18:36.089+02:00</t>
  </si>
  <si>
    <t>2026-05-02T21:27:40.977+02:00</t>
  </si>
  <si>
    <t>[{"id":"6748417db17528cb9bcae5eb","count":1,"label":"Comeback 40cm 🌶️","posId":"109","price":30900,"isExtra":false},{"id":"9642908ce4c2f22954c8bbd6","count":1,"label":"Balné","posId":"K0000","price":2000,"isExtra":true},{"id":"df4580263335a960a82908d9","count":1,"label":"BBQ základ","posId":"ZRB40","price":0,"isExtra":true},{"id":"69a242bc70119032f914ed29","count":1,"label":"okraj mozzarella, bbq omáčka","posId":"A124","price":6500,"isExtra":true},{"id":"6748417db17528cb9bcae639","count":1,"label":"Pepperoni Rolls 🌶️","posId":"P100","price":8900,"isExtra":false},{"id":"bd23bb29ddc67d336ee4c95b","count":1,"label":"Balné","posId":"K0000","price":1500,"isExtra":true}]</t>
  </si>
  <si>
    <t>2026-05-02T21:15:11.004+02:00</t>
  </si>
  <si>
    <t>2026-05-02T21:25:00.027+02:00</t>
  </si>
  <si>
    <t>[{"id":"54684978","note":"","size":"BBQ Meteor 40cm","count":2,"label":"BBQ Meteor 40cm","posId":"106","price":30900,"isExtra":false},{"id":"54685049","note":"","count":2,"label":"Balné","posId":"K0000","price":2000,"isExtra":true}]</t>
  </si>
  <si>
    <t>2026-05-02T21:14:42.793+02:00</t>
  </si>
  <si>
    <t>2026-05-02T21:21:05.775+02:00</t>
  </si>
  <si>
    <t>[{"id":"e3c2803b-7f1a-469b-99b1-979be30e115e","count":1,"label":"Pizza BBQ Texas 32","posId":"119","price":24900,"isExtra":false,"creatorId":"Z_V2b9WcNZyvM_k-7f-gr","isPackging":0,"actualLabel":"Pizza BBQ Texas 32"}]</t>
  </si>
  <si>
    <t>2026-05-02T21:13:03.550+02:00</t>
  </si>
  <si>
    <t>2026-05-02T21:19:12.692+02:00</t>
  </si>
  <si>
    <t>2026-05-02T21:32:54.751+02:00</t>
  </si>
  <si>
    <t>2026-05-02T21:13:04.195+02:00</t>
  </si>
  <si>
    <t>[{"id":"e8a7b47a-70d2-4cc2-a375-1dab55125675","note":"","count":1,"label":"Quattro Formaggi 32 cm","posId":"123","price":24900,"isExtra":false},{"id":"fc3fa22b-be90-4e3e-a05f-41f62444ffb3","note":"","count":1,"label":"olivy","posId":"B112","price":2500,"KDSTags":["greenhighlight"],"isExtra":true},{"id":"6005e30e-e6f5-411d-9c32-9a3cee117e94","note":"","count":1,"label":"slanina","posId":"B108","price":3000,"KDSTags":["greenhighlight"],"isExtra":true},{"id":"6e70115f-a0f1-42d6-aaca-1c1f7aa64cb8","note":"","count":1,"label":"šunka","posId":"B106","price":3000,"KDSTags":["greenhighlight"],"isExtra":true}]</t>
  </si>
  <si>
    <t>2026-05-02T21:08:06.410+02:00</t>
  </si>
  <si>
    <t>2026-05-02T21:17:36.977+02:00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</si>
  <si>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bylinky","posId":"A121","price":5700,"isExtra":true},{"id":"54685170","note":"","count":1,"label":"Slanina","posId":"B108","price":3000,"KDSTags":["greenhighlight"],"isExtra":true}]</t>
  </si>
  <si>
    <t>2026-05-02T20:59:21.861+02:00</t>
  </si>
  <si>
    <t>2026-05-02T21:07:36.915+02:00</t>
  </si>
  <si>
    <t>[{"id":"6748417db17528cb9bcae607","count":1,"label":"BBQ Texas 32cm","posId":"119","price":24900,"isExtra":false},{"id":"bd23bb29ddc67d336ee4c95b","count":1,"label":"Balné","posId":"K0000","price":1500,"isExtra":true},{"id":"3ff8bcf86a57647a3133c48e","count":1,"label":"Kukuřice","posId":"B115","price":2500,"KDSTags":["greenhighlight"],"isExtra":true},{"id":"6748417db17528cb9bcae65f","count":1,"label":"Pepsi 1l","posId":"N124","price":5900,"isExtra":false}]</t>
  </si>
  <si>
    <t>2026-05-02T20:58:51.702+02:00</t>
  </si>
  <si>
    <t>2026-05-02T21:06:17.918+02:00</t>
  </si>
  <si>
    <t>[{"id":"6748417db17528cb9bcae60b","count":1,"label":"Zeleninová 32cm","posId":"115","price":24900,"isExtra":false},{"id":"bd23bb29ddc67d336ee4c95b","count":1,"label":"Balné","posId":"K0000","price":1500,"isExtra":true},{"id":"6748417db17528cb9bcae667","count":1,"label":"Poděbradská malinovka 0,5l","posId":"N129","price":4900,"isExtra":false}]</t>
  </si>
  <si>
    <t>2026-05-02T20:53:47.756+02:00</t>
  </si>
  <si>
    <t>2026-05-02T21:03:26.937+02:00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</si>
  <si>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40cm","posId":"111","price":30900,"isExtra":false},{"id":"54685049","note":"","count":1,"label":"Balné","posId":"K0000","price":2000,"isExtra":true},{"id":"54685126","note":"","count":1,"label":"okraj hotdog, bbq omáčka","posId":"A120","price":6500,"isExtra":true}]</t>
  </si>
  <si>
    <t>2026-05-02T20:49:02.993+02:00</t>
  </si>
  <si>
    <t>2026-05-02T21:01:53.633+02:00</t>
  </si>
  <si>
    <t>[{"id":"c17837f5-7a43-4caf-86f2-7f4c925f90fb","note":"","count":1,"label":"BBQ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</si>
  <si>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2026-05-02T20:47:47.353+02:00</t>
  </si>
  <si>
    <t>2026-05-02T20:59:34.851+02:00</t>
  </si>
  <si>
    <t>[{"id":"59589709","note":"","size":"Comeback 32cm 🌶️","count":1,"label":"Comeback 32cm 🌶️","posId":"121","price":24900,"isExtra":false},{"id":"54685059","note":"","count":1,"label":"Balné","posId":"K0000","price":1500,"isExtra":true}]</t>
  </si>
  <si>
    <t>2026-05-02T20:43:47.063+02:00</t>
  </si>
  <si>
    <t>2026-05-02T20:59:06.827+02:00</t>
  </si>
  <si>
    <t>[{"id":"6748417db17528cb9bcae60f","count":2,"label":"Capricciosa 32cm","posId":"113","price":24900,"isExtra":false},{"id":"bd23bb29ddc67d336ee4c95b","count":2,"label":"Balné","posId":"K0000","price":1500,"isExtra":true}]</t>
  </si>
  <si>
    <t>2026-05-02T20:43:21.596+02:00</t>
  </si>
  <si>
    <t>2026-05-02T20:49:49.876+02:00</t>
  </si>
  <si>
    <t>[{"id":"f13b1746-a76a-4145-9a9a-693f1c4daf33","count":1,"label":"Pepsi 1l","posId":"N124","price":5900,"isExtra":false,"creatorId":"ISbp7qUeQfPcOhvlhjxGO","isPackging":0,"actualLabel":"Pepsi 1l"}]</t>
  </si>
  <si>
    <t>2026-05-02T20:42:15.750+02:00</t>
  </si>
  <si>
    <t>2026-05-02T20:56:39.657+02:00</t>
  </si>
  <si>
    <t>[{"id":"6748417db17528cb9bcae5f7","count":1,"label":"Capricciosa 40cm","posId":"101","price":30900,"isExtra":false},{"id":"9642908ce4c2f22954c8bbd6","count":1,"label":"Balné","posId":"K0000","price":2000,"isExtra":true},{"id":"022d130960d35fd742057445","count":1,"label":"Smetanový základ","posId":"ZRS40","price":0,"isExtra":true}]</t>
  </si>
  <si>
    <t>2026-05-02T20:42:04.003+02:00</t>
  </si>
  <si>
    <t>2026-05-02T20:55:23.647+02:00</t>
  </si>
  <si>
    <t>[{"id":"1da6e618-5f95-4707-b8bd-b1685e13f67a","note":"","count":1,"label":"Hawai 40 cm","posId":"102","price":30900,"isExtra":false},{"id":"0d7a09d5-0cc0-41d1-92da-1fd2b06b2d07","note":"","count":1,"label":"Česnekový chléb","posId":"P104","price":7900,"isExtra":false},{"id":"0604cf40-24b5-4ad5-a9e4-e5834def96b8","note":"","count":1,"label":"Dip česnekový","posId":"P106","price":2000,"isExtra":false}]</t>
  </si>
  <si>
    <t>2026-05-02T20:35:03.373+02:00</t>
  </si>
  <si>
    <t>2026-05-02T21:05:50.629+02:00</t>
  </si>
  <si>
    <t>[{"id":"431e159e-af3b-4bad-9f72-f07001b572f8","note":"","count":1,"label":"Baby špenát &amp; kuře 40 cm","posId":"104","price":30900,"isExtra":false}]</t>
  </si>
  <si>
    <t>Mukhriddinkhon</t>
  </si>
  <si>
    <t>2026-05-02T20:32:34.731+02:00</t>
  </si>
  <si>
    <t>2026-05-02T20:43:07.807+02:00</t>
  </si>
  <si>
    <t>[{"id":"102","note":"","count":1,"label":"Hawai 40cm","posId":"102","price":30900,"isExtra":false},{"id":"K0000","note":"","count":1,"label":"Balné","posId":"K0000","price":2000,"isExtra":true},{"id":"C105","note":"","count":1,"label":"Žampiony","posId":"C105","price":3500,"KDSTags":["greenhighlight"],"isExtra":true}]</t>
  </si>
  <si>
    <t>2026-05-02T20:32:04.019+02:00</t>
  </si>
  <si>
    <t>2026-05-02T20:41:51.887+02:00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</si>
  <si>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40cm","posId":"111","price":30900,"isExtra":false},{"id":"54685049","note":"","count":1,"label":"Balné","posId":"K0000","price":2000,"isExtra":true},{"id":"54685090","note":"","count":1,"label":"okraj mozzarella, bbq omáčka","posId":"A124","price":6500,"isExtra":true},{"id":"54685021","note":"","size":"Choco Rolls","count":1,"label":"Choco Rolls","posId":"chr100","price":8900,"isExtra":false},{"id":"54685059","note":"","count":1,"label":"Balné","posId":"K0000","price":1500,"isExtra":true},{"id":"54685018","note":"","size":"Česnekový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dip","posId":"P106","price":2000,"isExtra":false},{"id":"54685059","note":"","count":2,"label":"Balné","posId":"K0000","price":1500,"isExtra":true},{"id":"57293697","note":"","size":"Opočno čokoládová","count":1,"label":"Opočno čokoládová","posId":"D107","price":12900,"isExtra":false}]</t>
  </si>
  <si>
    <t>2026-05-02T20:25:03.371+02:00</t>
  </si>
  <si>
    <t>2026-05-02T20:37:18.726+02:00</t>
  </si>
  <si>
    <t>2026-05-02T20:20:08.416+02:00</t>
  </si>
  <si>
    <t>2026-05-02T20:27:57.874+02:00</t>
  </si>
  <si>
    <t>[{"id":"6748417db17528cb9bcae601","count":1,"label":"Hot &amp; Spicy 32cm 🌶️🌶️","posId":"122","price":24900,"isExtra":false},{"id":"bd23bb29ddc67d336ee4c95b","count":1,"label":"Balné","posId":"K0000","price":1500,"isExtra":true},{"id":"6748417db17528cb9bcae5ff","count":1,"label":"Quattro Formaggi 32cm","posId":"123","price":24900,"isExtra":false},{"id":"bd23bb29ddc67d336ee4c95b","count":1,"label":"Balné","posId":"K0000","price":1500,"isExtra":true}]</t>
  </si>
  <si>
    <t>2026-05-02T20:19:09.577+02:00</t>
  </si>
  <si>
    <t>2026-05-02T20:35:10.723+02:00</t>
  </si>
  <si>
    <t>[{"id":"6748417db17528cb9bcae5e5","count":1,"label":"Margherita 40cm","posId":"100","price":26900,"isExtra":false},{"id":"9642908ce4c2f22954c8bbd6","count":1,"label":"Balné","posId":"K0000","price":2000,"isExtra":true},{"id":"a1bd46b9b8f83b8b50c57f27","count":1,"label":"okraj mozzarella, bylinky","posId":"A122","price":6500,"isExtra":true},{"id":"ab913d629d9f294fba1c5a16","count":1,"label":"Jalapeňos","posId":"C102","price":3500,"KDSTags":["greenhighlight"],"isExtra":true},{"id":"6748417db17528cb9bcae643","count":2,"label":"Dip Jalapeňos","posId":"P107","price":2000,"isExtra":false},{"id":"bd23bb29ddc67d336ee4c95b","count":2,"label":"Balné","posId":"K0000","price":1500,"isExtra":true},{"id":"6748417db17528cb9bcae5ed","count":1,"label":"Pepperoni 40cm 🌶️🌶️","posId":"108","price":30900,"isExtra":false},{"id":"9642908ce4c2f22954c8bbd6","count":1,"label":"Balné","posId":"K0000","price":2000,"isExtra":true},{"id":"ab913d629d9f294fba1c5a16","count":1,"label":"Jalapeňos","posId":"C102","price":3500,"KDSTags":["greenhighlight"],"isExtra":true},{"id":"6748417db17528cb9bcae661","count":1,"label":"Pepsi zero sugar 1l","posId":"N125","price":5900,"isExtra":false}]</t>
  </si>
  <si>
    <t>2026-05-02T20:18:36.937+02:00</t>
  </si>
  <si>
    <t>2026-05-02T20:25:49.636+02:00</t>
  </si>
  <si>
    <t>[{"id":"6748417db17528cb9bcae605","count":1,"label":"Pepperoni 32cm 🌶️🌶️","posId":"120","price":24900,"isExtra":false},{"id":"bd23bb29ddc67d336ee4c95b","count":1,"label":"Balné","posId":"K0000","price":1500,"isExtra":true},{"id":"fd7b41a9636f70af3c1f4e97","count":1,"label":"USA těsto","posId":"17","price":1000,"isExtra":true}]</t>
  </si>
  <si>
    <t>2026-05-02T20:11:31.909+02:00</t>
  </si>
  <si>
    <t>2026-05-02T20:21:39.765+02:00</t>
  </si>
  <si>
    <t>[{"id":"6748417db17528cb9bcae611","count":1,"label":"Baby Špenát &amp; kuře 32cm","posId":"116","price":24900,"isExtra":false},{"id":"bd23bb29ddc67d336ee4c95b","count":1,"label":"Balné","posId":"K0000","price":1500,"isExtra":true},{"id":"8eb5d07295059a803062f0d6","count":1,"label":"okraj hotdog, bez omáčky","posId":"A125","price":5700,"isExtra":true},{"id":"8bc8a15e176394a98e5956d0","count":1,"label":"Slanina","posId":"B108","price":3000,"KDSTags":["greenhighlight"],"isExtra":true},{"id":"6748417db17528cb9bcae63b","count":2,"label":"Česnekový dip","posId":"P106","price":2000,"isExtra":false},{"id":"bd23bb29ddc67d336ee4c95b","count":2,"label":"Balné","posId":"K0000","price":1500,"isExtra":true}]</t>
  </si>
  <si>
    <t>2026-05-02T20:10:02.977+02:00</t>
  </si>
  <si>
    <t>2026-05-02T20:24:58.549+02:00</t>
  </si>
  <si>
    <t>2026-05-02T20:41:44.084+02:00</t>
  </si>
  <si>
    <t>2026-05-02T20:10:03.581+02:00</t>
  </si>
  <si>
    <t>[{"id":"7ee7e3c8-2c54-4dc5-810f-2f52f62e2d14","note":"","count":1,"label":"Comeback 32 cm","posId":"121","price":24900,"isExtra":false},{"id":"e8a7b47a-70d2-4cc2-a375-1dab55125675","note":"","count":1,"label":"Quattro Formaggi 32 cm","posId":"123","price":24900,"isExtra":false},{"id":"fc3fa22b-be90-4e3e-a05f-41f62444ffb3","note":"","count":1,"label":"olivy","posId":"B112","price":2500,"KDSTags":["greenhighlight"],"isExtra":true},{"id":"0604cf40-24b5-4ad5-a9e4-e5834def96b8","note":"","count":2,"label":"Dip česnekový","posId":"P106","price":2000,"isExtra":false}]</t>
  </si>
  <si>
    <t>2026-05-02T20:01:49.692+02:00</t>
  </si>
  <si>
    <t>2026-05-02T20:12:16.582+02:00</t>
  </si>
  <si>
    <t>[{"id":"6748417db17528cb9bcae5e7","count":1,"label":"Quattro Formaggi 40cm","posId":"111","price":30900,"isExtra":false},{"id":"9642908ce4c2f22954c8bbd6","count":1,"label":"Balné","posId":"K0000","price":2000,"isExtra":true},{"id":"675ac5aa810ce2d9b6865b4a","count":1,"label":"Jablečno-skořicové rolls","posId":"18","price":8900,"isExtra":false},{"id":"bd23bb29ddc67d336ee4c95b","count":1,"label":"Balné","posId":"K0000","price":1500,"isExtra":true}]</t>
  </si>
  <si>
    <t>Aleh</t>
  </si>
  <si>
    <t>2026-05-02T20:00:49.746+02:00</t>
  </si>
  <si>
    <t>2026-05-02T20:07:30.505+02:00</t>
  </si>
  <si>
    <t>[{"id":"102","note":"","count":1,"label":"Hawai 40cm","posId":"102","price":30900,"isExtra":false},{"id":"K0000","note":"","count":1,"label":"Balné","posId":"K0000","price":2000,"isExtra":true},{"id":"P106","note":"","count":1,"label":"Česnekový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</si>
  <si>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2026-05-02T19:55:04.185+02:00</t>
  </si>
  <si>
    <t>2026-05-02T20:31:42.765+02:00</t>
  </si>
  <si>
    <t>2026-05-02T20:45:50.021+02:00</t>
  </si>
  <si>
    <t>2026-05-02T19:55:04.909+02:00</t>
  </si>
  <si>
    <t>[{"id":"088a7edc-ef1e-4c6b-b7a1-36c2c45ab0fe","note":"","count":1,"label":"Capricciosa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bylinky","posId":"A121","price":5700,"isExtra":true},{"id":"b98b13a4-28e7-4c43-90f2-32f5a9a58eb3","note":"","count":1,"label":"Baby špenát &amp; kuře 18 cm","posId":"128","price":11900,"isExtra":false},{"id":"6747ad56-2f52-4f5b-b96c-109c91cf97bd","note":"","count":1,"label":"Hawai 18 cm","posId":"126","price":11900,"isExtra":false},{"id":"978c26ec-8492-4979-8b1c-f7ff8381d413","note":"","count":1,"label":"Pepperoni Rolls, 6 ks","posId":"P100","price":8900,"isExtra":false}]</t>
  </si>
  <si>
    <t>2026-05-02T19:51:05.903+02:00</t>
  </si>
  <si>
    <t>2026-05-02T19:59:00.630+02:00</t>
  </si>
  <si>
    <t>[{"id":"6748417db17528cb9bcae60d","count":1,"label":"Hawai 32cm","posId":"114","price":24900,"isExtra":false},{"id":"bd23bb29ddc67d336ee4c95b","count":1,"label":"Balné","posId":"K0000","price":1500,"isExtra":true},{"id":"066a3df44113592702f70f66","count":1,"label":"Jalapeňos","posId":"B102","price":2500,"KDSTags":["greenhighlight"],"isExtra":true}]</t>
  </si>
  <si>
    <t>2026-05-02T19:35:32.571+02:00</t>
  </si>
  <si>
    <t>2026-05-02T19:41:26.471+02:00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</si>
  <si>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základ","posId":"ZSR32","price":0,"isExtra":true},{"id":"N126","note":"","count":1,"label":"Mirinda 1l","posId":"N126","price":5900,"isExtra":false}]</t>
  </si>
  <si>
    <t>2026-05-02T19:35:03.271+02:00</t>
  </si>
  <si>
    <t>2026-05-02T19:56:38.347+02:00</t>
  </si>
  <si>
    <t>2026-05-02T20:03:16.878+02:00</t>
  </si>
  <si>
    <t>2026-05-02T19:35:04.293+02:00</t>
  </si>
  <si>
    <t>[{"id":"4f6ede18-25d3-4c82-be03-84c9578ab8ce","note":"","count":1,"label":"Pepperoni 32 cm","posId":"144","price":24900,"isExtra":false},{"id":"7805ed20-b7fb-4253-865d-b1d6ba10a291","note":"","count":1,"label":"Baby špenát &amp; kuře 32 cm","posId":"140","price":24900,"isExtra":false},{"id":"41f21dd3-e301-4232-8347-2fbf132057d4","note":"","count":1,"label":"změna na Rajčatový základ","posId":"A127","price":0,"isExtra":true},{"id":"af2bee84-a445-45fc-8ca2-cf4fed0dcf38","note":"","count":1,"label":"okraj mozzarella bylinky","posId":"A121","price":5700,"isExtra":true}]</t>
  </si>
  <si>
    <t>2026-05-02T19:34:05.426+02:00</t>
  </si>
  <si>
    <t>2026-05-02T19:37:18.198+02:00</t>
  </si>
  <si>
    <t>2026-05-02T19:30:03.878+02:00</t>
  </si>
  <si>
    <t>2026-05-02T19:38:00.186+02:00</t>
  </si>
  <si>
    <t>2026-05-02T19:49:59.615+02:00</t>
  </si>
  <si>
    <t>2026-05-02T19:30:04.785+02:00</t>
  </si>
  <si>
    <t>2026-05-02T19:27:02.620+02:00</t>
  </si>
  <si>
    <t>2026-05-02T19:36:08.372+02:00</t>
  </si>
  <si>
    <t>2026-05-02T19:47:59.649+02:00</t>
  </si>
  <si>
    <t>2026-05-02T19:27:03.738+02:00</t>
  </si>
  <si>
    <t>[{"id":"ef7489da-416c-4ccb-846f-0317489461fc","note":"","count":1,"label":"BBQ Meteor 40 cm","posId":"106","price":30900,"isExtra":false}]</t>
  </si>
  <si>
    <t>2026-05-02T19:22:04.078+02:00</t>
  </si>
  <si>
    <t>2026-05-02T19:33:36.270+02:00</t>
  </si>
  <si>
    <t>2026-05-02T19:43:39.005+02:00</t>
  </si>
  <si>
    <t>2026-05-02T19:22:04.739+02:00</t>
  </si>
  <si>
    <t>[{"id":"0491ba2d-7c43-44f5-949a-e82693028cdb","note":"","count":1,"label":"Margherita 32 cm","posId":"136","price":20900,"isExtra":false},{"id":"7b506f1d-3b7d-4ca7-9767-75b5b6ff855b","note":"","count":1,"label":"okraj mozzarella BBQ","posId":"A123","price":5700,"isExtra":true},{"id":"2c932c76-e932-479d-b476-ee55b747887e","note":"","count":1,"label":"žampiony","posId":"B105","price":2500,"KDSTags":["greenhighlight"],"isExtra":true},{"id":"4f6ede18-25d3-4c82-be03-84c9578ab8ce","note":"","count":1,"label":"Pepperoni 32 cm","posId":"144","price":24900,"isExtra":false},{"id":"7b506f1d-3b7d-4ca7-9767-75b5b6ff855b","note":"","count":1,"label":"okraj mozzarella BBQ","posId":"A123","price":5700,"isExtra":true},{"id":"0604cf40-24b5-4ad5-a9e4-e5834def96b8","note":"","count":1,"label":"Dip česnekový","posId":"P106","price":2000,"isExtra":false}]</t>
  </si>
  <si>
    <t>2026-05-02T19:19:08.259+02:00</t>
  </si>
  <si>
    <t>2026-05-02T19:31:27.503+02:00</t>
  </si>
  <si>
    <t>[{"id":"6748417db17528cb9bcae5ef","count":1,"label":"BBQ Texas 40cm","posId":"107","price":30900,"isExtra":false},{"id":"9642908ce4c2f22954c8bbd6","count":1,"label":"Balné","posId":"K0000","price":2000,"isExtra":true},{"id":"901ba681c011b9d3732e92b1","count":1,"label":"Kukuřice","posId":"C115","price":3500,"KDSTags":["greenhighlight"],"isExtra":true},{"id":"6748417db17528cb9bcae635","count":1,"label":"Pečené brambory","posId":"P103","price":6900,"isExtra":false},{"id":"bd23bb29ddc67d336ee4c95b","count":1,"label":"Balné","posId":"K0000","price":1500,"isExtra":true}]</t>
  </si>
  <si>
    <t>2026-05-02T19:14:34.454+02:00</t>
  </si>
  <si>
    <t>2026-05-02T19:27:17.422+02:00</t>
  </si>
  <si>
    <t>[{"id":"6748417db17528cb9bcae5f5","count":1,"label":"Hawai 40cm","posId":"102","price":30900,"isExtra":false},{"id":"9642908ce4c2f22954c8bbd6","count":1,"label":"Balné","posId":"K0000","price":2000,"isExtra":true},{"id":"a1bd46b9b8f83b8b50c57f27","count":1,"label":"okraj mozzarella, bylinky","posId":"A122","price":6500,"isExtra":true}]</t>
  </si>
  <si>
    <t>2026-05-02T19:14:03.529+02:00</t>
  </si>
  <si>
    <t>2026-05-02T20:03:48.387+02:00</t>
  </si>
  <si>
    <t>[{"id":"9b3fd0f9-6a36-4a8e-95ad-00dbae675705","note":"","count":1,"label":"Capricciosa 40 cm","posId":"101","price":30900,"isExtra":false},{"id":"faf7ff40-eef3-48bd-92c4-b33e5bbf095d","note":"","count":1,"label":"Quattro Formaggi 40 cm","posId":"111","price":30900,"isExtra":false}]</t>
  </si>
  <si>
    <t>2026-05-02T18:51:25.849+02:00</t>
  </si>
  <si>
    <t>2026-05-02T19:03:13.254+02:00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</si>
  <si>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🌶️🌶️","posId":"108","price":30900,"isExtra":false},{"id":"54685049","note":"","count":1,"label":"Balné","posId":"K0000","price":2000,"isExtra":true},{"id":"54685184","note":"","count":1,"label":"Grana padano, pecorino, parmazán","posId":"C130","price":4000,"KDSTags":["greenhighlight"],"isExtra":true}]</t>
  </si>
  <si>
    <t>2026-05-02T18:48:03.266+02:00</t>
  </si>
  <si>
    <t>2026-05-02T19:40:18.185+02:00</t>
  </si>
  <si>
    <t>2026-05-02T19:59:39.928+02:00</t>
  </si>
  <si>
    <t>2026-05-02T18:48:03.785+02:00</t>
  </si>
  <si>
    <t>[{"id":"7ee7e3c8-2c54-4dc5-810f-2f52f62e2d14","note":"","count":1,"label":"Comeback 32 cm","posId":"121","price":24900,"isExtra":false},{"id":"e1c5136d-42df-4209-a1d5-7b367060d3f2","note":"","count":1,"label":"Spicy Wings","posId":"P101","price":11900,"isExtra":false}]</t>
  </si>
  <si>
    <t>2026-05-02T18:36:25.810+02:00</t>
  </si>
  <si>
    <t>2026-05-02T18:45:37.430+02:00</t>
  </si>
  <si>
    <t>[{"id":"6748417db17528cb9bcae5ff","count":1,"label":"Quattro Formaggi 32cm","posId":"123","price":24900,"isExtra":false},{"id":"bd23bb29ddc67d336ee4c95b","count":1,"label":"Balné","posId":"K0000","price":1500,"isExtra":true},{"id":"5f2a50eca1a44e5dc7ac4a4d","count":1,"label":"okraj hotdog, bbq omáčka","posId":"A119","price":5700,"isExtra":true},{"id":"3ff8bcf86a57647a3133c48e","count":1,"label":"Kukuřice","posId":"B115","price":2500,"KDSTags":["greenhighlight"],"isExtra":true},{"id":"77106882b6d8ba4f0ccb4cc6","count":1,"label":"Šunka","posId":"B106","price":3000,"KDSTags":["greenhighlight"],"isExtra":true}]</t>
  </si>
  <si>
    <t>Vadym</t>
  </si>
  <si>
    <t>2026-05-02T18:35:18.330+02:00</t>
  </si>
  <si>
    <t>2026-05-02T18:47:41.205+02:00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</si>
  <si>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základ","posId":"ZRS32","price":0,"isExtra":true},{"id":"X113","note":"","count":1,"label":"Bez mozzarelly","posId":"X113","price":0,"KDSTags":["redhighlight"],"isExtra":true},{"id":"116","note":"","count":1,"label":"Baby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těsto","posId":"17","price":1000,"isExtra":true},{"id":"ZSB32","note":"","count":1,"label":"BBQ základ","posId":"ZSB32","price":0,"isExtra":true}]</t>
  </si>
  <si>
    <t>2026-05-02T18:21:04.155+02:00</t>
  </si>
  <si>
    <t>2026-05-02T18:43:16.367+02:00</t>
  </si>
  <si>
    <t>[{"id":"978c26ec-8492-4979-8b1c-f7ff8381d413","note":"","count":1,"label":"Pepperoni Rolls, 6 ks","posId":"P100","price":8900,"isExtra":false},{"id":"7eae80af-3fb0-4484-825a-00dd12db3ff3","note":"","count":1,"label":"Jalapenos Rolls, 6 ks","posId":"jpr200","price":8900,"isExtra":false},{"id":"0b22568e-4d1c-45db-9aa3-de09ef6c293a","note":"","count":1,"label":"Pepperoni 32 cm","posId":"120","price":24900,"isExtra":false},{"id":"50a2c673-74cc-459a-b7e5-f5c332128443","note":"","count":1,"label":"mozzarella","posId":"B113","price":3000,"KDSTags":["greenhighlight"],"isExtra":true},{"id":"2a9dc121-ec1e-4cbb-b8d5-66ce6a546664","note":"","count":2,"label":"DIP jalapenos","posId":"P107","price":2000,"isExtra":false},{"id":"c17837f5-7a43-4caf-86f2-7f4c925f90fb","note":"","count":1,"label":"BBQ Meteor 32 cm","posId":"118","price":24900,"isExtra":false},{"id":"55f8781c-97f6-4a21-abe6-3780ea7117ba","note":"","count":1,"label":"změna na Smetanový základ","posId":"A129","price":0,"isExtra":true},{"id":"b9c37006-14b3-4f43-8dc0-a8b3134437ad","note":"","count":1,"label":"cibule","posId":"B103","price":2500,"KDSTags":["greenhighlight"],"isExtra":true},{"id":"3316ecf4-07ea-4045-acd5-7383dd81145f","note":"","count":1,"label":"jalapeños","posId":"B102","price":2500,"KDSTags":["greenhighlight"],"isExtra":true},{"id":"7f0c5098-18bf-4c65-bec8-dd6bf68eb768","note":"","count":1,"label":"Masové kuličky, 10 ks","posId":"P102","price":9900,"isExtra":false},{"id":"0d7a09d5-0cc0-41d1-92da-1fd2b06b2d07","note":"","count":2,"label":"Česnekový chléb","posId":"P104","price":7900,"isExtra":false}]</t>
  </si>
  <si>
    <t>2026-05-02T18:14:56.671+02:00</t>
  </si>
  <si>
    <t>2026-05-02T18:33:47.164+02:00</t>
  </si>
  <si>
    <t>[{"id":"54684982","note":"","size":"Capricciosa 40cm","count":1,"label":"Capricciosa 40cm","posId":"101","price":30900,"isExtra":false},{"id":"54685049","note":"","count":1,"label":"Balné","posId":"K0000","price":2000,"isExtra":true},{"id":"54685083","note":"","count":1,"label":"okraj mozzarella, bylinky","posId":"A122","price":6500,"isExtra":true},{"id":"54685100","note":"","count":1,"label":"Žampiony","posId":"C105","price":3500,"KDSTags":["greenhighlight"],"isExtra":true},{"id":"54685018","note":"","size":"Česnekový dip","count":1,"label":"Česnekový dip","posId":"P106","price":2000,"isExtra":false},{"id":"59777859","note":"","size":"Jablečno-skořicové rolls","count":1,"label":"Jablečno-skořicové rolls","posId":"18","price":8900,"isExtra":false},{"id":"54685059","note":"","count":1,"label":"Balné","posId":"K0000","price":1500,"isExtra":true},{"id":"61817991","note":"","size":"Guarana classic","count":1,"label":"Guarana classic","posId":"N142","price":5500,"isExtra":false},{"id":"61817993","note":"","size":"Guarana kiwi a jablko","count":1,"label":"Guarana kiwi a jablko","posId":"N144","price":5500,"isExtra":false}]</t>
  </si>
  <si>
    <t>2026-05-02T18:14:03.256+02:00</t>
  </si>
  <si>
    <t>2026-05-02T18:26:04.880+02:00</t>
  </si>
  <si>
    <t>2026-05-02T18:37:38.216+02:00</t>
  </si>
  <si>
    <t>2026-05-02T18:14:03.730+02:00</t>
  </si>
  <si>
    <t>[{"id":"52687002-58c9-40ea-ba22-d2ae7a4b5889","note":"","count":1,"label":"Comeback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</si>
  <si>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2026-05-02T18:12:29.008+02:00</t>
  </si>
  <si>
    <t>2026-05-02T18:21:46.240+02:00</t>
  </si>
  <si>
    <t>[{"id":"59589711","note":"","size":"BBQ Texas 32cm","count":1,"label":"BBQ Texas 32cm","posId":"119","price":24900,"isExtra":false},{"id":"54685059","note":"","count":1,"label":"Balné","posId":"K0000","price":1500,"isExtra":true},{"id":"59589719","note":"","count":1,"label":"USA těsto","posId":"17","price":1000,"isExtra":true},{"id":"59589717","note":"","size":"Veggieballs 32cm 🌶️🌶️","count":1,"label":"Veggieballs 32cm 🌶️🌶️","posId":"117","price":24900,"isExtra":false},{"id":"54685059","note":"","count":1,"label":"Balné","posId":"K0000","price":1500,"isExtra":true},{"id":"59589719","note":"","count":1,"label":"USA těsto","posId":"17","price":1000,"isExtra":true},{"id":"57279289","note":"","count":1,"label":"BBQ základ","posId":"ZRB32","price":0,"isExtra":true}]</t>
  </si>
  <si>
    <t>2026-05-02T18:12:03.920+02:00</t>
  </si>
  <si>
    <t>2026-05-02T18:24:27.908+02:00</t>
  </si>
  <si>
    <t>2026-05-02T18:41:00.390+02:00</t>
  </si>
  <si>
    <t>2026-05-02T18:12:04.439+02:00</t>
  </si>
  <si>
    <t>[{"id":"0491ba2d-7c43-44f5-949a-e82693028cdb","note":"","count":1,"label":"Margherita 32 cm","posId":"136","price":20900,"isExtra":false},{"id":"466676dc-8476-404b-b265-bf7bef77e293","note":"","count":1,"label":"masové kuličky","posId":"B116","price":5900,"KDSTags":["greenhighlight"],"isExtra":true},{"id":"4f6ede18-25d3-4c82-be03-84c9578ab8ce","note":"","count":1,"label":"Pepperoni 32 cm","posId":"144","price":24900,"isExtra":false},{"id":"0491ba2d-7c43-44f5-949a-e82693028cdb","note":"","count":1,"label":"Margherita 32 cm","posId":"136","price":20900,"isExtra":false},{"id":"b9c37006-14b3-4f43-8dc0-a8b3134437ad","note":"","count":1,"label":"cibule","posId":"B103","price":2500,"KDSTags":["greenhighlight"],"isExtra":true}]</t>
  </si>
  <si>
    <t>2026-05-02T18:09:03.047+02:00</t>
  </si>
  <si>
    <t>2026-05-02T18:30:51.926+02:00</t>
  </si>
  <si>
    <t>2026-05-02T18:47:29.864+02:00</t>
  </si>
  <si>
    <t>2026-05-02T18:09:03.557+02:00</t>
  </si>
  <si>
    <t>[{"id":"1da6e618-5f95-4707-b8bd-b1685e13f67a","note":"","count":1,"label":"Hawai 40 cm","posId":"102","price":30900,"isExtra":false},{"id":"3ca6f105-5e70-48ee-bc31-76525f0a0b11","note":"","count":1,"label":"BBQ Texas 40 cm","posId":"107","price":30900,"isExtra":false},{"id":"431e159e-af3b-4bad-9f72-f07001b572f8","note":"","count":1,"label":"Baby špenát &amp; kuře 40 cm","posId":"104","price":30900,"isExtra":false}]</t>
  </si>
  <si>
    <t>2026-05-02T18:06:03.665+02:00</t>
  </si>
  <si>
    <t>2026-05-02T18:15:41.216+02:00</t>
  </si>
  <si>
    <t>2026-05-02T18:22:19.362+02:00</t>
  </si>
  <si>
    <t>2026-05-02T18:06:04.395+02:00</t>
  </si>
  <si>
    <t>[{"id":"6747ad56-2f52-4f5b-b96c-109c91cf97bd","note":"","count":1,"label":"Hawai 18 cm","posId":"126","price":11900,"isExtra":false},{"id":"d0d907b3-24d9-4ca1-bfa0-6af54e82b136","note":"","count":1,"label":"Ananas.","posId":"A100","price":1500,"isExtra":true},{"id":"e8a7b47a-70d2-4cc2-a375-1dab55125675","note":"","count":1,"label":"Quattro Formaggi 32 cm","posId":"123","price":24900,"isExtra":false},{"id":"7ee7e3c8-2c54-4dc5-810f-2f52f62e2d14","note":"","count":1,"label":"Comeback 32 cm","posId":"121","price":24900,"isExtra":false},{"id":"78606be9-7e01-4fe9-a37c-d9a4b62d5696","note":"","count":1,"label":"změna na BBQ základ","posId":"A128","price":0,"isExtra":true}]</t>
  </si>
  <si>
    <t>2026-05-02T18:03:04.128+02:00</t>
  </si>
  <si>
    <t>2026-05-02T18:10:36.840+02:00</t>
  </si>
  <si>
    <t>2026-05-02T18:36:44.402+02:00</t>
  </si>
  <si>
    <t>2026-05-02T18:03:04.645+02:00</t>
  </si>
  <si>
    <t>[{"id":"c17837f5-7a43-4caf-86f2-7f4c925f90fb","note":"","count":1,"label":"BBQ Meteor 32 cm","posId":"118","price":24900,"isExtra":false},{"id":"86f97e80-4313-45a1-88bb-cd090c233763","note":"","count":1,"label":"Pepsi 1l","posId":"N124","price":5900,"isExtra":false},{"id":"6fd21e49-00a8-432e-9a10-433446911b42","note":"","count":1,"label":"Česká zmrzlina z Opočna čokoládová","posId":"D107","price":12900,"isExtra":false}]</t>
  </si>
  <si>
    <t>2026-05-02T17:58:13.151+02:00</t>
  </si>
  <si>
    <t>2026-05-02T18:07:46.156+02:00</t>
  </si>
  <si>
    <t>[{"id":"54684981","note":"","size":"Hawai 40cm","count":1,"label":"Hawai 40cm","posId":"102","price":30900,"isExtra":false},{"id":"54685049","note":"","count":1,"label":"Balné","posId":"K0000","price":2000,"isExtra":true},{"id":"54685094","note":"","count":1,"label":"Bez ananasu","posId":"X100","price":0,"KDSTags":["redhighlight"],"isExtra":true}]</t>
  </si>
  <si>
    <t>2026-05-02T17:58:03.257+02:00</t>
  </si>
  <si>
    <t>2026-05-02T18:06:41.894+02:00</t>
  </si>
  <si>
    <t>2026-05-02T17:50:03.589+02:00</t>
  </si>
  <si>
    <t>2026-05-02T17:56:31.822+02:00</t>
  </si>
  <si>
    <t>2026-05-02T18:16:19.911+02:00</t>
  </si>
  <si>
    <t>2026-05-02T17:50:04.326+02:00</t>
  </si>
  <si>
    <t>[{"id":"1460d93c-4159-4d87-aaf2-4ef8fb5e31b1","note":"","count":1,"label":"Margherita 32 cm","posId":"112","price":20900,"isExtra":false},{"id":"0604cf40-24b5-4ad5-a9e4-e5834def96b8","note":"","count":1,"label":"Dip česnekový","posId":"P106","price":2000,"isExtra":false},{"id":"86f97e80-4313-45a1-88bb-cd090c233763","note":"","count":1,"label":"Pepsi 1l","posId":"N124","price":5900,"isExtra":false}]</t>
  </si>
  <si>
    <t>2026-05-02T17:35:02.383+02:00</t>
  </si>
  <si>
    <t>2026-05-02T17:43:05.794+02:00</t>
  </si>
  <si>
    <t>2026-05-02T18:00:31.386+02:00</t>
  </si>
  <si>
    <t>2026-05-02T17:35:02.963+02:00</t>
  </si>
  <si>
    <t>2026-05-02T17:33:03.119+02:00</t>
  </si>
  <si>
    <t>2026-05-02T17:40:45.762+02:00</t>
  </si>
  <si>
    <t>2026-05-02T17:49:40.734+02:00</t>
  </si>
  <si>
    <t>2026-05-02T17:33:03.964+02:00</t>
  </si>
  <si>
    <t>[{"id":"9069d980-0a24-408c-a214-618aed030839","note":"","count":1,"label":"BBQ Texas 32 cm","posId":"143","price":24900,"isExtra":false},{"id":"49554361-bb09-484d-958c-c2640501b923","note":"","count":1,"label":"Margherita 18 cm","posId":"124","price":11900,"isExtra":false}]</t>
  </si>
  <si>
    <t>2026-05-02T17:22:02.807+02:00</t>
  </si>
  <si>
    <t>2026-05-02T17:39:37.769+02:00</t>
  </si>
  <si>
    <t>[{"id":"896d2264-b315-4ee3-b331-0fa7b26bb96f","note":"","count":1,"label":"Hawai 32 cm","posId":"114","price":24900,"isExtra":false},{"id":"a8b296cb-224d-46e2-b4ca-40d9cb21295a","note":"","count":1,"label":"BEZ -šunka","posId":"X106","price":0,"KDSTags":["redhighlight"],"isExtra":true},{"id":"9b3fd0f9-6a36-4a8e-95ad-00dbae675705","note":"","count":1,"label":"Capricciosa 40 cm","posId":"101","price":30900,"isExtra":false},{"id":"78606be9-7e01-4fe9-a37c-d9a4b62d5696","note":"","count":1,"label":"změna na BBQ základ","posId":"A128","price":0,"isExtra":true},{"id":"05527ae0-b54e-44de-955c-e974dad0a79f","note":"","count":1,"label":"Šunka","posId":"C106","price":4000,"KDSTags":["greenhighlight"],"isExtra":true}]</t>
  </si>
  <si>
    <t>2026-05-02T16:49:58.348+02:00</t>
  </si>
  <si>
    <t>2026-05-02T16:58:55.865+02:00</t>
  </si>
  <si>
    <t>[{"id":"6748417db17528cb9bcae60f","count":1,"label":"Capricciosa 32cm","posId":"113","price":24900,"isExtra":false},{"id":"bd23bb29ddc67d336ee4c95b","count":1,"label":"Balné","posId":"K0000","price":1500,"isExtra":true},{"id":"18c190203278836a4d4b7095","count":1,"label":"Smetanový základ","posId":"ZRS32","price":0,"isExtra":true},{"id":"922ddc83e51aeaa699cd1155","count":1,"label":"Bez žampionů","posId":"X105","price":0,"KDSTags":["redhighlight"],"isExtra":true},{"id":"3a8c81df4b4e610c1946ed84","count":1,"label":"Bez oliv","posId":"X112","price":0,"KDSTags":["redhighlight"],"isExtra":true},{"id":"6748417db17528cb9bcae65f","count":1,"label":"Pepsi 1l","posId":"N124","price":5900,"isExtra":false}]</t>
  </si>
  <si>
    <t>2026-05-02T16:42:18.799+02:00</t>
  </si>
  <si>
    <t>2026-05-02T16:51:38.798+02:00</t>
  </si>
  <si>
    <t>2026-05-02T16:34:12.170+02:00</t>
  </si>
  <si>
    <t>2026-05-02T16:41:48.756+02:00</t>
  </si>
  <si>
    <t>[{"id":"6748417db17528cb9bcae60b","count":1,"label":"Zeleninová 32cm","posId":"115","price":24900,"isExtra":false},{"id":"bd23bb29ddc67d336ee4c95b","count":1,"label":"Balné","posId":"K0000","price":1500,"isExtra":true}]</t>
  </si>
  <si>
    <t>2026-05-02T16:08:03.484+02:00</t>
  </si>
  <si>
    <t>2026-05-02T16:21:20.674+02:00</t>
  </si>
  <si>
    <t>2026-05-02T16:24:49.380+02:00</t>
  </si>
  <si>
    <t>2026-05-02T16:08:03.969+02:00</t>
  </si>
  <si>
    <t>[{"id":"63c5589f-8110-48db-8be3-91da09368499","note":"","count":1,"label":"Capricciosa 18 cm","posId":"125","price":11900,"isExtra":false},{"id":"0604cf40-24b5-4ad5-a9e4-e5834def96b8","note":"","count":2,"label":"Dip česnekový","posId":"P106","price":2000,"isExtra":false},{"id":"ed962e6c-452c-49d0-917e-cf0d04abe09a","note":"","count":1,"label":"BBQ Texas 18 cm","posId":"131","price":11900,"isExtra":false},{"id":"a5c2ed4d-1e36-44a2-96f4-6b33a4c240fc","note":"","count":1,"label":"Comeback 18 cm","posId":"133","price":11900,"isExtra":false},{"id":"ddd88272-9f0a-4ca7-a4db-a3a7d157b54d","note":"","count":1,"label":"Pepsi zero sugar 1l","posId":"N125","price":5900,"isExtra":false},{"id":"978c26ec-8492-4979-8b1c-f7ff8381d413","note":"","count":1,"label":"Pepperoni Rolls, 6 ks","posId":"P100","price":8900,"isExtra":false}]</t>
  </si>
  <si>
    <t>2026-05-02T15:47:42.412+02:00</t>
  </si>
  <si>
    <t>2026-05-02T16:00:27.795+02:00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</si>
  <si>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základ","posId":"ZRS40","price":0,"isExtra":true},{"id":"54685134","note":"","count":1,"label":"Bez cibule","posId":"X103","price":0,"KDSTags":["redhighlight"],"isExtra":true},{"id":"54685154","note":"","count":1,"label":"Špenát s česnekem","posId":"C107","price":3500,"KDSTags":["greenhighlight"],"isExtra":true},{"id":"54685018","note":"","size":"Česnekový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</si>
  <si>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2026-05-02T15:30:15.072+02:00</t>
  </si>
  <si>
    <t>2026-05-02T15:42:37.599+02:00</t>
  </si>
  <si>
    <t>[{"id":"59589706","note":"","size":"Margherita 32cm","count":1,"label":"Margherita 32cm","posId":"112","price":20900,"isExtra":false},{"id":"54685059","note":"","count":1,"label":"Balné","posId":"K0000","price":1500,"isExtra":true},{"id":"54685117","note":"","count":1,"label":"Olivy","posId":"B112","price":2500,"KDSTags":["greenhighlight"]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</si>
  <si>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2026-05-02T15:27:55.133+02:00</t>
  </si>
  <si>
    <t>2026-05-02T15:38:07.617+02:00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</si>
  <si>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32cm","posId":"112","price":20900,"isExtra":false},{"id":"54685059","note":"","count":1,"label":"Balné","posId":"K0000","price":1500,"isExtra":true},{"id":"54685133","note":"","count":1,"label":"Ananas","posId":"B100","price":2500,"KDSTags":["greenhighlight"],"isExtra":true}]</t>
  </si>
  <si>
    <t>2026-05-02T15:06:04.129+02:00</t>
  </si>
  <si>
    <t>2026-05-02T15:16:25.414+02:00</t>
  </si>
  <si>
    <t>[{"id":"896d2264-b315-4ee3-b331-0fa7b26bb96f","note":"","count":1,"label":"Hawai 32 cm","posId":"114","price":24900,"isExtra":false}]</t>
  </si>
  <si>
    <t>2026-05-02T15:05:52.130+02:00</t>
  </si>
  <si>
    <t>2026-05-02T15:22:21.542+02:00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</si>
  <si>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základ","posId":"ZRB40","price":0,"isExtra":true},{"id":"54685018","note":"","size":"Česnekový dip","count":1,"label":"Česnekový dip","posId":"P106","price":2000,"isExtra":false},{"id":"54685059","note":"","count":1,"label":"Balné","posId":"K0000","price":1500,"isExtra":true},{"id":"54685013","note":"","size":"Spicy Wings 🌶️","count":1,"label":"Spicy Wings 🌶️","posId":"P101","price":11900,"isExtra":false},{"id":"54685059","note":"","count":1,"label":"Balné","posId":"K0000","price":1500,"isExtra":true}]</t>
  </si>
  <si>
    <t>2026-05-02T14:53:54.823+02:00</t>
  </si>
  <si>
    <t>2026-05-02T15:13:43.470+02:00</t>
  </si>
  <si>
    <t>[{"id":"6748417db17528cb9bcae5fd","count":2,"label":"Margherita 32cm","posId":"112","price":20900,"isExtra":false},{"id":"bd23bb29ddc67d336ee4c95b","count":2,"label":"Balné","posId":"K0000","price":1500,"isExtra":true},{"id":"3ff8bcf86a57647a3133c48e","count":2,"label":"Kukuřice","posId":"B115","price":2500,"KDSTags":["greenhighlight"],"isExtra":true},{"id":"77106882b6d8ba4f0ccb4cc6","count":2,"label":"Šunka","posId":"B106","price":3000,"KDSTags":["greenhighlight"],"isExtra":true}]</t>
  </si>
  <si>
    <t>2026-05-02T14:42:49.105+02:00</t>
  </si>
  <si>
    <t>2026-05-02T15:03:26.936+02:00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</si>
  <si>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54685150","note":"","count":1,"label":"Kukuřice","posId":"B115","price":2500,"KDSTags":["greenhighlight"],"isExtra":true},{"id":"59589714","note":"","size":"Hawai 32cm","count":1,"label":"Hawai 32cm","posId":"114","price":24900,"isExtra":false},{"id":"54685059","note":"","count":1,"label":"Balné","posId":"K0000","price":1500,"isExtra":true},{"id":"54685177","note":"","count":1,"label":"Kuře","posId":"B114","price":3000,"KDSTags":["greenhighlight"],"isExtra":true}]</t>
  </si>
  <si>
    <t>2026-05-02T14:26:03.336+02:00</t>
  </si>
  <si>
    <t>2026-05-02T14:35:17.229+02:00</t>
  </si>
  <si>
    <t>[{"id":"4f6ede18-25d3-4c82-be03-84c9578ab8ce","note":"","count":1,"label":"Pepperoni 32 cm","posId":"144","price":24900,"isExtra":false},{"id":"fb380719-7e86-4a50-b0fc-8a72368b6991","note":"","count":1,"label":"kukuřice","posId":"B115","price":2500,"KDSTags":["greenhighlight"],"isExtra":true},{"id":"86f97e80-4313-45a1-88bb-cd090c233763","note":"","count":1,"label":"Pepsi 1l","posId":"N124","price":5900,"isExtra":false}]</t>
  </si>
  <si>
    <t>2026-05-02T14:21:02.926+02:00</t>
  </si>
  <si>
    <t>2026-05-02T14:48:38.355+02:00</t>
  </si>
  <si>
    <t>2026-05-02T15:12:40.788+02:00</t>
  </si>
  <si>
    <t>2026-05-02T14:21:03.615+02:00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</si>
  <si>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bylinky","posId":"A122","price":6500,"isExtra":true},{"id":"5dfcd7e6-75e9-4752-8a19-eab42ba37b6d","note":"","count":1,"label":"Kukuřice","posId":"C115","price":3500,"KDSTags":["greenhighlight"],"isExtra":true}]</t>
  </si>
  <si>
    <t>2026-05-02T14:20:03.882+02:00</t>
  </si>
  <si>
    <t>2026-05-02T14:39:49.246+02:00</t>
  </si>
  <si>
    <t>2026-05-02T14:53:55.883+02:00</t>
  </si>
  <si>
    <t>2026-05-02T14:20:04.482+02:00</t>
  </si>
  <si>
    <t>[{"id":"ef7489da-416c-4ccb-846f-0317489461fc","note":"","count":1,"label":"BBQ Meteor 40 cm","posId":"106","price":30900,"isExtra":false},{"id":"0604cf40-24b5-4ad5-a9e4-e5834def96b8","note":"","count":1,"label":"Dip česnekový","posId":"P106","price":2000,"isExtra":false}]</t>
  </si>
  <si>
    <t>2026-05-02T14:10:05.536+02:00</t>
  </si>
  <si>
    <t>2026-05-02T14:22:54.337+02:00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</si>
  <si>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🌶️🌶️","posId":"120","price":24900,"isExtra":false},{"id":"54685059","note":"","count":1,"label":"Balné","posId":"K0000","price":1500,"isExtra":true},{"id":"57279289","note":"","count":1,"label":"BBQ základ","posId":"ZRB32","price":0,"isExtra":true}]</t>
  </si>
  <si>
    <t>2026-05-02T13:57:04.889+02:00</t>
  </si>
  <si>
    <t>2026-05-02T14:11:46.325+02:00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</si>
  <si>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🌶️🌶️","posId":"108","price":30900,"isExtra":false},{"id":"54685049","note":"","count":1,"label":"Balné","posId":"K0000","price":2000,"isExtra":true},{"id":"54685184","note":"","count":1,"label":"Grana padano, pecorino, parmazán","posId":"C130","price":4000,"KDSTags":["greenhighlight"],"isExtra":true},{"id":"57405719","note":"","size":"Pepsi zero sugar 1l","count":1,"label":"Pepsi zero sugar 1l","posId":"N125","price":5900,"isExtra":false}]</t>
  </si>
  <si>
    <t>2026-05-02T13:50:21.451+02:00</t>
  </si>
  <si>
    <t>2026-05-02T14:04:03.263+02:00</t>
  </si>
  <si>
    <t>[{"id":"59589707","note":"","size":"Quattro Formaggi 32cm","count":2,"label":"Quattro Formaggi 32cm","posId":"123","price":24900,"isExtra":false},{"id":"54685059","note":"","count":2,"label":"Balné","posId":"K0000","price":1500,"isExtra":true},{"id":"59589709","note":"","size":"Comeback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32cm","posId":"112","price":20900,"isExtra":false},{"id":"54685059","note":"","count":1,"label":"Balné","posId":"K0000","price":1500,"isExtra":true}]</t>
  </si>
  <si>
    <t>2026-05-02T13:36:58.824+02:00</t>
  </si>
  <si>
    <t>2026-05-02T13:50:18.311+02:00</t>
  </si>
  <si>
    <t>[{"id":"6748417db17528cb9bcae5ff","count":1,"label":"Quattro Formaggi 32cm","posId":"123","price":24900,"isExtra":false},{"id":"bd23bb29ddc67d336ee4c95b","count":1,"label":"Balné","posId":"K0000","price":1500,"isExtra":true}]</t>
  </si>
  <si>
    <t>2026-05-02T13:27:42.510+02:00</t>
  </si>
  <si>
    <t>2026-05-02T13:48:45.233+02:00</t>
  </si>
  <si>
    <t>[{"id":"6748417db17528cb9bcae5ff","count":1,"label":"Quattro Formaggi 32cm","posId":"123","price":24900,"isExtra":false},{"id":"bd23bb29ddc67d336ee4c95b","count":1,"label":"Balné","posId":"K0000","price":1500,"isExtra":true},{"id":"3ff8bcf86a57647a3133c48e","count":1,"label":"Kukuřice","posId":"B115","price":2500,"KDSTags":["greenhighlight"],"isExtra":true},{"id":"77106882b6d8ba4f0ccb4cc6","count":1,"label":"Šunka","posId":"B106","price":3000,"KDSTags":["greenhighlight"],"isExtra":true},{"id":"6748417db17528cb9bcae601","count":1,"label":"Hot &amp; Spicy 32cm 🌶️🌶️","posId":"122","price":24900,"isExtra":false},{"id":"bd23bb29ddc67d336ee4c95b","count":1,"label":"Balné","posId":"K0000","price":1500,"isExtra":true},{"id":"fd7b41a9636f70af3c1f4e97","count":1,"label":"USA těsto","posId":"17","price":1000,"isExtra":true},{"id":"f401506159c49964c3178c0f","count":1,"label":"okraj mozzarella, bylinky","posId":"A121","price":5700,"isExtra":true},{"id":"8dde9981318169cbedab97a6","count":1,"label":"Cibule","posId":"B103","price":2500,"KDSTags":["greenhighlight"],"isExtra":true},{"id":"3ff8bcf86a57647a3133c48e","count":1,"label":"Kukuřice","posId":"B115","price":2500,"KDSTags":["greenhighlight"],"isExtra":true},{"id":"852ca90f21026178d8052aaf","count":1,"label":"Mozzarella","posId":"B113","price":3000,"KDSTags":["greenhighlight"],"isExtra":true}]</t>
  </si>
  <si>
    <t>2026-05-02T13:26:41.171+02:00</t>
  </si>
  <si>
    <t>2026-05-02T13:40:54.186+02:00</t>
  </si>
  <si>
    <t>[{"id":"6748417db17528cb9bcae63b","count":1,"label":"Česnekový dip","posId":"P106","price":2000,"isExtra":false},{"id":"bd23bb29ddc67d336ee4c95b","count":1,"label":"Balné","posId":"K0000","price":1500,"isExtra":true},{"id":"6748417db17528cb9bcae5eb","count":1,"label":"Comeback 40cm 🌶️","posId":"109","price":30900,"isExtra":false},{"id":"9642908ce4c2f22954c8bbd6","count":1,"label":"Balné","posId":"K0000","price":2000,"isExtra":true}]</t>
  </si>
  <si>
    <t>2026-05-02T13:18:00.557+02:00</t>
  </si>
  <si>
    <t>2026-05-02T13:38:42.410+02:00</t>
  </si>
  <si>
    <t>[{"id":"6748417db17528cb9bcae5eb","count":1,"label":"Comeback 40cm 🌶️","posId":"109","price":30900,"isExtra":false},{"id":"9642908ce4c2f22954c8bbd6","count":1,"label":"Balné","posId":"K0000","price":2000,"isExtra":true},{"id":"df4580263335a960a82908d9","count":1,"label":"BBQ základ","posId":"ZRB40","price":0,"isExtra":true},{"id":"a1bd46b9b8f83b8b50c57f27","count":1,"label":"okraj mozzarella, bylinky","posId":"A122","price":6500,"isExtra":true},{"id":"6748417db17528cb9bcae65f","count":1,"label":"Pepsi 1l","posId":"N124","price":5900,"isExtra":false}]</t>
  </si>
  <si>
    <t>2026-05-02T13:09:03.380+02:00</t>
  </si>
  <si>
    <t>2026-05-02T13:30:54.991+02:00</t>
  </si>
  <si>
    <t>2026-05-02T13:36:54.863+02:00</t>
  </si>
  <si>
    <t>2026-05-02T13:09:04.064+02:00</t>
  </si>
  <si>
    <t>[{"id":"f7043b16-784c-4471-87d9-9c8cbc7d5ab8","note":"","count":1,"label":"Capricciosa 32 cm","posId":"137","price":24900,"isExtra":false},{"id":"55f8781c-97f6-4a21-abe6-3780ea7117ba","note":"","count":1,"label":"změna na Smetanový základ","posId":"A129","price":0,"isExtra":true},{"id":"466676dc-8476-404b-b265-bf7bef77e293","note":"","count":1,"label":"masové kuličky","posId":"B116","price":5900,"KDSTags":["greenhighlight"],"isExtra":true},{"id":"923cca0f-b384-4647-b41a-b36c46b0c790","note":"","count":1,"label":"BBQ Meteor 32 cm","posId":"142","price":24900,"isExtra":false},{"id":"41f21dd3-e301-4232-8347-2fbf132057d4","note":"","count":1,"label":"změna na Rajčatový základ","posId":"A127","price":0,"isExtra":true},{"id":"3316ecf4-07ea-4045-acd5-7383dd81145f","note":"","count":1,"label":"jalapeños","posId":"B102","price":2500,"KDSTags":["greenhighlight"],"isExtra":true}]</t>
  </si>
  <si>
    <t>2026-05-02T13:05:22.449+02:00</t>
  </si>
  <si>
    <t>2026-05-02T13:22:54.176+02:00</t>
  </si>
  <si>
    <t>2026-05-02T13:02:03.873+02:00</t>
  </si>
  <si>
    <t>2026-05-02T13:21:33.943+02:00</t>
  </si>
  <si>
    <t>[{"id":"68ba9085-6150-4d59-82e7-5c9241b2ee86","note":"","count":1,"label":"Veggieballs 32 cm","posId":"117","price":24900,"isExtra":false}]</t>
  </si>
  <si>
    <t>2026-05-02T12:51:34.641+02:00</t>
  </si>
  <si>
    <t>2026-05-02T13:11:22.861+02:00</t>
  </si>
  <si>
    <t>[{"id":"b5cd6d23-f361-4161-9aa5-cc25896b6767","count":1,"label":"Pizza Comeback 32","posId":"121","price":24900,"isExtra":false,"creatorId":"oHOcNzRRdFXtRL0SoLsLo","isPackging":0,"actualLabel":"Pizza Comeback 32"},{"id":"aEhGN0F1eP1ffk52R-6IM","count":1,"label":"okraj mozzarella, bylinky","posId":"A121","price":5700,"isExtra":true,"mainItemId":"b5cd6d23-f361-4161-9aa5-cc25896b6767"}]</t>
  </si>
  <si>
    <t>2026-05-02T12:46:35.955+02:00</t>
  </si>
  <si>
    <t>2026-05-02T13:17:33.136+02:00</t>
  </si>
  <si>
    <t>[{"id":"6748417db17528cb9bcae5ff","count":1,"label":"Quattro Formaggi 32cm","posId":"123","price":24900,"isExtra":false},{"id":"bd23bb29ddc67d336ee4c95b","count":1,"label":"Balné","posId":"K0000","price":1500,"isExtra":true},{"id":"5f2a50eca1a44e5dc7ac4a4d","count":1,"label":"okraj hotdog, bbq omáčka","posId":"A119","price":5700,"isExtra":true},{"id":"6748417db17528cb9bcae5fd","count":1,"label":"Margherita 32cm","posId":"112","price":20900,"isExtra":false},{"id":"bd23bb29ddc67d336ee4c95b","count":1,"label":"Balné","posId":"K0000","price":1500,"isExtra":true},{"id":"3ff8bcf86a57647a3133c48e","count":1,"label":"Kukuřice","posId":"B115","price":2500,"KDSTags":["greenhighlight"],"isExtra":true}]</t>
  </si>
  <si>
    <t>2026-05-02T12:42:03.950+02:00</t>
  </si>
  <si>
    <t>2026-05-02T13:07:11.945+02:00</t>
  </si>
  <si>
    <t>[{"id":"0491ba2d-7c43-44f5-949a-e82693028cdb","note":"","count":1,"label":"Margherita 32 cm","posId":"136","price":20900,"isExtra":false},{"id":"f7043b16-784c-4471-87d9-9c8cbc7d5ab8","note":"","count":1,"label":"Capricciosa 32 cm","posId":"137","price":24900,"isExtra":false},{"id":"6e4aed3e-b988-442a-8864-0b2ad4a4403d","note":"","count":1,"label":"Quattro Formaggi 32 cm","posId":"147","price":24900,"isExtra":false},{"id":"2c932c76-e932-479d-b476-ee55b747887e","note":"","count":1,"label":"žampiony","posId":"B105","price":2500,"KDSTags":["greenhighlight"],"isExtra":true}]</t>
  </si>
  <si>
    <t>2026-05-02T12:34:03.008+02:00</t>
  </si>
  <si>
    <t>2026-05-02T12:58:20.096+02:00</t>
  </si>
  <si>
    <t>[{"id":"1da6e618-5f95-4707-b8bd-b1685e13f67a","note":"","count":1,"label":"Hawai 40 cm","posId":"102","price":30900,"isExtra":false}]</t>
  </si>
  <si>
    <t>2026-05-02T12:30:03.349+02:00</t>
  </si>
  <si>
    <t>2026-05-02T12:48:40.716+02:00</t>
  </si>
  <si>
    <t>2026-05-02T12:59:15.528+02:00</t>
  </si>
  <si>
    <t>2026-05-02T12:30:04.067+02:00</t>
  </si>
  <si>
    <t>[{"id":"7ebac4a7-6cce-442e-b2bb-06b929c16076","note":"","count":1,"label":"Baby špenát &amp; kuře 32 cm","posId":"116","price":24900,"isExtra":false},{"id":"e8a7b47a-70d2-4cc2-a375-1dab55125675","note":"","count":1,"label":"Quattro Formaggi 32 cm","posId":"123","price":24900,"isExtra":false},{"id":"f4e62f0e-27eb-456f-a59a-dac515570142","note":"","count":1,"label":"Jablečno-skořicové rolls, 8ks","posId":"18","price":8900,"isExtra":false}]</t>
  </si>
  <si>
    <t>2026-05-02T12:29:03.509+02:00</t>
  </si>
  <si>
    <t>2026-05-02T12:55:03.863+02:00</t>
  </si>
  <si>
    <t>2026-05-02T13:08:46.233+02:00</t>
  </si>
  <si>
    <t>2026-05-02T12:29:04.134+02:00</t>
  </si>
  <si>
    <t>[{"id":"1da6e618-5f95-4707-b8bd-b1685e13f67a","note":"","count":1,"label":"Hawai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-ananas","posId":"X100","price":0,"KDSTags":["redhighlight"],"isExtra":true},{"id":"0604cf40-24b5-4ad5-a9e4-e5834def96b8","note":"","count":2,"label":"Dip česnekový","posId":"P106","price":2000,"isExtra":false},{"id":"ddd88272-9f0a-4ca7-a4db-a3a7d157b54d","note":"","count":1,"label":"Pepsi zero sugar 1l","posId":"N125","price":5900,"isExtra":false}]</t>
  </si>
  <si>
    <t>2026-05-02T12:24:03.230+02:00</t>
  </si>
  <si>
    <t>2026-05-02T12:54:00.866+02:00</t>
  </si>
  <si>
    <t>2026-05-02T13:12:35.504+02:00</t>
  </si>
  <si>
    <t>2026-05-02T12:35:55.098+02:00</t>
  </si>
  <si>
    <t>[{"id":"9b3fd0f9-6a36-4a8e-95ad-00dbae675705","note":"","count":1,"label":"Capricciosa 40 cm","posId":"101","price":30900,"isExtra":false},{"id":"83b0f9b5-ecd7-40a2-bb56-5895651d9558","note":"","count":1,"label":"Okraj Hotdog bez omáčky","posId":"A126","price":6500,"isExtra":true},{"id":"7a90b738-046b-4892-b62f-85f6328dd6b7","note":"","count":1,"label":"Veggieballs 40 cm","posId":"105","price":30900,"isExtra":false}]</t>
  </si>
  <si>
    <t>2026-05-02T12:13:02.794+02:00</t>
  </si>
  <si>
    <t>2026-05-02T12:22:43.819+02:00</t>
  </si>
  <si>
    <t>2026-05-02T12:51:01.189+02:00</t>
  </si>
  <si>
    <t>2026-05-02T12:14:14.998+02:00</t>
  </si>
  <si>
    <t>[{"id":"7ee7e3c8-2c54-4dc5-810f-2f52f62e2d14","note":"","count":1,"label":"Comeback 32 cm","posId":"121","price":24900,"isExtra":false},{"id":"50a2c673-74cc-459a-b7e5-f5c332128443","note":"","count":1,"label":"mozzarella","posId":"B113","price":3000,"KDSTags":["greenhighlight"],"isExtra":true},{"id":"a8b296cb-224d-46e2-b4ca-40d9cb21295a","note":"","count":1,"label":"BEZ -šunka","posId":"X106","price":0,"KDSTags":["redhighlight"],"isExtra":true}]</t>
  </si>
  <si>
    <t>2026-05-02T12:10:36.062+02:00</t>
  </si>
  <si>
    <t>2026-05-02T12:31:44.293+02:00</t>
  </si>
  <si>
    <t>[{"id":"54684973","note":"","size":"Quattro Formaggi 40cm","count":1,"label":"Quattro Formaggi 40cm","posId":"111","price":30900,"isExtra":false},{"id":"54685049","note":"","count":1,"label":"Balné","posId":"K0000","price":2000,"isExtra":true}]</t>
  </si>
  <si>
    <t>2026-05-02T12:10:03.263+02:00</t>
  </si>
  <si>
    <t>2026-05-02T12:24:29.787+02:00</t>
  </si>
  <si>
    <t>2026-05-02T12:26:48.572+02:00</t>
  </si>
  <si>
    <t>2026-05-02T12:10:03.966+02:00</t>
  </si>
  <si>
    <t>[{"id":"896d2264-b315-4ee3-b331-0fa7b26bb96f","note":"","count":1,"label":"Hawai 32 cm","posId":"114","price":24900,"isExtra":false},{"id":"fc3fa22b-be90-4e3e-a05f-41f62444ffb3","note":"","count":1,"label":"olivy","posId":"B112","price":2500,"KDSTags":["greenhighlight"],"isExtra":true},{"id":"0604cf40-24b5-4ad5-a9e4-e5834def96b8","note":"","count":1,"label":"Dip česnekový","posId":"P106","price":2000,"isExtra":false}]</t>
  </si>
  <si>
    <t>2026-05-02T12:09:33.853+02:00</t>
  </si>
  <si>
    <t>2026-05-02T12:30:46.909+02:00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</si>
  <si>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</si>
  <si>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2026-05-02T12:07:37.100+02:00</t>
  </si>
  <si>
    <t>2026-05-02T12:20:55.760+02:00</t>
  </si>
  <si>
    <t>[{"id":"M100","note":"","count":1,"label":"Spicy menu Comeback","posId":"M100","price":34900,"isExtra":false},{"id":"K0000","note":"","count":1,"label":"Balné","posId":"K0000","price":3000,"isExtra":true},{"id":"Y112","note":"","count":1,"label":"Margherita","posId":"Y112","price":0,"isExtra":true},{"id":"A121","note":"","count":1,"label":"okraj mozzarella, bylinky","posId":"A121","price":5700,"isExtra":true},{"id":"P102","note":"","count":1,"label":"masové kuličky","posId":"P102","price":0,"isExtra":true},{"id":"N131","note":"","count":1,"label":"BIRGO grapefruit 0,5l","posId":"N131","price":0,"isExtra":true}]</t>
  </si>
  <si>
    <t>2026-05-02T12:05:03.036+02:00</t>
  </si>
  <si>
    <t>2026-05-02T12:36:38.652+02:00</t>
  </si>
  <si>
    <t>2026-05-02T13:00:43.616+02:00</t>
  </si>
  <si>
    <t>2026-05-02T12:14:17.448+02:00</t>
  </si>
  <si>
    <t>[{"id":"0663e926-2071-4402-b9ca-1a372f1ef96b","note":"","count":1,"label":"Zeleninová 32 cm","posId":"139","price":24900,"isExtra":false},{"id":"72b7d8de-1f32-4c8d-8cfc-fd5ab0a54619","note":"","count":1,"label":"kuře","posId":"B114","price":3000,"KDSTags":["greenhighlight"],"isExtra":true},{"id":"7805ed20-b7fb-4253-865d-b1d6ba10a291","note":"","count":1,"label":"Baby špenát &amp; kuře 32 cm","posId":"140","price":24900,"isExtra":false},{"id":"0491ba2d-7c43-44f5-949a-e82693028cdb","note":"","count":1,"label":"Margherita 32 cm","posId":"136","price":20900,"isExtra":false}]</t>
  </si>
  <si>
    <t>2026-05-02T12:00:04.989+02:00</t>
  </si>
  <si>
    <t>2026-05-02T12:19:17.105+02:00</t>
  </si>
  <si>
    <t>[{"id":"6748417db17528cb9bcae5f7","count":1,"label":"Capricciosa 40cm","posId":"101","price":30900,"isExtra":false},{"id":"9642908ce4c2f22954c8bbd6","count":1,"label":"Balné","posId":"K0000","price":2000,"isExtra":true},{"id":"6748417db17528cb9bcae5eb","count":1,"label":"Comeback 40cm 🌶️","posId":"109","price":30900,"isExtra":false},{"id":"9642908ce4c2f22954c8bbd6","count":1,"label":"Balné","posId":"K0000","price":2000,"isExtra":true},{"id":"6748417db17528cb9bcae63b","count":2,"label":"Česnekový dip","posId":"P106","price":2000,"isExtra":false},{"id":"bd23bb29ddc67d336ee4c95b","count":2,"label":"Balné","posId":"K0000","price":1500,"isExtra":true}]</t>
  </si>
  <si>
    <t>2026-05-02T11:49:58.554+02:00</t>
  </si>
  <si>
    <t>2026-05-02T12:02:52.771+02:00</t>
  </si>
  <si>
    <t>[{"id":"6748417db17528cb9bcae5ff","count":1,"label":"Quattro Formaggi 32cm","posId":"123","price":24900,"isExtra":false},{"id":"bd23bb29ddc67d336ee4c95b","count":1,"label":"Balné","posId":"K0000","price":1500,"isExtra":true},{"id":"6748417db17528cb9bcae60d","count":1,"label":"Hawai 32cm","posId":"114","price":24900,"isExtra":false},{"id":"bd23bb29ddc67d336ee4c95b","count":1,"label":"Balné","posId":"K0000","price":1500,"isExtra":true},{"id":"18c190203278836a4d4b7095","count":1,"label":"Smetanový základ","posId":"ZRS32","price":0,"isExtra":true},{"id":"737fae5d3b3af39cab3630a6","count":1,"label":"Bez ananasu","posId":"X100","price":0,"KDSTags":["redhighlight"],"isExtra":true},{"id":"fa857a88cef908bfe7a79dc0","count":1,"label":"Žampiony","posId":"B105","price":2500,"KDSTags":["greenhighlight"],"isExtra":true}]</t>
  </si>
  <si>
    <t>2026-05-02T11:46:24.086+02:00</t>
  </si>
  <si>
    <t>2026-05-02T12:11:21.913+02:00</t>
  </si>
  <si>
    <t>[{"id":"6748417db17528cb9bcae5e9","count":1,"label":"Hot &amp; Spicy 40cm 🌶️🌶️","posId":"110","price":30900,"isExtra":false},{"id":"9642908ce4c2f22954c8bbd6","count":1,"label":"Balné","posId":"K0000","price":2000,"isExtra":true},{"id":"6748417db17528cb9bcae631","count":1,"label":"Spicy Wings 🌶️","posId":"P101","price":11900,"isExtra":false},{"id":"bd23bb29ddc67d336ee4c95b","count":1,"label":"Balné","posId":"K0000","price":1500,"isExtra":true},{"id":"6748417db17528cb9bcae641","count":1,"label":"Choco Rolls","posId":"chr100","price":8900,"isExtra":false},{"id":"bd23bb29ddc67d336ee4c95b","count":1,"label":"Balné","posId":"K0000","price":1500,"isExtra":true},{"id":"675ac5aa810ce2d9b6865b4a","count":1,"label":"Jablečno-skořicové rolls","posId":"18","price":8900,"isExtra":false},{"id":"bd23bb29ddc67d336ee4c95b","count":1,"label":"Balné","posId":"K0000","price":1500,"isExtra":true}]</t>
  </si>
  <si>
    <t>2026-05-02T11:33:03.386+02:00</t>
  </si>
  <si>
    <t>2026-05-02T11:57:43.482+02:00</t>
  </si>
  <si>
    <t>2026-05-02T12:09:40.705+02:00</t>
  </si>
  <si>
    <t>2026-05-02T11:33:03.891+02:00</t>
  </si>
  <si>
    <t>[{"id":"2a9dc121-ec1e-4cbb-b8d5-66ce6a546664","note":"","count":1,"label":"DIP jalapenos","posId":"P107","price":2000,"isExtra":false},{"id":"0604cf40-24b5-4ad5-a9e4-e5834def96b8","note":"","count":1,"label":"Dip česnekový","posId":"P106","price":2000,"isExtra":false},{"id":"52687002-58c9-40ea-ba22-d2ae7a4b5889","note":"","count":1,"label":"Comeback 32 cm","posId":"145","price":24900,"isExtra":false},{"id":"55f8781c-97f6-4a21-abe6-3780ea7117ba","note":"","count":1,"label":"změna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bylinky","posId":"A121","price":5700,"isExtra":true}]</t>
  </si>
  <si>
    <t>2026-05-02T11:32:03.391+02:00</t>
  </si>
  <si>
    <t>2026-05-02T11:54:01.420+02:00</t>
  </si>
  <si>
    <t>2026-05-02T12:02:39.603+02:00</t>
  </si>
  <si>
    <t>2026-05-02T11:32:04.103+02:00</t>
  </si>
  <si>
    <t>[{"id":"49554361-bb09-484d-958c-c2640501b923","note":"","count":1,"label":"Margherita 18 cm","posId":"124","price":11900,"isExtra":false},{"id":"088a7edc-ef1e-4c6b-b7a1-36c2c45ab0fe","note":"","count":1,"label":"Capricciosa 32 cm","posId":"113","price":24900,"isExtra":false}]</t>
  </si>
  <si>
    <t>2026-05-02T11:28:27.674+02:00</t>
  </si>
  <si>
    <t>2026-05-02T11:36:13.477+02:00</t>
  </si>
  <si>
    <t>2026-05-02T11:20:24.630+02:00</t>
  </si>
  <si>
    <t>2026-05-02T11:34:19.585+02:00</t>
  </si>
  <si>
    <t>[{"id":"6748417db17528cb9bcae605","count":1,"label":"Pepperoni 32cm 🌶️🌶️","posId":"120","price":24900,"isExtra":false},{"id":"bd23bb29ddc67d336ee4c95b","count":1,"label":"Balné","posId":"K0000","price":1500,"isExtra":true},{"id":"852ca90f21026178d8052aaf","count":1,"label":"Mozzarella","posId":"B113","price":3000,"KDSTags":["greenhighlight"],"isExtra":true},{"id":"ccbaa201c998f5c98f2bca7f","count":1,"label":"Pepperoni salám","posId":"B109","price":3000,"KDSTags":["greenhighlight"],"isExtra":true},{"id":"6748417db17528cb9bcae63b","count":1,"label":"Česnekový dip","posId":"P106","price":2000,"isExtra":false},{"id":"bd23bb29ddc67d336ee4c95b","count":1,"label":"Balné","posId":"K0000","price":1500,"isExtra":true}]</t>
  </si>
  <si>
    <t>2026-05-02T11:20:03.977+02:00</t>
  </si>
  <si>
    <t>2026-05-02T11:50:16.573+02:00</t>
  </si>
  <si>
    <t>2026-05-02T12:04:42.888+02:00</t>
  </si>
  <si>
    <t>2026-05-02T11:30:26.427+02:00</t>
  </si>
  <si>
    <t>2026-05-02T11:17:02.442+02:00</t>
  </si>
  <si>
    <t>2026-05-02T11:46:04.417+02:00</t>
  </si>
  <si>
    <t>2026-05-02T12:06:42.143+02:00</t>
  </si>
  <si>
    <t>2026-05-02T11:30:19.039+02:00</t>
  </si>
  <si>
    <t>[{"id":"1bf82332-f38e-4349-ab02-2ebafec00ff8","note":"","count":1,"label":"Zeleninová 32 cm","posId":"115","price":24900,"isExtra":false},{"id":"7ee7e3c8-2c54-4dc5-810f-2f52f62e2d14","note":"","count":1,"label":"Comeback 32 cm","posId":"121","price":24900,"isExtra":false},{"id":"7ebac4a7-6cce-442e-b2bb-06b929c16076","note":"","count":1,"label":"Baby špenát &amp; kuře 32 cm","posId":"116","price":24900,"isExtra":false},{"id":"978c26ec-8492-4979-8b1c-f7ff8381d413","note":"","count":1,"label":"Pepperoni Rolls, 6 ks","posId":"P100","price":8900,"isExtra":false}]</t>
  </si>
  <si>
    <t>2026-05-02T11:03:08.260+02:00</t>
  </si>
  <si>
    <t>2026-05-02T11:24:51.682+02:00</t>
  </si>
  <si>
    <t>[{"id":"6748417db17528cb9bcae609","count":1,"label":"BBQ Meteor 32cm","posId":"118","price":24900,"isExtra":false},{"id":"bd23bb29ddc67d336ee4c95b","count":1,"label":"Balné","posId":"K0000","price":1500,"isExtra":true},{"id":"6748417db17528cb9bcae63b","count":1,"label":"Česnekový dip","posId":"P106","price":2000,"isExtra":false},{"id":"bd23bb29ddc67d336ee4c95b","count":1,"label":"Balné","posId":"K0000","price":1500,"isExtra":true}]</t>
  </si>
  <si>
    <t>2026-05-02T11:03:03.666+02:00</t>
  </si>
  <si>
    <t>2026-05-02T11:04:04.215+02:00</t>
  </si>
  <si>
    <t>[{"id":"dcff22d6-e3c4-4d3c-b856-2a8238723c08","count":1,"label":"Aquilla neperlivá","posId":"N140","price":3900,"isExtra":false,"creatorId":"Q0_Jzb0cG9MyJSibuNocE","isPackging":0,"actualLabel":"Aquilla neperlivá"}]</t>
  </si>
  <si>
    <t>2026-05-02T10:58:03.169+02:00</t>
  </si>
  <si>
    <t>2026-05-02T11:21:08.231+02:00</t>
  </si>
  <si>
    <t>2026-05-02T11:25:55.551+02:00</t>
  </si>
  <si>
    <t>2026-05-02T10:58:04.111+02:00</t>
  </si>
  <si>
    <t>[{"id":"4f6ede18-25d3-4c82-be03-84c9578ab8ce","note":"","count":1,"label":"Pepperoni 32 cm","posId":"144","price":24900,"isExtra":false},{"id":"923cca0f-b384-4647-b41a-b36c46b0c790","note":"","count":1,"label":"BBQ Meteor 32 cm","posId":"142","price":24900,"isExtra":false},{"id":"158f381e-7b09-45c4-95d8-d131055d3875","note":"","count":1,"label":"okraj Hotdog BBQ","posId":"A119","price":5700,"isExtra":true},{"id":"923cca0f-b384-4647-b41a-b36c46b0c790","note":"","count":1,"label":"BBQ Meteor 32 cm","posId":"142","price":24900,"isExtra":false}]</t>
  </si>
  <si>
    <t>2026-05-02T10:20:06.256+02:00</t>
  </si>
  <si>
    <t>2026-05-02T11:28:02.492+02:00</t>
  </si>
  <si>
    <t>[{"id":"6748417db17528cb9bcae603","count":1,"label":"Comeback 32cm 🌶️","posId":"121","price":24900,"isExtra":false},{"id":"bd23bb29ddc67d336ee4c95b","count":1,"label":"Balné","posId":"K0000","price":1500,"isExtra":true},{"id":"fd7b41a9636f70af3c1f4e97","count":1,"label":"USA těsto","posId":"17","price":1000,"isExtra":true},{"id":"f401506159c49964c3178c0f","count":1,"label":"okraj mozzarella, bylinky","posId":"A121","price":5700,"isExtra":true},{"id":"6748417db17528cb9bcae661","count":1,"label":"Pepsi zero sugar 1l","posId":"N125","price":5900,"isExtra":false}]</t>
  </si>
  <si>
    <t>2026-05-02T00:45:23.362+02:00</t>
  </si>
  <si>
    <t>2026-05-02T00:47:38.176+02:00</t>
  </si>
  <si>
    <t>[{"id":"45e86e69-d951-4cfa-82b7-297944319a30","count":1,"label":"Guarana classic","posId":"N142","price":5500,"isExtra":false,"discount":{"type":"absolute","value":35},"creatorId":"yk_4sYF7AQKnaPpuqo8yb","isPackging":0,"actualLabel":"Guarana classic"},{"id":"6ffd3545-72d2-4e40-9c4f-5ed137d1966b","count":1,"label":"Guarana kiwi a jablko","posId":"N144","price":5500,"isExtra":false,"discount":{"type":"absolute","value":35},"creatorId":"rrpKefE3jqWUMGOLMKPAt","isPackging":0,"actualLabel":"Guarana kiwi a jablko"},{"id":"6ffd3545-72d2-4e40-9c4f-5ed137d1966b","count":1,"label":"Guarana kiwi a jablko","posId":"N144","price":5500,"isExtra":false,"discount":{"type":"absolute","value":35},"creatorId":"kMV9HFnoSWFPJIKeI58o8","isPackging":0,"actualLabel":"Guarana kiwi a jablko"}]</t>
  </si>
  <si>
    <t>Tung</t>
  </si>
  <si>
    <t>2026-05-02T00:44:26.304+02:00</t>
  </si>
  <si>
    <t>2026-05-02T00:51:00.256+02:00</t>
  </si>
  <si>
    <t>[{"id":"112","note":"","count":1,"label":"Margherita 32cm","posId":"112","price":20900,"isExtra":false},{"id":"K0000","note":"","count":1,"label":"Balné","posId":"K0000","price":1500,"isExtra":true}]</t>
  </si>
  <si>
    <t>canceled</t>
  </si>
  <si>
    <t>2026-05-02T00:36:01.693+02:00</t>
  </si>
  <si>
    <t>2026-05-02T00:44:51.306+02:00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</si>
  <si>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základ","posId":"ZBR40","price":0,"isExtra":true},{"id":"54685090","note":"","count":1,"label":"okraj mozzarella, bbq omáčka","posId":"A124","price":6500,"isExtra":true},{"id":"54685152","note":"","count":1,"label":"Kukuřice","posId":"C115","price":3500,"KDSTags":["greenhighlight"],"isExtra":true}]</t>
  </si>
  <si>
    <t>2026-05-02T00:32:18.295+02:00</t>
  </si>
  <si>
    <t>2026-05-02T00:41:09.409+02:00</t>
  </si>
  <si>
    <t>[{"id":"100","note":"","count":1,"label":"Margherita 40cm","posId":"100","price":26900,"isExtra":false},{"id":"K0000","note":"","count":1,"label":"Balné","posId":"K0000","price":2000,"isExtra":true},{"id":"C105","note":"","count":1,"label":"Žampiony","posId":"C105","price":3500,"KDSTags":["greenhighlight"],"isExtra":true},{"id":"C113","note":"","count":1,"label":"Mozzarella","posId":"C113","price":4000,"KDSTags":["greenhighlight"],"isExtra":true}]</t>
  </si>
  <si>
    <t>2026-05-02T00:24:18.254+02:00</t>
  </si>
  <si>
    <t>2026-05-02T00:40:42.290+02:00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</si>
  <si>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základ","posId":"ZRB32","price":0,"isExtra":true},{"id":"54685120","note":"","count":1,"label":"okraj hotdog, hořčice","posId":"A117","price":5700,"isExtra":true},{"id":"54685114","note":"","count":1,"label":"Bez salámu","posId":"X109","price":0,"KDSTags":["redhighlight"],"isExtra":true},{"id":"57405719","note":"","size":"Pepsi zero sugar 1l","count":1,"label":"Pepsi zero sugar 1l","posId":"N125","price":5900,"isExtra":false}]</t>
  </si>
  <si>
    <t>2026-05-02T00:21:03.534+02:00</t>
  </si>
  <si>
    <t>2026-05-02T00:33:16.969+02:00</t>
  </si>
  <si>
    <t>2026-05-02T00:44:45.041+02:00</t>
  </si>
  <si>
    <t>2026-05-02T00:21:43.603+02:00</t>
  </si>
  <si>
    <t>[{"id":"a4e8ca23-fe36-4747-a603-19485eee7e76","note":"","count":1,"label":"Hot &amp; Spicy 32 cm","posId":"146","price":24900,"isExtra":false}]</t>
  </si>
  <si>
    <t>Andrii</t>
  </si>
  <si>
    <t>2026-05-02T00:18:58.237+02:00</t>
  </si>
  <si>
    <t>2026-05-02T00:35:58.140+02:00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</si>
  <si>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</si>
  <si>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2026-05-02T00:16:54.206+02:00</t>
  </si>
  <si>
    <t>2026-05-02T00:31:43.420+02:00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</si>
  <si>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základ","posId":"ZBS40","price":0,"isExtra":true},{"id":"P106","note":"","count":1,"label":"Česnekový dip","posId":"P106","price":2000,"isExtra":false},{"id":"K0000","note":"","count":1,"label":"Balné","posId":"K0000","price":1500,"isExtra":true}]</t>
  </si>
  <si>
    <t>2026-05-02T00:10:39.898+02:00</t>
  </si>
  <si>
    <t>2026-05-02T00:29:21.213+02:00</t>
  </si>
  <si>
    <t>Amirbek</t>
  </si>
  <si>
    <t>2026-05-02T00:08:54.217+02:00</t>
  </si>
  <si>
    <t>2026-05-02T00:28:33.134+02:00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</si>
  <si>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cibule","posId":"X103","price":0,"KDSTags":["redhighlight"],"isExtra":true},{"id":"112","note":"","count":1,"label":"Margherita 32cm","posId":"112","price":20900,"isExtra":false},{"id":"K0000","note":"","count":1,"label":"Balné","posId":"K0000","price":1500,"isExtra":true},{"id":"P106","note":"","count":1,"label":"Česnekový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</si>
  <si>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2026-05-02T00:08:48.329+02:00</t>
  </si>
  <si>
    <t>2026-05-02T00:25:45.259+02:00</t>
  </si>
  <si>
    <t>[{"id":"59589714","note":"","size":"Hawai 32cm","count":1,"label":"Hawai 32cm","posId":"114","price":24900,"isExtra":false},{"id":"54685059","note":"","count":1,"label":"Balné","posId":"K0000","price":1500,"isExtra":true}]</t>
  </si>
  <si>
    <t>2026-05-02T00:08:48.326+02:00</t>
  </si>
  <si>
    <t>2026-05-02T00:26:02.219+02:00</t>
  </si>
  <si>
    <t>[{"id":"59589706","note":"","size":"Margherita 32cm","count":1,"label":"Margherita 32cm","posId":"112","price":20900,"isExtra":false},{"id":"54685059","note":"","count":1,"label":"Balné","posId":"K0000","price":1500,"isExtra":true},{"id":"54685088","note":"","count":1,"label":"okraj mozzarella, bylinky","posId":"A121","price":5700,"isExtra":true}]</t>
  </si>
  <si>
    <t>2026-05-02T00:03:55.981+02:00</t>
  </si>
  <si>
    <t>2026-05-02T00:11:58.175+02:00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</si>
  <si>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32cm","posId":"123","price":24900,"isExtra":false},{"id":"54685059","note":"","count":1,"label":"Balné","posId":"K0000","price":1500,"isExtra":true},{"id":"54685137","note":"","count":1,"label":"okraj hotdog, bez omáčky","posId":"A125","price":5700,"isExtra":true},{"id":"54685177","note":"","count":1,"label":"Kuře","posId":"B114","price":3000,"KDSTags":["greenhighlight"],"isExtra":true}]</t>
  </si>
  <si>
    <t>2026-05-01T23:57:00.087+02:00</t>
  </si>
  <si>
    <t>2026-05-02T00:06:55.993+02:00</t>
  </si>
  <si>
    <t>2026-05-01T23:56:36.223+02:00</t>
  </si>
  <si>
    <t>2026-05-02T00:05:36.127+02:00</t>
  </si>
  <si>
    <t>[{"id":"59589714","note":"","size":"Hawai 32cm","count":1,"label":"Hawai 32cm","posId":"114","price":24900,"isExtra":false},{"id":"54685059","note":"","count":1,"label":"Balné","posId":"K0000","price":1500,"isExtra":true},{"id":"59589710","note":"","size":"Pepperoni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dip","posId":"P106","price":2000,"isExtra":false},{"id":"54685059","note":"","count":2,"label":"Balné","posId":"K0000","price":1500,"isExtra":true},{"id":"57405713","note":"","size":"Aquilla černý čaj a broskev 0,5l","count":1,"label":"Aquilla černý čaj a broskev 0,5l","posId":"N120","price":4900,"isExtra":false}]</t>
  </si>
  <si>
    <t>2026-05-01T23:51:16.071+02:00</t>
  </si>
  <si>
    <t>2026-05-02T00:03:17.239+02:00</t>
  </si>
  <si>
    <t>[{"id":"109","note":"","count":1,"label":"Comeback 40cm 🌶️","posId":"109","price":30900,"isExtra":false},{"id":"K0000","note":"","count":1,"label":"Balné","posId":"K0000","price":2000,"isExtra":true},{"id":"C105","note":"","count":1,"label":"Žampiony","posId":"C105","price":3500,"KDSTags":["greenhighlight"],"isExtra":true},{"id":"C100","note":"","count":1,"label":"Ananas","posId":"C100","price":3500,"KDSTags":["greenhighlight"],"isExtra":true},{"id":"C115","note":"","count":1,"label":"Kukuřice","posId":"C115","price":3500,"KDSTags":["greenhighlight"],"isExtra":true}]</t>
  </si>
  <si>
    <t>2026-05-01T23:51:05.313+02:00</t>
  </si>
  <si>
    <t>2026-05-02T00:00:18.162+02:00</t>
  </si>
  <si>
    <t>2026-05-02T00:20:04.934+02:00</t>
  </si>
  <si>
    <t>2026-05-01T23:52:04.961+02:00</t>
  </si>
  <si>
    <t>[{"id":"7ebac4a7-6cce-442e-b2bb-06b929c16076","note":"","count":1,"label":"Baby špenát &amp; kuře 32 cm","posId":"116","price":24900,"isExtra":false}]</t>
  </si>
  <si>
    <t>2026-05-01T23:50:05.481+02:00</t>
  </si>
  <si>
    <t>2026-05-01T23:58:29.084+02:00</t>
  </si>
  <si>
    <t>[{"id":"6748417db17528cb9bcae603","count":1,"label":"Comeback 32cm 🌶️","posId":"121","price":24900,"isExtra":false},{"id":"bd23bb29ddc67d336ee4c95b","count":1,"label":"Balné","posId":"K0000","price":1500,"isExtra":true},{"id":"6748417db17528cb9bcae63b","count":1,"label":"Česnekový dip","posId":"P106","price":2000,"isExtra":false},{"id":"bd23bb29ddc67d336ee4c95b","count":1,"label":"Balné","posId":"K0000","price":1500,"isExtra":true},{"id":"6748417db17528cb9bcae667","count":1,"label":"Poděbradská malinovka 0,5l","posId":"N129","price":4900,"isExtra":false}]</t>
  </si>
  <si>
    <t>2026-05-01T23:48:00.156+02:00</t>
  </si>
  <si>
    <t>2026-05-01T23:57:37.420+02:00</t>
  </si>
  <si>
    <t>Sirojiddin</t>
  </si>
  <si>
    <t>2026-05-01T23:44:07.717+02:00</t>
  </si>
  <si>
    <t>2026-05-01T23:51:53.927+02:00</t>
  </si>
  <si>
    <t>[{"id":"100","note":"","count":1,"label":"Margherita 40cm","posId":"100","price":26900,"isExtra":false},{"id":"K0000","note":"","count":1,"label":"Balné","posId":"K0000","price":2000,"isExtra":true},{"id":"P102","note":"","count":1,"label":"Masové kuličky","posId":"P102","price":9900,"isExtra":false},{"id":"K0000","note":"","count":1,"label":"Balné","posId":"K0000","price":1500,"isExtra":true},{"id":"P106","note":"","count":1,"label":"Česnekový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</si>
  <si>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2026-05-01T23:42:56.500+02:00</t>
  </si>
  <si>
    <t>2026-05-01T23:52:00.066+02:00</t>
  </si>
  <si>
    <t>2026-05-01T23:34:13.816+02:00</t>
  </si>
  <si>
    <t>2026-05-01T23:43:22.054+02:00</t>
  </si>
  <si>
    <t>2026-05-01T23:29:05.055+02:00</t>
  </si>
  <si>
    <t>2026-05-01T23:40:05.756+02:00</t>
  </si>
  <si>
    <t>2026-05-01T23:53:21.909+02:00</t>
  </si>
  <si>
    <t>2026-05-01T23:29:31.515+02:00</t>
  </si>
  <si>
    <t>[{"id":"b98b13a4-28e7-4c43-90f2-32f5a9a58eb3","note":"","count":1,"label":"Baby špenát &amp; kuře 18 cm","posId":"128","price":11900,"isExtra":false},{"id":"5df34067-0b6b-41dc-8528-5c379260b439","note":"","count":1,"label":"Mirinda 1l","posId":"N126","price":5900,"isExtra":false}]</t>
  </si>
  <si>
    <t>Beksultan</t>
  </si>
  <si>
    <t>2026-05-01T23:28:51.811+02:00</t>
  </si>
  <si>
    <t>2026-05-01T23:41:38.916+02:00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</si>
  <si>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</si>
  <si>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2026-05-01T23:27:31.992+02:00</t>
  </si>
  <si>
    <t>2026-05-01T23:39:28.155+02:00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</si>
  <si>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32cm","posId":"116","price":24900,"isExtra":false},{"id":"54685059","note":"","count":1,"label":"Balné","posId":"K0000","price":1500,"isExtra":true}]</t>
  </si>
  <si>
    <t>2026-05-01T23:25:47.967+02:00</t>
  </si>
  <si>
    <t>2026-05-01T23:36:40.158+02:00</t>
  </si>
  <si>
    <t>2026-05-01T23:22:40.704+02:00</t>
  </si>
  <si>
    <t>2026-05-01T23:35:36.942+02:00</t>
  </si>
  <si>
    <t>2026-05-01T23:21:04.010+02:00</t>
  </si>
  <si>
    <t>2026-05-01T23:33:43.775+02:00</t>
  </si>
  <si>
    <t>2026-05-01T23:47:09.318+02:00</t>
  </si>
  <si>
    <t>2026-05-01T23:21:28.365+02:00</t>
  </si>
  <si>
    <t>[{"id":"faf7ff40-eef3-48bd-92c4-b33e5bbf095d","note":"","count":1,"label":"Quattro Formaggi 40 cm","posId":"111","price":30900,"isExtra":false}]</t>
  </si>
  <si>
    <t>2026-05-01T23:18:37.770+02:00</t>
  </si>
  <si>
    <t>2026-05-01T23:32:37.866+02:00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</si>
  <si>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bylinky","posId":"A121","price":5700,"isExtra":true},{"id":"B110","note":"","count":1,"label":"Párek","posId":"B110","price":3000,"KDSTags":["greenhighlight"],"isExtra":true}]</t>
  </si>
  <si>
    <t>2026-05-01T23:17:40.370+02:00</t>
  </si>
  <si>
    <t>2026-05-01T23:28:18.935+02:00</t>
  </si>
  <si>
    <t>[{"id":"6748417db17528cb9bcae65f","count":1,"label":"Pepsi 1l","posId":"N124","price":5900,"isExtra":false},{"id":"6748417db17528cb9bcae605","count":1,"label":"Pepperoni 32cm 🌶️🌶️","posId":"120","price":24900,"isExtra":false},{"id":"bd23bb29ddc67d336ee4c95b","count":1,"label":"Balné","posId":"K0000","price":1500,"isExtra":true},{"id":"6748417db17528cb9bcae5fd","count":1,"label":"Margherita 32cm","posId":"112","price":20900,"isExtra":false},{"id":"bd23bb29ddc67d336ee4c95b","count":1,"label":"Balné","posId":"K0000","price":1500,"isExtra":true},{"id":"9db05ed723de804bca9d0750","count":1,"label":"Olivy","posId":"B112","price":2500,"KDSTags":["greenhighlight"],"isExtra":true},{"id":"852ca90f21026178d8052aaf","count":1,"label":"Mozzarella","posId":"B113","price":3000,"KDSTags":["greenhighlight"],"isExtra":true},{"id":"6748417db17528cb9bcae5ff","count":1,"label":"Quattro Formaggi 32cm","posId":"123","price":24900,"isExtra":false},{"id":"bd23bb29ddc67d336ee4c95b","count":1,"label":"Balné","posId":"K0000","price":1500,"isExtra":true},{"id":"3ff8bcf86a57647a3133c48e","count":1,"label":"Kukuřice","posId":"B115","price":2500,"KDSTags":["greenhighlight"],"isExtra":true},{"id":"6748417db17528cb9bcae60d","count":1,"label":"Hawai 32cm","posId":"114","price":24900,"isExtra":false},{"id":"bd23bb29ddc67d336ee4c95b","count":1,"label":"Balné","posId":"K0000","price":1500,"isExtra":true}]</t>
  </si>
  <si>
    <t>2026-05-01T23:09:39.766+02:00</t>
  </si>
  <si>
    <t>2026-05-01T23:19:07.941+02:00</t>
  </si>
  <si>
    <t>[{"id":"54684982","note":"","size":"Capricciosa 40cm","count":1,"label":"Capricciosa 40cm","posId":"101","price":30900,"isExtra":false},{"id":"54685049","note":"","count":1,"label":"Balné","posId":"K0000","price":2000,"isExtra":true}]</t>
  </si>
  <si>
    <t>2026-05-01T23:09:05.872+02:00</t>
  </si>
  <si>
    <t>2026-05-01T23:22:57.709+02:00</t>
  </si>
  <si>
    <t>[{"id":"088a7edc-ef1e-4c6b-b7a1-36c2c45ab0fe","note":"","count":1,"label":"Capricciosa 32 cm","posId":"113","price":24900,"isExtra":false},{"id":"bf272b1b-93ab-4050-9aff-ea1151ab5f41","note":"","count":1,"label":"pepperoni salám","posId":"B109","price":3000,"KDSTags":["greenhighlight"],"isExtra":true},{"id":"72a788fd-2d10-4aa9-80c1-abbc9acb3570","note":"","count":1,"label":"Hawai 32 cm","posId":"138","price":24900,"isExtra":false},{"id":"704cb959-c203-4144-92d1-a1b154f3fdc1","note":"","count":1,"label":"gorgonzola","posId":"B101","price":3000,"KDSTags":["greenhighlight"],"isExtra":true},{"id":"5e12eeee-b5aa-4c49-a6bd-974da981715a","note":"","count":1,"label":"grana padano","posId":"B130","price":3000,"KDSTags":["greenhighlight"],"isExtra":true},{"id":"0604cf40-24b5-4ad5-a9e4-e5834def96b8","note":"","count":2,"label":"Dip česnekový","posId":"P106","price":2000,"isExtra":false}]</t>
  </si>
  <si>
    <t>2026-05-01T23:08:34.045+02:00</t>
  </si>
  <si>
    <t>2026-05-01T23:15:30.865+02:00</t>
  </si>
  <si>
    <t>[{"id":"6748417db17528cb9bcae60d","count":1,"label":"Hawai 32cm","posId":"114","price":24900,"isExtra":false},{"id":"bd23bb29ddc67d336ee4c95b","count":1,"label":"Balné","posId":"K0000","price":1500,"isExtra":true}]</t>
  </si>
  <si>
    <t>2026-05-01T23:03:43.667+02:00</t>
  </si>
  <si>
    <t>2026-05-01T23:11:52.882+02:00</t>
  </si>
  <si>
    <t>[{"id":"106","note":"","count":1,"label":"BBQ Meteor 40cm","posId":"106","price":30900,"isExtra":false},{"id":"K0000","note":"","count":1,"label":"Balné","posId":"K0000","price":2000,"isExtra":true},{"id":"P101","note":"","count":1,"label":"Spicy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🌶️","posId":"P101","price":11900,"isExtra":false},{"id":"K0000","note":"","count":1,"label":"Balné","posId":"K0000","price":1500,"isExtra":true}]</t>
  </si>
  <si>
    <t>2026-05-01T23:02:19.334+02:00</t>
  </si>
  <si>
    <t>2026-05-01T23:09:31.939+02:00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</si>
  <si>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těsto","posId":"17","price":1000,"isExtra":true}]</t>
  </si>
  <si>
    <t>2026-05-01T22:58:02.431+02:00</t>
  </si>
  <si>
    <t>2026-05-01T23:08:10.654+02:00</t>
  </si>
  <si>
    <t>2026-05-01T23:24:35.045+02:00</t>
  </si>
  <si>
    <t>2026-05-01T22:59:58.026+02:00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</si>
  <si>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bylinky","posId":"A122","price":6500,"isExtra":true},{"id":"2da9e058-428b-42bc-bbe3-e7353c52c9e8","note":"","count":1,"label":"Cibule","posId":"C103","price":3500,"KDSTags":["greenhighlight"],"isExtra":true}]</t>
  </si>
  <si>
    <t>2026-05-01T22:56:03.835+02:00</t>
  </si>
  <si>
    <t>2026-05-01T23:02:55.746+02:00</t>
  </si>
  <si>
    <t>[{"id":"0491ba2d-7c43-44f5-949a-e82693028cdb","note":"","count":1,"label":"Margherita 32 cm","posId":"136","price":20900,"isExtra":false}]</t>
  </si>
  <si>
    <t>2026-05-01T22:52:20.385+02:00</t>
  </si>
  <si>
    <t>2026-05-01T23:01:28.649+02:00</t>
  </si>
  <si>
    <t>[{"id":"e5451f2b-b3cd-46cc-9299-d98fd3b2ef12","count":1,"label":"Pizza Hawai 40 cm","posId":"102","price":30900,"isExtra":false,"creatorId":"vPGUxPWusdcQBRPoOBUF3","isPackging":0,"actualLabel":"Pizza Hawai 40 cm"}]</t>
  </si>
  <si>
    <t>2026-05-01T22:47:02.985+02:00</t>
  </si>
  <si>
    <t>2026-05-01T22:58:17.620+02:00</t>
  </si>
  <si>
    <t>2026-05-01T23:15:43.126+02:00</t>
  </si>
  <si>
    <t>2026-05-01T22:50:33.414+02:00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</si>
  <si>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základ","posId":"A128","price":0,"isExtra":true}]</t>
  </si>
  <si>
    <t>2026-05-01T22:45:28.983+02:00</t>
  </si>
  <si>
    <t>2026-05-01T22:54:18.846+02:00</t>
  </si>
  <si>
    <t>[{"id":"6748417db17528cb9bcae5fd","count":1,"label":"Margherita 32cm","posId":"112","price":20900,"isExtra":false},{"id":"bd23bb29ddc67d336ee4c95b","count":1,"label":"Balné","posId":"K0000","price":1500,"isExtra":true},{"id":"f401506159c49964c3178c0f","count":1,"label":"okraj mozzarella, bylinky","posId":"A121","price":5700,"isExtra":true},{"id":"3ff8bcf86a57647a3133c48e","count":1,"label":"Kukuřice","posId":"B115","price":2500,"KDSTags":["greenhighlight"],"isExtra":true},{"id":"77106882b6d8ba4f0ccb4cc6","count":1,"label":"Šunka","posId":"B106","price":3000,"KDSTags":["greenhighlight"],"isExtra":true},{"id":"6748417db17528cb9bcae5fd","count":1,"label":"Margherita 32cm","posId":"112","price":20900,"isExtra":false},{"id":"bd23bb29ddc67d336ee4c95b","count":1,"label":"Balné","posId":"K0000","price":1500,"isExtra":true},{"id":"6748417db17528cb9bcae661","count":1,"label":"Pepsi zero sugar 1l","posId":"N125","price":5900,"isExtra":false}]</t>
  </si>
  <si>
    <t>2026-05-01T22:39:55.139+02:00</t>
  </si>
  <si>
    <t>2026-05-01T22:49:47.944+02:00</t>
  </si>
  <si>
    <t>[{"id":"6748417db17528cb9bcae5ff","count":1,"label":"Quattro Formaggi 32cm","posId":"123","price":24900,"isExtra":false},{"id":"bd23bb29ddc67d336ee4c95b","count":1,"label":"Balné","posId":"K0000","price":1500,"isExtra":true},{"id":"6748417db17528cb9bcae63b","count":1,"label":"Česnekový dip","posId":"P106","price":2000,"isExtra":false},{"id":"bd23bb29ddc67d336ee4c95b","count":1,"label":"Balné","posId":"K0000","price":1500,"isExtra":true}]</t>
  </si>
  <si>
    <t>2026-05-01T22:30:21.210+02:00</t>
  </si>
  <si>
    <t>2026-05-01T22:39:11.907+02:00</t>
  </si>
  <si>
    <t>2026-05-01T22:26:18.533+02:00</t>
  </si>
  <si>
    <t>2026-05-01T22:37:10.745+02:00</t>
  </si>
  <si>
    <t>[{"id":"6748417db17528cb9bcae607","count":1,"label":"BBQ Texas 32cm","posId":"119","price":24900,"isExtra":false},{"id":"bd23bb29ddc67d336ee4c95b","count":1,"label":"Balné","posId":"K0000","price":1500,"isExtra":true},{"id":"c81968a3c7772f3ee0f2f32b","count":1,"label":"Bez papriky","posId":"X111","price":0,"KDSTags":["redhighlight"],"isExtra":true},{"id":"6748417db17528cb9bcae603","count":1,"label":"Comeback 32cm 🌶️","posId":"121","price":24900,"isExtra":false},{"id":"bd23bb29ddc67d336ee4c95b","count":1,"label":"Balné","posId":"K0000","price":1500,"isExtra":true}]</t>
  </si>
  <si>
    <t>2026-05-01T22:23:15.738+02:00</t>
  </si>
  <si>
    <t>2026-05-01T22:34:31.757+02:00</t>
  </si>
  <si>
    <t>[{"id":"59589707","note":"","size":"Quattro Formaggi 32cm","count":1,"label":"Quattro Formaggi 32cm","posId":"123","price":24900,"isExtra":false},{"id":"54685059","note":"","count":1,"label":"Balné","posId":"K0000","price":1500,"isExtra":true}]</t>
  </si>
  <si>
    <t>2026-05-01T22:22:55.807+02:00</t>
  </si>
  <si>
    <t>2026-05-01T22:33:18.831+02:00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</si>
  <si>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</si>
  <si>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2026-05-01T22:20:11.758+02:00</t>
  </si>
  <si>
    <t>2026-05-01T22:32:02.535+02:00</t>
  </si>
  <si>
    <t>[{"id":"e370f34b-aeaa-4f5c-80c1-33593f29ab88","count":1,"label":"Pizza Comeback 40","posId":"109","price":30900,"isExtra":false,"creatorId":"Y6gNOXKR3aygz5Z8-F7Cf","isPackging":0,"actualLabel":"Pizza Comeback 40"},{"id":"extra_20230331101812_4","count":1,"label":"okraj mozzarella, bbq omáčka","posId":"A124","price":6500,"isExtra":true,"mainItemId":"e370f34b-aeaa-4f5c-80c1-33593f29ab88"}]</t>
  </si>
  <si>
    <t>2026-05-01T22:18:02.623+02:00</t>
  </si>
  <si>
    <t>2026-05-01T22:29:02.545+02:00</t>
  </si>
  <si>
    <t>[{"id":"a78b511f-836b-415e-9285-dd47f293529b","note":"","count":1,"label":"Pepperoni 40 cm","posId":"108","price":30900,"isExtra":false}]</t>
  </si>
  <si>
    <t>2026-05-01T22:02:28.178+02:00</t>
  </si>
  <si>
    <t>2026-05-01T22:14:59.641+02:00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</si>
  <si>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základ","posId":"ZRB40","price":0,"isExtra":true}]</t>
  </si>
  <si>
    <t>2026-05-01T22:00:59.794+02:00</t>
  </si>
  <si>
    <t>2026-05-01T22:13:43.774+02:00</t>
  </si>
  <si>
    <t>2026-05-01T21:57:03.087+02:00</t>
  </si>
  <si>
    <t>2026-05-01T22:11:43.590+02:00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</si>
  <si>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salám","posId":"C109","price":4000,"KDSTags":["greenhighlight"],"isExtra":true},{"id":"0604cf40-24b5-4ad5-a9e4-e5834def96b8","note":"","count":3,"label":"Dip česnekový","posId":"P106","price":2000,"isExtra":false},{"id":"0d7a09d5-0cc0-41d1-92da-1fd2b06b2d07","note":"","count":1,"label":"Česnekový chléb","posId":"P104","price":7900,"isExtra":false}]</t>
  </si>
  <si>
    <t>2026-05-01T21:51:53.340+02:00</t>
  </si>
  <si>
    <t>2026-05-01T22:07:46.963+02:00</t>
  </si>
  <si>
    <t>[{"id":"59589711","note":"","size":"BBQ Texas 32cm","count":1,"label":"BBQ Texas 32cm","posId":"119","price":24900,"isExtra":false},{"id":"54685059","note":"","count":1,"label":"Balné","posId":"K0000","price":1500,"isExtra":true},{"id":"57279281","note":"","count":1,"label":"Smetanový základ","posId":"ZBS32","price":0,"isExtra":true},{"id":"59589716","note":"","size":"Baby Špenát &amp; kuře 32cm","count":1,"label":"Baby Špenát &amp; kuře 32cm","posId":"116","price":24900,"isExtra":false},{"id":"54685059","note":"","count":1,"label":"Balné","posId":"K0000","price":1500,"isExtra":true}]</t>
  </si>
  <si>
    <t>2026-05-01T21:51:25.026+02:00</t>
  </si>
  <si>
    <t>2026-05-01T22:03:26.791+02:00</t>
  </si>
  <si>
    <t>[{"id":"6748417db17528cb9bcae603","count":2,"label":"Comeback 32cm 🌶️","posId":"121","price":24900,"isExtra":false},{"id":"bd23bb29ddc67d336ee4c95b","count":2,"label":"Balné","posId":"K0000","price":1500,"isExtra":true},{"id":"6748417db17528cb9bcae5f1","count":1,"label":"BBQ Meteor 40cm","posId":"106","price":30900,"isExtra":false},{"id":"9642908ce4c2f22954c8bbd6","count":1,"label":"Balné","posId":"K0000","price":2000,"isExtra":true},{"id":"6748417db17528cb9bcae5f9","count":1,"label":"Baby špenát &amp; kuře 40cm","posId":"104","price":30900,"isExtra":false},{"id":"9642908ce4c2f22954c8bbd6","count":1,"label":"Balné","posId":"K0000","price":2000,"isExtra":true}]</t>
  </si>
  <si>
    <t>2026-05-01T21:26:03.619+02:00</t>
  </si>
  <si>
    <t>2026-05-01T21:36:22.681+02:00</t>
  </si>
  <si>
    <t>[{"id":"7805ed20-b7fb-4253-865d-b1d6ba10a291","note":"","count":1,"label":"Baby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bylinky","posId":"A121","price":5700,"isExtra":true},{"id":"e1743159-a15a-4b43-ae72-099e065432af","note":"","count":1,"label":"BEZ -špenát s česnekem","posId":"X107","price":0,"KDSTags":["redhighlight"],"isExtra":true}]</t>
  </si>
  <si>
    <t>Petr</t>
  </si>
  <si>
    <t>2026-05-01T21:24:13.310+02:00</t>
  </si>
  <si>
    <t>2026-05-01T21:36:03.746+02:00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</si>
  <si>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Spicy","posId":"Y122","price":0,"isExtra":true},{"id":"P101","note":"","count":1,"label":"spicy wings 🌶️","posId":"P101","price":0,"isExtra":true},{"id":"N125","note":"","count":1,"label":"Pepsi zero sugar 1l","posId":"N125","price":0,"isExtra":true}]</t>
  </si>
  <si>
    <t>2026-05-01T21:20:05.506+02:00</t>
  </si>
  <si>
    <t>2026-05-01T21:34:05.749+02:00</t>
  </si>
  <si>
    <t>[{"id":"6748417db17528cb9bcae60f","count":1,"label":"Capricciosa 32cm","posId":"113","price":24900,"isExtra":false},{"id":"bd23bb29ddc67d336ee4c95b","count":1,"label":"Balné","posId":"K0000","price":1500,"isExtra":true},{"id":"f401506159c49964c3178c0f","count":1,"label":"okraj mozzarella, bylinky","posId":"A121","price":5700,"isExtra":true},{"id":"3a8c81df4b4e610c1946ed84","count":1,"label":"Bez oliv","posId":"X112","price":0,"KDSTags":["redhighlight"],"isExtra":true}]</t>
  </si>
  <si>
    <t>2026-05-01T21:20:05.434+02:00</t>
  </si>
  <si>
    <t>2026-05-01T21:30:45.630+02:00</t>
  </si>
  <si>
    <t>2026-05-01T21:19:03.389+02:00</t>
  </si>
  <si>
    <t>2026-05-01T21:29:51.534+02:00</t>
  </si>
  <si>
    <t>[{"id":"978c26ec-8492-4979-8b1c-f7ff8381d413","note":"","count":3,"label":"Pepperoni Rolls, 6 ks","posId":"P100","price":8900,"isExtra":false}]</t>
  </si>
  <si>
    <t>2026-05-01T21:18:03.790+02:00</t>
  </si>
  <si>
    <t>2026-05-01T21:27:51.645+02:00</t>
  </si>
  <si>
    <t>2026-05-01T21:14:02.969+02:00</t>
  </si>
  <si>
    <t>2026-05-01T21:27:11.813+02:00</t>
  </si>
  <si>
    <t>2026-05-01T21:44:29.439+02:00</t>
  </si>
  <si>
    <t>2026-05-01T21:14:22.347+02:00</t>
  </si>
  <si>
    <t>2026-05-01T21:13:31.869+02:00</t>
  </si>
  <si>
    <t>2026-05-01T21:25:40.601+02:00</t>
  </si>
  <si>
    <t>[{"id":"59589715","note":"","size":"Capricciosa 32cm","count":1,"label":"Capricciosa 32cm","posId":"113","price":24900,"isExtra":false},{"id":"54685059","note":"","count":1,"label":"Balné","posId":"K0000","price":1500,"isExtra":true},{"id":"54685124","note":"","count":1,"label":"okraj hotdog, bbq omáčka","posId":"A119","price":5700,"isExtra":true},{"id":"54685070","note":"","count":1,"label":"Jalapeňos","posId":"B102","price":2500,"KDSTags":["greenhighlight"],"isExtra":true},{"id":"54685146","note":"","count":1,"label":"Cibule","posId":"B103","price":2500,"KDSTags":["greenhighlight"],"isExtra":true},{"id":"54685150","note":"","count":1,"label":"Kukuřice","posId":"B115","price":2500,"KDSTags":["greenhighlight"],"isExtra":true},{"id":"59589713","note":"","size":"Zeleninová 32cm","count":1,"label":"Zeleninová 32cm","posId":"115","price":24900,"isExtra":false},{"id":"54685059","note":"","count":1,"label":"Balné","posId":"K0000","price":1500,"isExtra":true},{"id":"59589719","note":"","count":1,"label":"USA těsto","posId":"17","price":1000,"isExtra":true},{"id":"54685138","note":"","count":1,"label":"Bez oliv","posId":"X112","price":0,"KDSTags":["redhighlight"],"isExtra":true},{"id":"54685099","note":"","count":1,"label":"Žampiony","posId":"B105","price":2500,"KDSTags":["greenhighlight"],"isExtra":true}]</t>
  </si>
  <si>
    <t>2026-05-01T21:13:03.571+02:00</t>
  </si>
  <si>
    <t>2026-05-01T21:22:14.596+02:00</t>
  </si>
  <si>
    <t>2026-05-01T21:12:57.942+02:00</t>
  </si>
  <si>
    <t>2026-05-01T21:21:18.647+02:00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</si>
  <si>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B108","note":"","count":1,"label":"Slanina","posId":"B108","price":3000,"KDSTags":["greenhighlight"],"isExtra":true},{"id":"B114","note":"","count":1,"label":"Kuře","posId":"B114","price":3000,"KDSTags":["greenhighlight"],"isExtra":true}]</t>
  </si>
  <si>
    <t>2026-05-01T21:08:31.151+02:00</t>
  </si>
  <si>
    <t>2026-05-01T21:15:01.956+02:00</t>
  </si>
  <si>
    <t>2026-05-01T21:06:21.523+02:00</t>
  </si>
  <si>
    <t>2026-05-01T21:15:00.898+02:00</t>
  </si>
  <si>
    <t>[{"id":"6748417db17528cb9bcae5ef","count":1,"label":"BBQ Texas 40cm","posId":"107","price":30900,"isExtra":false},{"id":"9642908ce4c2f22954c8bbd6","count":1,"label":"Balné","posId":"K0000","price":2000,"isExtra":true},{"id":"69a242bc70119032f914ed29","count":1,"label":"okraj mozzarella, bbq omáčka","posId":"A124","price":6500,"isExtra":true}]</t>
  </si>
  <si>
    <t>2026-05-01T21:03:04.087+02:00</t>
  </si>
  <si>
    <t>2026-05-01T21:11:06.390+02:00</t>
  </si>
  <si>
    <t>[{"id":"1edf54fc-1032-442c-939f-e6e2033b2270","note":"","count":1,"label":"Comeback 40 cm","posId":"109","price":30900,"isExtra":false},{"id":"cc07bf3f-3e6f-4df8-9018-c7e260233504","note":"","count":1,"label":"BEZ -cibule","posId":"X103","price":0,"KDSTags":["redhighlight"],"isExtra":true}]</t>
  </si>
  <si>
    <t>2026-05-01T21:01:50.564+02:00</t>
  </si>
  <si>
    <t>2026-05-01T21:09:13.043+02:00</t>
  </si>
  <si>
    <t>[{"id":"6748417db17528cb9bcae5ff","count":1,"label":"Quattro Formaggi 32cm","posId":"123","price":24900,"isExtra":false},{"id":"bd23bb29ddc67d336ee4c95b","count":1,"label":"Balné","posId":"K0000","price":1500,"isExtra":true},{"id":"fd7b41a9636f70af3c1f4e97","count":1,"label":"USA těsto","posId":"17","price":1000,"isExtra":true}]</t>
  </si>
  <si>
    <t>2026-05-01T20:58:11.961+02:00</t>
  </si>
  <si>
    <t>2026-05-01T21:07:08.749+02:00</t>
  </si>
  <si>
    <t>[{"id":"54685018","note":"","size":"Česnekový dip","count":1,"label":"Česnekový dip","posId":"P106","price":2000,"isExtra":false},{"id":"54685059","note":"","count":1,"label":"Balné","posId":"K0000","price":1500,"isExtra":true},{"id":"59589710","note":"","size":"Pepperoni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</si>
  <si>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2026-05-01T20:57:47.756+02:00</t>
  </si>
  <si>
    <t>2026-05-01T21:04:54.731+02:00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</si>
  <si>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🌶️","posId":"121","price":24900,"isExtra":false},{"id":"54685059","note":"","count":1,"label":"Balné","posId":"K0000","price":1500,"isExtra":true},{"id":"54685134","note":"","count":1,"label":"Bez cibule","posId":"X103","price":0,"KDSTags":["redhighlight"],"isExtra":true}]</t>
  </si>
  <si>
    <t>2026-05-01T20:50:04.022+02:00</t>
  </si>
  <si>
    <t>2026-05-01T21:03:49.487+02:00</t>
  </si>
  <si>
    <t>2026-05-01T21:22:22.765+02:00</t>
  </si>
  <si>
    <t>2026-05-01T20:50:51.508+02:00</t>
  </si>
  <si>
    <t>[{"id":"f675967f-9acd-47eb-a0a7-8c1488c18315","note":"","count":1,"label":"Hot &amp; Spicy 40 cm","posId":"110","price":30900,"isExtra":false},{"id":"0604cf40-24b5-4ad5-a9e4-e5834def96b8","note":"","count":1,"label":"Dip česnekový","posId":"P106","price":2000,"isExtra":false},{"id":"2a9dc121-ec1e-4cbb-b8d5-66ce6a546664","note":"","count":1,"label":"DIP jalapenos","posId":"P107","price":2000,"isExtra":false}]</t>
  </si>
  <si>
    <t>2026-05-01T20:42:11.821+02:00</t>
  </si>
  <si>
    <t>2026-05-01T20:50:13.512+02:00</t>
  </si>
  <si>
    <t>[{"id":"6748417db17528cb9bcae603","count":1,"label":"Comeback 32cm 🌶️","posId":"121","price":24900,"isExtra":false},{"id":"bd23bb29ddc67d336ee4c95b","count":1,"label":"Balné","posId":"K0000","price":1500,"isExtra":true},{"id":"6748417db17528cb9bcae60d","count":1,"label":"Hawai 32cm","posId":"114","price":24900,"isExtra":false},{"id":"bd23bb29ddc67d336ee4c95b","count":1,"label":"Balné","posId":"K0000","price":1500,"isExtra":true}]</t>
  </si>
  <si>
    <t>2026-05-01T20:38:03.325+02:00</t>
  </si>
  <si>
    <t>2026-05-01T20:48:10.310+02:00</t>
  </si>
  <si>
    <t>2026-05-01T21:02:06.635+02:00</t>
  </si>
  <si>
    <t>2026-05-01T20:39:09.226+02:00</t>
  </si>
  <si>
    <t>[{"id":"c17837f5-7a43-4caf-86f2-7f4c925f90fb","note":"","count":1,"label":"BBQ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bylinky","posId":"A121","price":5700,"isExtra":true}]</t>
  </si>
  <si>
    <t>2026-05-01T20:38:03.276+02:00</t>
  </si>
  <si>
    <t>2026-05-01T20:46:04.330+02:00</t>
  </si>
  <si>
    <t>[{"id":"3a5867b0-8da1-4c8b-bd1f-70418434cae8","note":"","count":1,"label":"BBQ Texas 32 cm","posId":"119","price":24900,"isExtra":false}]</t>
  </si>
  <si>
    <t>2026-05-01T20:32:03.692+02:00</t>
  </si>
  <si>
    <t>2026-05-01T20:41:56.298+02:00</t>
  </si>
  <si>
    <t>2026-05-01T20:23:03.856+02:00</t>
  </si>
  <si>
    <t>2026-05-01T20:33:35.249+02:00</t>
  </si>
  <si>
    <t>2026-05-01T20:42:28.652+02:00</t>
  </si>
  <si>
    <t>2026-05-01T20:27:04.062+02:00</t>
  </si>
  <si>
    <t>2026-05-01T20:22:04.056+02:00</t>
  </si>
  <si>
    <t>2026-05-01T20:31:37.241+02:00</t>
  </si>
  <si>
    <t>2026-05-01T20:37:09.203+02:00</t>
  </si>
  <si>
    <t>2026-05-01T20:22:04.630+02:00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</si>
  <si>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faf7ff40-eef3-48bd-92c4-b33e5bbf095d","note":"","count":1,"label":"Quattro Formaggi 40 cm","posId":"111","price":30900,"isExtra":false},{"id":"41f21dd3-e301-4232-8347-2fbf132057d4","note":"","count":1,"label":"změna na Rajčatový základ","posId":"A127","price":0,"isExtra":true},{"id":"ddd88272-9f0a-4ca7-a4db-a3a7d157b54d","note":"","count":1,"label":"Pepsi zero sugar 1l","posId":"N125","price":5900,"isExtra":false},{"id":"978c26ec-8492-4979-8b1c-f7ff8381d413","note":"","count":1,"label":"Pepperoni Rolls, 6 ks","posId":"P100","price":8900,"isExtra":false}]</t>
  </si>
  <si>
    <t>2026-05-01T20:19:03.361+02:00</t>
  </si>
  <si>
    <t>2026-05-01T20:29:05.338+02:00</t>
  </si>
  <si>
    <t>2026-05-01T20:53:39.463+02:00</t>
  </si>
  <si>
    <t>2026-05-01T20:19:03.998+02:00</t>
  </si>
  <si>
    <t>[{"id":"f675967f-9acd-47eb-a0a7-8c1488c18315","note":"","count":1,"label":"Hot &amp; Spicy 40 cm","posId":"110","price":30900,"isExtra":false},{"id":"83b0f9b5-ecd7-40a2-bb56-5895651d9558","note":"","count":1,"label":"Okraj Hotdog bez omáčky","posId":"A126","price":6500,"isExtra":true}]</t>
  </si>
  <si>
    <t>2026-05-01T20:14:03.548+02:00</t>
  </si>
  <si>
    <t>2026-05-01T20:26:12.223+02:00</t>
  </si>
  <si>
    <t>2026-05-01T20:48:35.935+02:00</t>
  </si>
  <si>
    <t>2026-05-01T20:14:04.213+02:00</t>
  </si>
  <si>
    <t>[{"id":"c17837f5-7a43-4caf-86f2-7f4c925f90fb","note":"","count":1,"label":"BBQ Meteor 32 cm","posId":"118","price":24900,"isExtra":false},{"id":"158f381e-7b09-45c4-95d8-d131055d3875","note":"","count":1,"label":"okraj Hotdog BBQ","posId":"A119","price":5700,"isExtra":true},{"id":"0604cf40-24b5-4ad5-a9e4-e5834def96b8","note":"","count":1,"label":"Dip česnekový","posId":"P106","price":2000,"isExtra":false},{"id":"5df34067-0b6b-41dc-8528-5c379260b439","note":"","count":1,"label":"Mirinda 1l","posId":"N126","price":5900,"isExtra":false}]</t>
  </si>
  <si>
    <t>2026-05-01T20:13:39.234+02:00</t>
  </si>
  <si>
    <t>2026-05-01T20:25:25.381+02:00</t>
  </si>
  <si>
    <t>[{"id":"111","note":"","count":1,"label":"Quattro Formaggi 40cm","posId":"111","price":30900,"isExtra":false},{"id":"K0000","note":"","count":1,"label":"Balné","posId":"K0000","price":2000,"isExtra":true},{"id":"P106","note":"","count":2,"label":"Česnekový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</si>
  <si>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2026-05-01T20:13:03.250+02:00</t>
  </si>
  <si>
    <t>2026-05-01T20:23:35.313+02:00</t>
  </si>
  <si>
    <t>2026-05-01T20:11:23.007+02:00</t>
  </si>
  <si>
    <t>2026-05-01T20:22:23.340+02:00</t>
  </si>
  <si>
    <t>[{"id":"107","note":"","count":1,"label":"BBQ Texas 40cm","posId":"107","price":30900,"isExtra":false},{"id":"K0000","note":"","count":1,"label":"Balné","posId":"K0000","price":2000,"isExtra":true}]</t>
  </si>
  <si>
    <t>2026-05-01T20:08:45.811+02:00</t>
  </si>
  <si>
    <t>2026-05-01T20:21:11.448+02:00</t>
  </si>
  <si>
    <t>[{"id":"64781305","note":"","size":"Strawberry Love menu","count":1,"label":"Strawberry Love menu","posId":"M300","price":34900,"isExtra":false},{"id":"54685149","note":"","count":1,"label":"Špenát &amp; kuře","posId":"Y116","price":0,"isExtra":true},{"id":"64781307","note":"","count":1,"label":"Pizza Strawbery Love 18","posId":"40","price":0,"isExtra":true},{"id":"61748705","note":"","count":1,"label":"Guarana kiwi a jablko","posId":"N144","price":0,"isExtra":true}]</t>
  </si>
  <si>
    <t>2026-05-01T20:02:03.129+02:00</t>
  </si>
  <si>
    <t>2026-05-01T20:09:25.262+02:00</t>
  </si>
  <si>
    <t>2026-05-01T20:16:43.885+02:00</t>
  </si>
  <si>
    <t>2026-05-01T20:02:03.698+02:00</t>
  </si>
  <si>
    <t>2026-05-01T20:01:19.381+02:00</t>
  </si>
  <si>
    <t>2026-05-01T20:09:33.359+02:00</t>
  </si>
  <si>
    <t>[{"id":"123","note":"","count":1,"label":"Quattro Formaggi 32cm","posId":"123","price":24900,"isExtra":false},{"id":"K0000","note":"","count":1,"label":"Balné","posId":"K0000","price":1500,"isExtra":true},{"id":"A117","note":"","count":1,"label":"okraj hotdog, hořčice","posId":"A117","price":5700,"isExtra":true}]</t>
  </si>
  <si>
    <t>2026-05-01T19:58:03.728+02:00</t>
  </si>
  <si>
    <t>2026-05-01T20:07:06.390+02:00</t>
  </si>
  <si>
    <t>[{"id":"0b22568e-4d1c-45db-9aa3-de09ef6c293a","note":"","count":1,"label":"Pepperoni 32 cm","posId":"120","price":24900,"isExtra":false},{"id":"fb380719-7e86-4a50-b0fc-8a72368b6991","note":"","count":1,"label":"kukuřice","posId":"B115","price":2500,"KDSTags":["greenhighlight"],"isExtra":true},{"id":"bf272b1b-93ab-4050-9aff-ea1151ab5f41","note":"","count":1,"label":"pepperoni salám","posId":"B109","price":3000,"KDSTags":["greenhighlight"],"isExtra":true}]</t>
  </si>
  <si>
    <t>2026-05-01T19:56:04.137+02:00</t>
  </si>
  <si>
    <t>2026-05-01T20:06:08.164+02:00</t>
  </si>
  <si>
    <t>[{"id":"3ca6f105-5e70-48ee-bc31-76525f0a0b11","note":"","count":1,"label":"BBQ Texas 40 cm","posId":"107","price":30900,"isExtra":false}]</t>
  </si>
  <si>
    <t>2026-05-01T19:55:43.279+02:00</t>
  </si>
  <si>
    <t>2026-05-01T20:05:20.453+02:00</t>
  </si>
  <si>
    <t>[{"id":"6748417db17528cb9bcae607","count":1,"label":"BBQ Texas 32cm","posId":"119","price":24900,"isExtra":false},{"id":"bd23bb29ddc67d336ee4c95b","count":1,"label":"Balné","posId":"K0000","price":1500,"isExtra":true},{"id":"fd7b41a9636f70af3c1f4e97","count":1,"label":"USA těsto","posId":"17","price":1000,"isExtra":true},{"id":"5f2a50eca1a44e5dc7ac4a4d","count":1,"label":"okraj hotdog, bbq omáčka","posId":"A119","price":5700,"isExtra":true},{"id":"6748417db17528cb9bcae633","count":1,"label":"Masové kuličky","posId":"P102","price":9900,"isExtra":false},{"id":"bd23bb29ddc67d336ee4c95b","count":1,"label":"Balné","posId":"K0000","price":1500,"isExtra":true},{"id":"6748417db17528cb9bcae63b","count":1,"label":"Česnekový dip","posId":"P106","price":2000,"isExtra":false},{"id":"bd23bb29ddc67d336ee4c95b","count":1,"label":"Balné","posId":"K0000","price":1500,"isExtra":true}]</t>
  </si>
  <si>
    <t>2026-05-01T19:53:52.245+02:00</t>
  </si>
  <si>
    <t>2026-05-01T20:02:39.149+02:00</t>
  </si>
  <si>
    <t>[{"id":"b5cd6d23-f361-4161-9aa5-cc25896b6767","count":1,"label":"Pizza Comeback 32","posId":"121","price":24900,"isExtra":false,"creatorId":"UYyPqbllCYCXB3pYGqKtU","isPackging":0,"actualLabel":"Pizza Comeback 32"},{"id":"3f03490a-3c8c-4576-8dc3-f02b1307741c","count":1,"label":"Pizza Capricciosa 32","posId":"113","price":24900,"isExtra":false,"creatorId":"_oWA2qvMI6hJwQ_2nCX88","isPackging":0,"actualLabel":"Pizza Capricciosa 32"}]</t>
  </si>
  <si>
    <t>2026-05-01T19:43:07.603+02:00</t>
  </si>
  <si>
    <t>2026-05-01T19:52:40.463+02:00</t>
  </si>
  <si>
    <t>[{"id":"6748417db17528cb9bcae65f","count":2,"label":"Pepsi 1l","posId":"N124","price":5900,"isExtra":false},{"id":"6748417db17528cb9bcae5e5","count":1,"label":"Margherita 40cm","posId":"100","price":26900,"isExtra":false},{"id":"9642908ce4c2f22954c8bbd6","count":1,"label":"Balné","posId":"K0000","price":2000,"isExtra":true},{"id":"a1bd46b9b8f83b8b50c57f27","count":1,"label":"okraj mozzarella, bylinky","posId":"A122","price":6500,"isExtra":true},{"id":"901ba681c011b9d3732e92b1","count":1,"label":"Kukuřice","posId":"C115","price":3500,"KDSTags":["greenhighlight"],"isExtra":true}]</t>
  </si>
  <si>
    <t>2026-05-01T19:43:03.020+02:00</t>
  </si>
  <si>
    <t>2026-05-01T19:58:55.162+02:00</t>
  </si>
  <si>
    <t>2026-05-01T20:14:36.465+02:00</t>
  </si>
  <si>
    <t>2026-05-01T19:43:41.893+02:00</t>
  </si>
  <si>
    <t>2026-05-01T19:42:02.530+02:00</t>
  </si>
  <si>
    <t>2026-05-01T19:52:32.273+02:00</t>
  </si>
  <si>
    <t>[{"id":"923cca0f-b384-4647-b41a-b36c46b0c790","note":"","count":1,"label":"BBQ Meteor 32 cm","posId":"142","price":24900,"isExtra":false}]</t>
  </si>
  <si>
    <t>2026-05-01T19:42:02.516+02:00</t>
  </si>
  <si>
    <t>2026-05-01T19:57:37.098+02:00</t>
  </si>
  <si>
    <t>2026-05-01T20:19:28.821+02:00</t>
  </si>
  <si>
    <t>2026-05-01T19:43:38.144+02:00</t>
  </si>
  <si>
    <t>[{"id":"088a7edc-ef1e-4c6b-b7a1-36c2c45ab0fe","note":"","count":1,"label":"Capricciosa 32 cm","posId":"113","price":24900,"isExtra":false},{"id":"a8b296cb-224d-46e2-b4ca-40d9cb21295a","note":"","count":1,"label":"BEZ -šunka","posId":"X106","price":0,"KDSTags":["redhighlight"],"isExtra":true}]</t>
  </si>
  <si>
    <t>2026-05-01T19:39:03.922+02:00</t>
  </si>
  <si>
    <t>2026-05-01T19:50:02.291+02:00</t>
  </si>
  <si>
    <t>2026-05-01T19:38:33.693+02:00</t>
  </si>
  <si>
    <t>2026-05-01T19:48:31.284+02:00</t>
  </si>
  <si>
    <t>[{"id":"6748417db17528cb9bcae601","count":1,"label":"Hot &amp; Spicy 32cm 🌶️🌶️","posId":"122","price":24900,"isExtra":false},{"id":"bd23bb29ddc67d336ee4c95b","count":1,"label":"Balné","posId":"K0000","price":1500,"isExtra":true}]</t>
  </si>
  <si>
    <t>2026-05-01T19:35:26.946+02:00</t>
  </si>
  <si>
    <t>2026-05-01T19:46:31.077+02:00</t>
  </si>
  <si>
    <t>[{"id":"e370f34b-aeaa-4f5c-80c1-33593f29ab88","count":2,"label":"Pizza Comeback 40","posId":"109","price":30900,"isExtra":false,"creatorId":"olA-NsQ-5psYxPCV_Yh1N","isPackging":0,"actualLabel":"Pizza Comeback 40"}]</t>
  </si>
  <si>
    <t>2026-05-01T19:33:03.789+02:00</t>
  </si>
  <si>
    <t>2026-05-01T19:45:23.090+02:00</t>
  </si>
  <si>
    <t>2026-05-01T19:58:25.000+02:00</t>
  </si>
  <si>
    <t>2026-05-01T19:34:56.901+02:00</t>
  </si>
  <si>
    <t>[{"id":"f675967f-9acd-47eb-a0a7-8c1488c18315","note":"","count":1,"label":"Hot &amp; Spicy 40 cm","posId":"110","price":30900,"isExtra":false}]</t>
  </si>
  <si>
    <t>2026-05-01T19:33:03.771+02:00</t>
  </si>
  <si>
    <t>2026-05-01T19:43:02.143+02:00</t>
  </si>
  <si>
    <t>2026-05-01T19:54:19.358+02:00</t>
  </si>
  <si>
    <t>2026-05-01T19:33:05.155+02:00</t>
  </si>
  <si>
    <t>[{"id":"3a5867b0-8da1-4c8b-bd1f-70418434cae8","note":"","count":1,"label":"BBQ Texas 32 cm","posId":"119","price":24900,"isExtra":false},{"id":"41f21dd3-e301-4232-8347-2fbf132057d4","note":"","count":1,"label":"změna na Rajčatový základ","posId":"A127","price":0,"isExtra":true}]</t>
  </si>
  <si>
    <t>2026-05-01T19:25:03.197+02:00</t>
  </si>
  <si>
    <t>2026-05-01T19:41:21.332+02:00</t>
  </si>
  <si>
    <t>2026-05-01T19:48:02.457+02:00</t>
  </si>
  <si>
    <t>2026-05-01T19:25:03.878+02:00</t>
  </si>
  <si>
    <t>[{"id":"9b3fd0f9-6a36-4a8e-95ad-00dbae675705","note":"","count":1,"label":"Capricciosa 40 cm","posId":"101","price":30900,"isExtra":false},{"id":"d620bc6b-ecfa-4465-a21e-5ad55002e77c","note":"","count":1,"label":"Žampiony","posId":"C105","price":3500,"KDSTags":["greenhighlight"],"isExtra":true},{"id":"5d2371f1-a2a2-462f-9e8a-40af8e09e0d2","note":"","count":1,"label":"BEZ -olivy","posId":"X112","price":0,"KDSTags":["redhighlight"],"isExtra":true}]</t>
  </si>
  <si>
    <t>2026-05-01T19:24:20.823+02:00</t>
  </si>
  <si>
    <t>2026-05-01T19:41:04.544+02:00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</si>
  <si>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40cm","posId":"104","price":30900,"isExtra":false},{"id":"54685049","note":"","count":1,"label":"Balné","posId":"K0000","price":2000,"isExtra":true},{"id":"54685104","note":"","count":1,"label":"Bez špenátu s česnekem","posId":"X107","price":0,"KDSTags":["redhighlight"],"isExtra":true},{"id":"54685118","note":"","count":1,"label":"Olivy","posId":"C112","price":3500,"KDSTags":["greenhighlight"],"isExtra":true},{"id":"54685148","note":"","count":1,"label":"Cibule","posId":"C103","price":3500,"KDSTags":["greenhighlight"],"isExtra":true},{"id":"54685152","note":"","count":1,"label":"Kukuřice","posId":"C115","price":3500,"KDSTags":["greenhighlight"],"isExtra":true},{"id":"54685018","note":"","size":"Česnekový dip","count":3,"label":"Česnekový dip","posId":"P106","price":2000,"isExtra":false},{"id":"54685059","note":"","count":3,"label":"Balné","posId":"K0000","price":1500,"isExtra":true}]</t>
  </si>
  <si>
    <t>2026-05-01T19:24:03.319+02:00</t>
  </si>
  <si>
    <t>2026-05-01T19:55:46.221+02:00</t>
  </si>
  <si>
    <t>2026-05-01T20:10:28.491+02:00</t>
  </si>
  <si>
    <t>2026-05-01T19:43:35.450+02:00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</si>
  <si>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,{"id":"5fc1255c-e26e-4454-9620-7eea5d2454f6","note":"","count":1,"label":"Slanina","posId":"C108","price":4000,"KDSTags":["greenhighlight"],"isExtra":true},{"id":"0d7a09d5-0cc0-41d1-92da-1fd2b06b2d07","note":"","count":1,"label":"Česnekový chléb","posId":"P104","price":7900,"isExtra":false}]</t>
  </si>
  <si>
    <t>2026-05-01T19:23:23.521+02:00</t>
  </si>
  <si>
    <t>2026-05-01T19:38:00.561+02:00</t>
  </si>
  <si>
    <t>2026-05-01T19:23:03.206+02:00</t>
  </si>
  <si>
    <t>2026-05-01T19:36:44.075+02:00</t>
  </si>
  <si>
    <t>[{"id":"7ee7e3c8-2c54-4dc5-810f-2f52f62e2d14","note":"","count":1,"label":"Comeback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česnekový","posId":"P106","price":2000,"isExtra":false},{"id":"faf7ff40-eef3-48bd-92c4-b33e5bbf095d","note":"","count":1,"label":"Quattro Formaggi 40 cm","posId":"111","price":30900,"isExtra":false}]</t>
  </si>
  <si>
    <t>2026-05-01T19:18:18.212+02:00</t>
  </si>
  <si>
    <t>2026-05-01T19:34:38.406+02:00</t>
  </si>
  <si>
    <t>[{"id":"6748417db17528cb9bcae605","count":1,"label":"Pepperoni 32cm 🌶️🌶️","posId":"120","price":24900,"isExtra":false},{"id":"bd23bb29ddc67d336ee4c95b","count":1,"label":"Balné","posId":"K0000","price":1500,"isExtra":true},{"id":"f401506159c49964c3178c0f","count":1,"label":"okraj mozzarella, bylinky","posId":"A121","price":5700,"isExtra":true},{"id":"9db05ed723de804bca9d0750","count":1,"label":"Olivy","posId":"B112","price":2500,"KDSTags":["greenhighlight"],"isExtra":true},{"id":"852ca90f21026178d8052aaf","count":1,"label":"Mozzarella","posId":"B113","price":3000,"KDSTags":["greenhighlight"],"isExtra":true},{"id":"77106882b6d8ba4f0ccb4cc6","count":1,"label":"Šunka","posId":"B106","price":3000,"KDSTags":["greenhighlight"],"isExtra":true},{"id":"6748417db17528cb9bcae65f","count":1,"label":"Pepsi 1l","posId":"N124","price":5900,"isExtra":false}]</t>
  </si>
  <si>
    <t>2026-05-01T19:10:46.746+02:00</t>
  </si>
  <si>
    <t>2026-05-01T19:34:07.339+02:00</t>
  </si>
  <si>
    <t>[{"id":"6748417db17528cb9bcae5f1","count":1,"label":"BBQ Meteor 40cm","posId":"106","price":30900,"isExtra":false},{"id":"9642908ce4c2f22954c8bbd6","count":1,"label":"Balné","posId":"K0000","price":2000,"isExtra":true},{"id":"2c762fac4d19106c6bd1dea8","count":1,"label":"Rajčatový základ","posId":"ZBR40","price":0,"isExtra":true}]</t>
  </si>
  <si>
    <t>2026-05-01T19:10:16.706+02:00</t>
  </si>
  <si>
    <t>2026-05-01T19:31:16.244+02:00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</si>
  <si>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bylinky","posId":"A121","price":5700,"isExtra":true},{"id":"54685170","note":"","count":1,"label":"Slanina","posId":"B108","price":3000,"KDSTags":["greenhighlight"],"isExtra":true},{"id":"57464194","note":"","size":"Dip Jalapeňos","count":1,"label":"Dip Jalapeňos","posId":"P107","price":2000,"isExtra":false}]</t>
  </si>
  <si>
    <t>2026-05-01T19:10:02.941+02:00</t>
  </si>
  <si>
    <t>2026-05-01T19:30:37.384+02:00</t>
  </si>
  <si>
    <t>2026-05-01T19:37:57.732+02:00</t>
  </si>
  <si>
    <t>2026-05-01T19:10:03.708+02:00</t>
  </si>
  <si>
    <t>[{"id":"923cca0f-b384-4647-b41a-b36c46b0c790","note":"","count":1,"label":"BBQ Meteor 32 cm","posId":"142","price":24900,"isExtra":false},{"id":"b9c37006-14b3-4f43-8dc0-a8b3134437ad","note":"","count":1,"label":"cibule","posId":"B103","price":2500,"KDSTags":["greenhighlight"],"isExtra":true}]</t>
  </si>
  <si>
    <t>2026-05-01T19:03:56.469+02:00</t>
  </si>
  <si>
    <t>2026-05-01T19:29:36.300+02:00</t>
  </si>
  <si>
    <t>[{"id":"54684980","note":"","size":"Zeleninová 40cm","count":1,"label":"Zeleninová 40cm","posId":"103","price":30900,"isExtra":false},{"id":"54685049","note":"","count":1,"label":"Balné","posId":"K0000","price":2000,"isExtra":true},{"id":"59555749","note":"","count":1,"label":"BBQ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bylinky","posId":"A122","price":6500,"isExtra":true},{"id":"54685122","note":"","count":1,"label":"Bez cibule","posId":"X103","price":0,"KDSTags":["redhighlight"],"isExtra":true},{"id":"54685125","note":"","count":1,"label":"Bez žampionů","posId":"X105","price":0,"KDSTags":["redhighlight"],"isExtra":true},{"id":"59589707","note":"","size":"Quattro Formaggi 32cm","count":1,"label":"Quattro Formaggi 32cm","posId":"123","price":24900,"isExtra":false},{"id":"54685059","note":"","count":1,"label":"Balné","posId":"K0000","price":1500,"isExtra":true},{"id":"59589714","note":"","size":"Hawai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32cm","posId":"114","price":24900,"isExtra":false},{"id":"54685059","note":"","count":1,"label":"Balné","posId":"K0000","price":1500,"isExtra":true}]</t>
  </si>
  <si>
    <t>2026-05-01T19:03:06.098+02:00</t>
  </si>
  <si>
    <t>2026-05-01T19:08:59.203+02:00</t>
  </si>
  <si>
    <t>[{"id":"35fa12ef-ccf8-4a95-92ad-d30d228ffa96","count":1,"label":"Pizza Hot &amp; Spicy 32 0,5","posId":"H122","price":12450,"isExtra":false,"creatorId":"mhL4VmAghiW1_riAKzJTL","isPackging":0,"actualLabel":"Pizza Hot &amp; Spicy 32 0,5"},{"id":"ZMn0kE3IRVJjsfXstBxZb","count":1,"label":"Bez plněných okrajů","posId":"X1000","price":0,"isExtra":true,"mainItemId":"35fa12ef-ccf8-4a95-92ad-d30d228ffa96"},{"id":"aRPAiqbCW3Z9trz5KoEBF","count":1,"label":"Těsto italské","posId":"H32","price":0,"isExtra":true,"mainItemId":"35fa12ef-ccf8-4a95-92ad-d30d228ffa96"},{"id":"80e425a0-a5cb-42c7-b2fa-9076fb00b46a","count":1,"label":"Pizza Comeback 32 0,5","posId":"H121","price":12450,"isExtra":false,"creatorId":"ITpIP-YOEa9OUdOvVNNYv","isPackging":0,"actualLabel":"Pizza Comeback 32 0,5"},{"id":"ZMn0kE3IRVJjsfXstBxZb","count":1,"label":"Bez plněných okrajů","posId":"X1000","price":0,"isExtra":true,"mainItemId":"80e425a0-a5cb-42c7-b2fa-9076fb00b46a"},{"id":"aRPAiqbCW3Z9trz5KoEBF","count":1,"label":"Těsto italské","posId":"H32","price":0,"isExtra":true,"mainItemId":"80e425a0-a5cb-42c7-b2fa-9076fb00b46a"}]</t>
  </si>
  <si>
    <t>2026-05-01T19:01:55.681+02:00</t>
  </si>
  <si>
    <t>2026-05-01T19:25:26.316+02:00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</si>
  <si>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54685099","note":"","count":1,"label":"Žampiony","posId":"B105","price":2500,"KDSTags":["greenhighlight"],"isExtra":true},{"id":"59589715","note":"","size":"Capricciosa 32cm","count":1,"label":"Capricciosa 32cm","posId":"113","price":24900,"isExtra":false},{"id":"54685059","note":"","count":1,"label":"Balné","posId":"K0000","price":1500,"isExtra":true},{"id":"54685124","note":"","count":1,"label":"okraj hotdog, bbq omáčka","posId":"A119","price":5700,"isExtra":true},{"id":"54685111","note":"","count":1,"label":"Bez oliv","posId":"X112","price":0,"KDSTags":["redhighlight"],"isExtra":true},{"id":"59589714","note":"","size":"Hawai 32cm","count":1,"label":"Hawai 32cm","posId":"114","price":24900,"isExtra":false},{"id":"54685059","note":"","count":1,"label":"Balné","posId":"K0000","price":1500,"isExtra":true},{"id":"59589716","note":"","size":"Baby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32cm","posId":"116","price":24900,"isExtra":false},{"id":"54685059","note":"","count":1,"label":"Balné","posId":"K0000","price":1500,"isExtra":true},{"id":"54685120","note":"","count":1,"label":"okraj hotdog, hořčice","posId":"A117","price":5700,"isExtra":true}]</t>
  </si>
  <si>
    <t>2026-05-01T18:58:16.980+02:00</t>
  </si>
  <si>
    <t>2026-05-01T19:07:28.628+02:00</t>
  </si>
  <si>
    <t>[{"id":"59589712","note":"","size":"BBQ Meteor 32cm","count":1,"label":"BBQ Meteor 32cm","posId":"118","price":24900,"isExtra":false},{"id":"54685059","note":"","count":1,"label":"Balné","posId":"K0000","price":1500,"isExtra":true}]</t>
  </si>
  <si>
    <t>2026-05-01T18:54:03.340+02:00</t>
  </si>
  <si>
    <t>2026-05-01T19:04:08.193+02:00</t>
  </si>
  <si>
    <t>2026-05-01T18:53:07.491+02:00</t>
  </si>
  <si>
    <t>2026-05-01T19:02:00.728+02:00</t>
  </si>
  <si>
    <t>[{"id":"6748417db17528cb9bcae60d","count":1,"label":"Hawai 32cm","posId":"114","price":24900,"isExtra":false},{"id":"bd23bb29ddc67d336ee4c95b","count":1,"label":"Balné","posId":"K0000","price":1500,"isExtra":true},{"id":"6748417db17528cb9bcae611","count":1,"label":"Baby Špenát &amp; kuře 32cm","posId":"116","price":24900,"isExtra":false},{"id":"bd23bb29ddc67d336ee4c95b","count":1,"label":"Balné","posId":"K0000","price":1500,"isExtra":true},{"id":"6748417db17528cb9bcae633","count":1,"label":"Masové kuličky","posId":"P102","price":9900,"isExtra":false},{"id":"bd23bb29ddc67d336ee4c95b","count":1,"label":"Balné","posId":"K0000","price":1500,"isExtra":true},{"id":"6748417db17528cb9bcae63b","count":1,"label":"Česnekový dip","posId":"P106","price":2000,"isExtra":false},{"id":"bd23bb29ddc67d336ee4c95b","count":1,"label":"Balné","posId":"K0000","price":1500,"isExtra":true}]</t>
  </si>
  <si>
    <t>Pešová Hana</t>
  </si>
  <si>
    <t>2026-05-01T18:39:02.589+02:00</t>
  </si>
  <si>
    <t>2026-05-01T18:56:55.190+02:00</t>
  </si>
  <si>
    <t>2026-05-01T19:09:26.699+02:00</t>
  </si>
  <si>
    <t>2026-05-01T18:39:03.709+02:00</t>
  </si>
  <si>
    <t>[{"id":"ed962e6c-452c-49d0-917e-cf0d04abe09a","note":"","count":1,"label":"BBQ Texas 18 cm","posId":"131","price":11900,"isExtra":false},{"id":"1c4a575c-0a2c-4a58-a7c3-0328026cbcb1","note":"","count":2,"label":"Quattro Formaggi 18 cm","posId":"135","price":11900,"isExtra":false},{"id":"15882222-eb55-420b-a563-1fd60403ece7","note":"","count":1,"label":"Hot &amp; Spicy 18 cm","posId":"134","price":11900,"isExtra":false},{"id":"cc07bf3f-3e6f-4df8-9018-c7e260233504","note":"","count":1,"label":"BEZ -cibule","posId":"X103","price":0,"KDSTags":["redhighlight"],"isExtra":true},{"id":"0604cf40-24b5-4ad5-a9e4-e5834def96b8","note":"","count":2,"label":"Dip česnekový","posId":"P106","price":2000,"isExtra":false},{"id":"86f97e80-4313-45a1-88bb-cd090c233763","note":"","count":1,"label":"Pepsi 1l","posId":"N124","price":5900,"isExtra":false}]</t>
  </si>
  <si>
    <t>2026-05-01T18:31:15.458+02:00</t>
  </si>
  <si>
    <t>2026-05-01T18:41:26.434+02:00</t>
  </si>
  <si>
    <t>[{"id":"54684981","note":"","size":"Hawai 40cm","count":1,"label":"Hawai 40cm","posId":"102","price":30900,"isExtra":false},{"id":"54685049","note":"","count":1,"label":"Balné","posId":"K0000","price":2000,"isExtra":true},{"id":"54685037","note":"","count":1,"label":"Bez mozzarelly","posId":"X113","price":0,"KDSTags":["redhighlight"],"isExtra":true}]</t>
  </si>
  <si>
    <t>2026-05-01T18:22:17.914+02:00</t>
  </si>
  <si>
    <t>2026-05-01T18:32:21.142+02:00</t>
  </si>
  <si>
    <t>[{"id":"d0b4da65-56e2-444e-b81f-865254dcc811","count":1,"label":"Pizza BBQ Meteor 32","posId":"118","price":24900,"isExtra":false,"creatorId":"glQ3X7EX6ISzHmwDHKJRo","isPackging":0,"actualLabel":"Pizza BBQ Meteor 32"}]</t>
  </si>
  <si>
    <t>2026-05-01T18:21:03.200+02:00</t>
  </si>
  <si>
    <t>2026-05-01T18:38:42.117+02:00</t>
  </si>
  <si>
    <t>2026-05-01T18:48:10.802+02:00</t>
  </si>
  <si>
    <t>2026-05-01T18:21:03.869+02:00</t>
  </si>
  <si>
    <t>[{"id":"75667a6e-daec-4fb6-917e-f318f7121924","note":"","count":1,"label":"Pepperoni 18 cm","posId":"132","price":11900,"isExtra":false},{"id":"a78b511f-836b-415e-9285-dd47f293529b","note":"","count":1,"label":"Pepperoni 40 cm","posId":"108","price":30900,"isExtra":false},{"id":"088a7edc-ef1e-4c6b-b7a1-36c2c45ab0fe","note":"","count":1,"label":"Capricciosa 32 cm","posId":"113","price":24900,"isExtra":false}]</t>
  </si>
  <si>
    <t>2026-05-01T18:16:10.959+02:00</t>
  </si>
  <si>
    <t>2026-05-01T18:24:03.278+02:00</t>
  </si>
  <si>
    <t>2026-05-01T18:08:02.695+02:00</t>
  </si>
  <si>
    <t>2026-05-01T18:17:49.175+02:00</t>
  </si>
  <si>
    <t>2026-05-01T18:24:50.734+02:00</t>
  </si>
  <si>
    <t>2026-05-01T18:08:03.417+02:00</t>
  </si>
  <si>
    <t>2026-05-01T18:05:02.970+02:00</t>
  </si>
  <si>
    <t>2026-05-01T18:19:00.970+02:00</t>
  </si>
  <si>
    <t>2026-05-01T18:28:34.885+02:00</t>
  </si>
  <si>
    <t>2026-05-01T18:05:03.663+02:00</t>
  </si>
  <si>
    <t>[{"id":"4f6ede18-25d3-4c82-be03-84c9578ab8ce","note":"","count":1,"label":"Pepperoni 32 cm","posId":"144","price":24900,"isExtra":false},{"id":"55f8781c-97f6-4a21-abe6-3780ea7117ba","note":"","count":1,"label":"změna na Smetanový základ","posId":"A129","price":0,"isExtra":true}]</t>
  </si>
  <si>
    <t>Rasim</t>
  </si>
  <si>
    <t>2026-05-01T18:02:42.972+02:00</t>
  </si>
  <si>
    <t>2026-05-01T18:17:18.228+02:00</t>
  </si>
  <si>
    <t>[{"id":"106","note":"","count":1,"label":"BBQ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omáčka","posId":"A120","price":6500,"isExtra":true}]</t>
  </si>
  <si>
    <t>2026-05-01T17:57:56.910+02:00</t>
  </si>
  <si>
    <t>2026-05-01T18:11:03.277+02:00</t>
  </si>
  <si>
    <t>2026-05-01T17:56:05.963+02:00</t>
  </si>
  <si>
    <t>2026-05-01T18:09:28.154+02:00</t>
  </si>
  <si>
    <t>[{"id":"59777859","note":"","size":"Jablečno-skořicové rolls","count":1,"label":"Jablečno-skořicové rolls","posId":"18","price":8900,"isExtra":false},{"id":"54685059","note":"","count":1,"label":"Balné","posId":"K0000","price":1500,"isExtra":true},{"id":"54684978","note":"","size":"BBQ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základ","posId":"ZBR40","price":0,"isExtra":true},{"id":"54685126","note":"","count":1,"label":"okraj hotdog, bbq omáčka","posId":"A120","price":6500,"isExtra":true}]</t>
  </si>
  <si>
    <t>2026-05-01T17:53:25.034+02:00</t>
  </si>
  <si>
    <t>2026-05-01T18:07:08.365+02:00</t>
  </si>
  <si>
    <t>[{"id":"54685018","note":"","size":"Česnekový dip","count":2,"label":"Česnekový dip","posId":"P106","price":2000,"isExtra":false},{"id":"54685059","note":"","count":2,"label":"Balné","posId":"K0000","price":1500,"isExtra":true},{"id":"57405720","note":"","size":"Mirinda 1l","count":2,"label":"Mirinda 1l","posId":"N126","price":5900,"isExtra":false},{"id":"54684976","note":"","size":"Pepperoni 40cm 🌶️🌶️","count":2,"label":"Pepperoni 40cm 🌶️🌶️","posId":"108","price":30900,"isExtra":false},{"id":"54685049","note":"","count":2,"label":"Balné","posId":"K0000","price":2000,"isExtra":true},{"id":"54685083","note":"","count":2,"label":"okraj mozzarella, bylinky","posId":"A122","price":6500,"isExtra":true},{"id":"54685193","note":"","count":2,"label":"Masové kuličky","posId":"C116","price":8900,"KDSTags":["greenhighlight"],"isExtra":true},{"id":"54685017","note":"","size":"Pepperoni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🌶️","posId":"P100","price":8900,"isExtra":false},{"id":"54685059","note":"","count":1,"label":"Balné","posId":"K0000","price":1500,"isExtra":true},{"id":"57464194","note":"","size":"Dip Jalapeňos","count":2,"label":"Dip Jalapeňos","posId":"P107","price":2000,"isExtra":false},{"id":"54685059","note":"","count":2,"label":"Balné","posId":"K0000","price":1500,"isExtra":true},{"id":"54685020","note":"","size":"Jalapenos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</si>
  <si>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2026-05-01T17:50:02.888+02:00</t>
  </si>
  <si>
    <t>2026-05-01T18:00:03.085+02:00</t>
  </si>
  <si>
    <t>2026-05-01T18:08:15.411+02:00</t>
  </si>
  <si>
    <t>2026-05-01T17:50:03.680+02:00</t>
  </si>
  <si>
    <t>[{"id":"431e159e-af3b-4bad-9f72-f07001b572f8","note":"","count":1,"label":"Baby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bylinky","posId":"A122","price":6500,"isExtra":true},{"id":"389b26e5-2cae-411b-afde-ac1cec80674b","note":"","count":1,"label":"Margherita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bylinky","posId":"A122","price":6500,"isExtra":true},{"id":"0604cf40-24b5-4ad5-a9e4-e5834def96b8","note":"","count":3,"label":"Dip česnekový","posId":"P106","price":2000,"isExtra":false}]</t>
  </si>
  <si>
    <t>2026-05-01T17:32:01.124+02:00</t>
  </si>
  <si>
    <t>2026-05-01T17:41:24.133+02:00</t>
  </si>
  <si>
    <t>2026-05-01T17:20:02.992+02:00</t>
  </si>
  <si>
    <t>2026-05-01T17:29:25.945+02:00</t>
  </si>
  <si>
    <t>[{"id":"52687002-58c9-40ea-ba22-d2ae7a4b5889","note":"","count":1,"label":"Comeback 32 cm","posId":"145","price":24900,"isExtra":false},{"id":"c17837f5-7a43-4caf-86f2-7f4c925f90fb","note":"","count":1,"label":"BBQ Meteor 32 cm","posId":"118","price":24900,"isExtra":false},{"id":"55f8781c-97f6-4a21-abe6-3780ea7117ba","note":"","count":1,"label":"změna na Smetanový základ","posId":"A129","price":0,"isExtra":true},{"id":"63c5589f-8110-48db-8be3-91da09368499","note":"","count":1,"label":"Capricciosa 18 cm","posId":"125","price":11900,"isExtra":false}]</t>
  </si>
  <si>
    <t>2026-05-01T17:16:20.449+02:00</t>
  </si>
  <si>
    <t>2026-05-01T17:25:39.160+02:00</t>
  </si>
  <si>
    <t>[{"id":"6748417db17528cb9bcae611","count":1,"label":"Baby Špenát &amp; kuře 32cm","posId":"116","price":24900,"isExtra":false},{"id":"bd23bb29ddc67d336ee4c95b","count":1,"label":"Balné","posId":"K0000","price":1500,"isExtra":true},{"id":"fd7b41a9636f70af3c1f4e97","count":1,"label":"USA těsto","posId":"17","price":1000,"isExtra":true},{"id":"f401506159c49964c3178c0f","count":1,"label":"okraj mozzarella, bylinky","posId":"A121","price":5700,"isExtra":true}]</t>
  </si>
  <si>
    <t>2026-05-01T17:14:48.481+02:00</t>
  </si>
  <si>
    <t>2026-05-01T17:23:41.234+02:00</t>
  </si>
  <si>
    <t>[{"id":"6748417db17528cb9bcae5ff","count":1,"label":"Quattro Formaggi 32cm","posId":"123","price":24900,"isExtra":false},{"id":"bd23bb29ddc67d336ee4c95b","count":1,"label":"Balné","posId":"K0000","price":1500,"isExtra":true},{"id":"f401506159c49964c3178c0f","count":1,"label":"okraj mozzarella, bylinky","posId":"A121","price":5700,"isExtra":true}]</t>
  </si>
  <si>
    <t>2026-05-01T17:12:17.531+02:00</t>
  </si>
  <si>
    <t>2026-05-01T17:21:29.171+02:00</t>
  </si>
  <si>
    <t>[{"id":"6748417db17528cb9bcae5e5","count":1,"label":"Margherita 40cm","posId":"100","price":26900,"isExtra":false},{"id":"9642908ce4c2f22954c8bbd6","count":1,"label":"Balné","posId":"K0000","price":2000,"isExtra":true}]</t>
  </si>
  <si>
    <t>2026-05-01T17:11:58.930+02:00</t>
  </si>
  <si>
    <t>2026-05-01T17:20:02.184+02:00</t>
  </si>
  <si>
    <t>[{"id":"54684972","note":"Prosim,dejte sunku pouze na pulku pizzy.","size":"Margherita 40cm","count":1,"label":"Margherita 40cm","posId":"100","price":26900,"isExtra":false},{"id":"54685049","note":"","count":1,"label":"Balné","posId":"K0000","price":2000,"isExtra":true},{"id":"54685164","note":"","count":1,"label":"Šunka","posId":"C106","price":4000,"KDSTags":["greenhighlight"],"isExtra":true}]</t>
  </si>
  <si>
    <t>2026-05-01T16:49:03.555+02:00</t>
  </si>
  <si>
    <t>2026-05-01T16:58:03.183+02:00</t>
  </si>
  <si>
    <t>2026-05-01T17:16:30.769+02:00</t>
  </si>
  <si>
    <t>2026-05-01T16:49:04.265+02:00</t>
  </si>
  <si>
    <t>[{"id":"0604cf40-24b5-4ad5-a9e4-e5834def96b8","note":"","count":2,"label":"Dip česnekový","posId":"P106","price":2000,"isExtra":false},{"id":"0491ba2d-7c43-44f5-949a-e82693028cdb","note":"","count":1,"label":"Margherita 32 cm","posId":"136","price":20900,"isExtra":false}]</t>
  </si>
  <si>
    <t>2026-05-01T16:32:03.900+02:00</t>
  </si>
  <si>
    <t>2026-05-01T16:56:33.966+02:00</t>
  </si>
  <si>
    <t>2026-05-01T17:02:39.649+02:00</t>
  </si>
  <si>
    <t>2026-05-01T16:32:04.554+02:00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</si>
  <si>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bylinky","posId":"A121","price":5700,"isExtra":true},{"id":"e8a7b47a-70d2-4cc2-a375-1dab55125675","note":"","count":1,"label":"Quattro Formaggi 32 cm","posId":"123","price":24900,"isExtra":false},{"id":"158f381e-7b09-45c4-95d8-d131055d3875","note":"","count":1,"label":"okraj Hotdog BBQ","posId":"A119","price":5700,"isExtra":true},{"id":"3316ecf4-07ea-4045-acd5-7383dd81145f","note":"","count":1,"label":"jalapeños","posId":"B102","price":2500,"KDSTags":["greenhighlight"],"isExtra":true}]</t>
  </si>
  <si>
    <t>2026-05-01T16:30:02.969+02:00</t>
  </si>
  <si>
    <t>2026-05-01T16:47:16.807+02:00</t>
  </si>
  <si>
    <t>2026-05-01T17:07:37.272+02:00</t>
  </si>
  <si>
    <t>2026-05-01T16:30:03.428+02:00</t>
  </si>
  <si>
    <t>[{"id":"86f97e80-4313-45a1-88bb-cd090c233763","note":"","count":1,"label":"Pepsi 1l","posId":"N124","price":5900,"isExtra":false},{"id":"a78b511f-836b-415e-9285-dd47f293529b","note":"","count":1,"label":"Pepperoni 40 cm","posId":"108","price":30900,"isExtra":false}]</t>
  </si>
  <si>
    <t>2026-05-01T16:27:41.925+02:00</t>
  </si>
  <si>
    <t>2026-05-01T16:44:14.062+02:00</t>
  </si>
  <si>
    <t>[{"id":"6748417db17528cb9bcae5f7","count":1,"label":"Capricciosa 40cm","posId":"101","price":30900,"isExtra":false},{"id":"9642908ce4c2f22954c8bbd6","count":1,"label":"Balné","posId":"K0000","price":2000,"isExtra":true},{"id":"6748417db17528cb9bcae605","count":1,"label":"Pepperoni 32cm 🌶️🌶️","posId":"120","price":24900,"isExtra":false},{"id":"bd23bb29ddc67d336ee4c95b","count":1,"label":"Balné","posId":"K0000","price":1500,"isExtra":true},{"id":"6748417db17528cb9bcae63b","count":1,"label":"Česnekový dip","posId":"P106","price":2000,"isExtra":false},{"id":"bd23bb29ddc67d336ee4c95b","count":1,"label":"Balné","posId":"K0000","price":1500,"isExtra":true}]</t>
  </si>
  <si>
    <t>2026-05-01T16:20:12.329+02:00</t>
  </si>
  <si>
    <t>2026-05-01T16:39:49.226+02:00</t>
  </si>
  <si>
    <t>[{"id":"59589715","note":"","size":"Capricciosa 32cm","count":1,"label":"Capricciosa 32cm","posId":"113","price":24900,"isExtra":false},{"id":"54685059","note":"","count":1,"label":"Balné","posId":"K0000","price":1500,"isExtra":true},{"id":"54685111","note":"","count":1,"label":"Bez oliv","posId":"X112","price":0,"KDSTags":["redhighlight"],"isExtra":true},{"id":"54685018","note":"","size":"Česnekový dip","count":2,"label":"Česnekový dip","posId":"P106","price":2000,"isExtra":false},{"id":"54685059","note":"","count":2,"label":"Balné","posId":"K0000","price":1500,"isExtra":true},{"id":"59589708","note":"","size":"Hot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🌶️🌶️","posId":"122","price":24900,"isExtra":false},{"id":"54685059","note":"","count":1,"label":"Balné","posId":"K0000","price":1500,"isExtra":true},{"id":"54685088","note":"","count":1,"label":"okraj mozzarella, bylinky","posId":"A121","price":5700,"isExtra":true},{"id":"59589714","note":"","size":"Hawai 32cm","count":1,"label":"Hawai 32cm","posId":"114","price":24900,"isExtra":false},{"id":"54685059","note":"","count":1,"label":"Balné","posId":"K0000","price":1500,"isExtra":true}]</t>
  </si>
  <si>
    <t>2026-05-01T16:19:04.552+02:00</t>
  </si>
  <si>
    <t>2026-05-01T16:29:04.776+02:00</t>
  </si>
  <si>
    <t>[{"id":"0b22568e-4d1c-45db-9aa3-de09ef6c293a","note":"","count":1,"label":"Pepperoni 32 cm","posId":"120","price":24900,"isExtra":false},{"id":"978c26ec-8492-4979-8b1c-f7ff8381d413","note":"","count":1,"label":"Pepperoni Rolls, 6 ks","posId":"P100","price":8900,"isExtra":false}]</t>
  </si>
  <si>
    <t>2026-05-01T16:13:36.662+02:00</t>
  </si>
  <si>
    <t>2026-05-01T16:14:32.735+02:00</t>
  </si>
  <si>
    <t>[{"id":"6ffd3545-72d2-4e40-9c4f-5ed137d1966b","count":1,"label":"Guarana kiwi a jablko","posId":"N144","price":5500,"isExtra":false,"creatorId":"WlqV8SlTgClllZAphrpr4","isPackging":0,"actualLabel":"Guarana kiwi a jablko"},{"id":"45e86e69-d951-4cfa-82b7-297944319a30","count":1,"label":"Guarana classic","posId":"N142","price":5500,"isExtra":false,"creatorId":"Dl1BxSrr4LwUvytParBeX","isPackging":0,"actualLabel":"Guarana classic"},{"id":"6ffd3545-72d2-4e40-9c4f-5ed137d1966b","count":1,"label":"Guarana kiwi a jablko","posId":"N144","price":5500,"isExtra":false,"creatorId":"otjl97dSw93y1c0F5LWkU","isPackging":0,"actualLabel":"Guarana kiwi a jablko"},{"id":"45e86e69-d951-4cfa-82b7-297944319a30","count":1,"label":"Guarana classic","posId":"N142","price":5500,"isExtra":false,"creatorId":"JGPvvXg3h6mL6AqVzDbNS","isPackging":0,"actualLabel":"Guarana classic"}]</t>
  </si>
  <si>
    <t>2026-05-01T16:11:02.846+02:00</t>
  </si>
  <si>
    <t>2026-05-01T16:21:12.770+02:00</t>
  </si>
  <si>
    <t>2026-05-01T16:30:18.048+02:00</t>
  </si>
  <si>
    <t>2026-05-01T16:11:03.495+02:00</t>
  </si>
  <si>
    <t>2026-05-01T15:41:09.854+02:00</t>
  </si>
  <si>
    <t>2026-05-01T15:53:39.824+02:00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</si>
  <si>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bylinky","posId":"A122","price":6500,"isExtra":true},{"id":"54685134","note":"","count":1,"label":"Bez cibule","posId":"X103","price":0,"KDSTags":["redhighlight"],"isExtra":true},{"id":"54685018","note":"","size":"Česnekový dip","count":1,"label":"Česnekový dip","posId":"P106","price":2000,"isExtra":false}]</t>
  </si>
  <si>
    <t>2026-05-01T15:41:02.283+02:00</t>
  </si>
  <si>
    <t>2026-05-01T15:49:31.536+02:00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</si>
  <si>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základ","posId":"ZRB40","price":0,"isExtra":true}]</t>
  </si>
  <si>
    <t>2026-05-01T15:29:59.437+02:00</t>
  </si>
  <si>
    <t>2026-05-01T15:38:04.136+02:00</t>
  </si>
  <si>
    <t>[{"id":"e5451f2b-b3cd-46cc-9299-d98fd3b2ef12","count":1,"label":"Pizza Hawai 40 cm","posId":"102","price":30900,"isExtra":false,"creatorId":"oSygRLgx4tfDKCxIaUSC9","isPackging":0,"actualLabel":"Pizza Hawai 40 cm"},{"id":"RjnzJvFGQ7bViwxWS8fAW","count":1,"label":"Bez ananasu","posId":"X100","price":0,"KDSTags":["redhighlight"],"isExtra":true,"mainItemId":"e5451f2b-b3cd-46cc-9299-d98fd3b2ef12"}]</t>
  </si>
  <si>
    <t>2026-05-01T15:08:08.165+02:00</t>
  </si>
  <si>
    <t>2026-05-01T15:16:26.516+02:00</t>
  </si>
  <si>
    <t>[{"id":"4d404c70-83e0-4d17-8dce-d711c6217316","count":1,"label":"Pizza Pepperoni 32","posId":"120","price":24900,"isExtra":false,"creatorId":"_1j3ZBSSgdsBQiF9hBsMS","isPackging":0,"actualLabel":"Pizza Pepperoni 32"}]</t>
  </si>
  <si>
    <t>2026-05-01T15:03:58.556+02:00</t>
  </si>
  <si>
    <t>[{"id":"4df4c5c0-abba-42b0-a63e-2a559be75166","count":1,"label":"Pizza Quattro Formaggi 32","posId":"123","price":24900,"isExtra":false,"creatorId":"Wl5AY4GBrDq536dFqvmhy","isPackging":0,"actualLabel":"Pizza Quattro Formaggi 32"},{"id":"4d404c70-83e0-4d17-8dce-d711c6217316","count":1,"label":"Pizza Pepperoni 32","posId":"120","price":24900,"isExtra":false,"creatorId":"IeiPsnXPTNt15GjeWGbnP","isPackging":0,"actualLabel":"Pizza Pepperoni 32"}]</t>
  </si>
  <si>
    <t>2026-05-01T14:56:02.854+02:00</t>
  </si>
  <si>
    <t>2026-05-01T15:06:24.615+02:00</t>
  </si>
  <si>
    <t>[{"id":"0604cf40-24b5-4ad5-a9e4-e5834def96b8","note":"","count":2,"label":"Dip česnekový","posId":"P106","price":2000,"isExtra":false},{"id":"4f6ede18-25d3-4c82-be03-84c9578ab8ce","note":"","count":1,"label":"Pepperoni 32 cm","posId":"144","price":24900,"isExtra":false},{"id":"a4e8ca23-fe36-4747-a603-19485eee7e76","note":"","count":1,"label":"Hot &amp; Spicy 32 cm","posId":"146","price":24900,"isExtra":false},{"id":"cc07bf3f-3e6f-4df8-9018-c7e260233504","note":"","count":1,"label":"BEZ -cibule","posId":"X103","price":0,"KDSTags":["redhighlight"],"isExtra":true}]</t>
  </si>
  <si>
    <t>2026-05-01T14:55:03.175+02:00</t>
  </si>
  <si>
    <t>2026-05-01T15:14:16.533+02:00</t>
  </si>
  <si>
    <t>2026-05-01T15:17:56.398+02:00</t>
  </si>
  <si>
    <t>2026-05-01T14:55:04.759+02:00</t>
  </si>
  <si>
    <t>[{"id":"faf7ff40-eef3-48bd-92c4-b33e5bbf095d","note":"","count":1,"label":"Quattro Formaggi 40 cm","posId":"111","price":30900,"isExtra":false},{"id":"ef7489da-416c-4ccb-846f-0317489461fc","note":"","count":1,"label":"BBQ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bylinky","posId":"A122","price":6500,"isExtra":true},{"id":"1c677f5e-6c16-4fe8-8e5b-31d25e57e48e","note":"","count":1,"label":"BEZ -masové kuličky","posId":"X116","price":0,"KDSTags":["redhighlight"],"isExtra":true}]</t>
  </si>
  <si>
    <t>Pavel</t>
  </si>
  <si>
    <t>2026-05-01T14:51:53.895+02:00</t>
  </si>
  <si>
    <t>2026-05-01T15:00:37.652+02:00</t>
  </si>
  <si>
    <t>[{"id":"108","note":"","count":1,"label":"Pepperoni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</si>
  <si>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Mykhailo</t>
  </si>
  <si>
    <t>2026-05-01T14:36:19.704+02:00</t>
  </si>
  <si>
    <t>2026-05-01T14:48:24.559+02:00</t>
  </si>
  <si>
    <t>[{"id":"109","note":"","count":1,"label":"Comeback 40cm 🌶️","posId":"109","price":30900,"isExtra":false},{"id":"K0000","note":"","count":1,"label":"Balné","posId":"K0000","price":2000,"isExtra":true},{"id":"C111","note":"","count":1,"label":"Paprika","posId":"C111","price":3500,"KDSTags":["greenhighlight"],"isExtra":true},{"id":"103","note":"","count":1,"label":"Zeleninová 40cm","posId":"103","price":30900,"isExtra":false},{"id":"K0000","note":"","count":1,"label":"Balné","posId":"K0000","price":2000,"isExtra":true},{"id":"X105","note":"","count":1,"label":"Bez žampionů","posId":"X105","price":0,"KDSTags":["redhighlight"],"isExtra":true},{"id":"P106","note":"","count":2,"label":"Česnekový dip","posId":"P106","price":2000,"isExtra":false},{"id":"K0000","note":"","count":2,"label":"Balné","posId":"K0000","price":1500,"isExtra":true}]</t>
  </si>
  <si>
    <t>Daniel</t>
  </si>
  <si>
    <t>2026-05-01T14:02:07.659+02:00</t>
  </si>
  <si>
    <t>2026-05-01T14:18:29.584+02:00</t>
  </si>
  <si>
    <t>2026-05-01T13:56:35.669+02:00</t>
  </si>
  <si>
    <t>2026-05-01T14:17:12.412+02:00</t>
  </si>
  <si>
    <t>[{"id":"59589706","note":"","size":"Margherita 32cm","count":1,"label":"Margherita 32cm","posId":"112","price":20900,"isExtra":false},{"id":"54685059","note":"","count":1,"label":"Balné","posId":"K0000","price":1500,"isExtra":true},{"id":"54685099","note":"","count":1,"label":"Žampiony","posId":"B105","price":2500,"KDSTags":["greenhighlight"],"isExtra":true},{"id":"54685150","note":"","count":1,"label":"Kukuřice","posId":"B115","price":2500,"KDSTags":["greenhighlight"],"isExtra":true},{"id":"54685167","note":"","count":1,"label":"Šunka","posId":"B106","price":3000,"KDSTags":["greenhighlight"],"isExtra":true},{"id":"54684978","note":"","size":"BBQ Meteor 40cm","count":1,"label":"BBQ Meteor 40cm","posId":"106","price":30900,"isExtra":false},{"id":"54685049","note":"","count":1,"label":"Balné","posId":"K0000","price":2000,"isExtra":true},{"id":"59555747","note":"","count":1,"label":"Smetanový základ","posId":"ZBS40","price":0,"isExtra":true},{"id":"54685113","note":"","count":1,"label":"okraj hotdog, hořčice","posId":"A118","price":6500,"isExtra":true}]</t>
  </si>
  <si>
    <t>2026-05-01T13:55:02.620+02:00</t>
  </si>
  <si>
    <t>2026-05-01T14:05:47.174+02:00</t>
  </si>
  <si>
    <t>2026-05-01T13:49:43.540+02:00</t>
  </si>
  <si>
    <t>2026-05-01T13:59:39.488+02:00</t>
  </si>
  <si>
    <t>2026-05-01T13:35:30.568+02:00</t>
  </si>
  <si>
    <t>2026-05-01T13:42:04.929+02:00</t>
  </si>
  <si>
    <t>[{"id":"4df4c5c0-abba-42b0-a63e-2a559be75166","count":1,"label":"Pizza Quattro Formaggi 32","posId":"123","price":24900,"isExtra":false,"creatorId":"W0WTyx-EMD_rbwYytXaak","isPackging":0,"actualLabel":"Pizza Quattro Formaggi 32"},{"id":"extra_20230331101812_34","count":1,"label":"USA těsto","posId":"17","price":1000,"isExtra":true,"mainItemId":"4df4c5c0-abba-42b0-a63e-2a559be75166"},{"id":"ad41b401-fc7f-449d-87be-dfb46bf9a126","count":1,"label":"Dip česnekový","posId":"P106","price":2000,"isExtra":false,"creatorId":"98lM7T6K5X_z-v0A0eJ_g","isPackging":0,"actualLabel":"Dip česnekový"},{"id":"ad41b401-fc7f-449d-87be-dfb46bf9a126","count":1,"label":"Dip česnekový","posId":"P106","price":2000,"isExtra":false,"creatorId":"eGH7rMJp_kAVic5i673nP","isPackging":0,"actualLabel":"Dip česnekový"},{"id":"ad41b401-fc7f-449d-87be-dfb46bf9a126","count":1,"label":"Dip česnekový","posId":"P106","price":2000,"isExtra":false,"creatorId":"k83arGcjvy-5UAiKQb-9d","isPackging":0,"actualLabel":"Dip česnekový"}]</t>
  </si>
  <si>
    <t>2026-05-01T13:35:03.725+02:00</t>
  </si>
  <si>
    <t>2026-05-01T13:54:13.116+02:00</t>
  </si>
  <si>
    <t>2026-05-01T13:59:08.277+02:00</t>
  </si>
  <si>
    <t>2026-05-01T13:35:04.806+02:00</t>
  </si>
  <si>
    <t>[{"id":"896d2264-b315-4ee3-b331-0fa7b26bb96f","note":"","count":1,"label":"Hawai 32 cm","posId":"114","price":24900,"isExtra":false},{"id":"a78b511f-836b-415e-9285-dd47f293529b","note":"","count":1,"label":"Pepperoni 40 cm","posId":"108","price":30900,"isExtra":false},{"id":"faf7ff40-eef3-48bd-92c4-b33e5bbf095d","note":"","count":1,"label":"Quattro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5baf9524-d195-4f98-ac4e-12383c85b672","note":"","count":1,"label":"Mozzarella","posId":"C113","price":4000,"KDSTags":["greenhighlight"],"isExtra":true},{"id":"0bbe3e4c-aed0-42f9-b7cd-48a82140aea9","note":"","count":1,"label":"Gorgonzola","posId":"C101","price":4000,"KDSTags":["greenhighlight"],"isExtra":true},{"id":"5fc1255c-e26e-4454-9620-7eea5d2454f6","note":"","count":1,"label":"Slanina","posId":"C108","price":4000,"KDSTags":["greenhighlight"],"isExtra":true},{"id":"5dc3c22b-6776-477c-a3c9-3b638ac7a39c","note":"","count":1,"label":"Grana padano","posId":"C130","price":4000,"KDSTags":["greenhighlight"],"isExtra":true}]</t>
  </si>
  <si>
    <t>2026-05-01T13:28:26.719+02:00</t>
  </si>
  <si>
    <t>2026-05-01T13:40:09.041+02:00</t>
  </si>
  <si>
    <t>[{"id":"75e831a4-bda3-4c60-8e0d-4415a1d078af","count":1,"label":"Pizza Capricciosa 40 0,5","posId":"H101","price":15450,"isExtra":false,"creatorId":"iWzJlHnOTXFYbP_fcPL0K","isPackging":0,"actualLabel":"Pizza Capricciosa 40 0,5"},{"id":"2lwz8DLnxAE2XXPjpySDo","count":1,"label":"Bez plněných okrajů","posId":"X1000","price":0,"isExtra":true,"mainItemId":"75e831a4-bda3-4c60-8e0d-4415a1d078af"},{"id":"a8ff80f8-e830-45b0-8b07-ad820d5964b0","count":1,"label":"Pizza Comeback 40 0,5","posId":"H109","price":15450,"isExtra":false,"creatorId":"MGBxmYU8XNzQPz4NKbgri","isPackging":0,"actualLabel":"Pizza Comeback 40 0,5"},{"id":"2lwz8DLnxAE2XXPjpySDo","count":1,"label":"Bez plněných okrajů","posId":"X1000","price":0,"isExtra":true,"mainItemId":"a8ff80f8-e830-45b0-8b07-ad820d5964b0"}]</t>
  </si>
  <si>
    <t>2026-05-01T13:25:03.123+02:00</t>
  </si>
  <si>
    <t>2026-05-01T13:36:11.938+02:00</t>
  </si>
  <si>
    <t>2026-05-01T14:08:53.888+02:00</t>
  </si>
  <si>
    <t>2026-05-01T13:25:04.195+02:00</t>
  </si>
  <si>
    <t>[{"id":"63c5589f-8110-48db-8be3-91da09368499","note":"","count":1,"label":"Capricciosa 18 cm","posId":"125","price":11900,"isExtra":false},{"id":"c17837f5-7a43-4caf-86f2-7f4c925f90fb","note":"","count":1,"label":"BBQ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základ","posId":"A127","price":0,"isExtra":true}]</t>
  </si>
  <si>
    <t>2026-05-01T12:54:02.966+02:00</t>
  </si>
  <si>
    <t>2026-05-01T13:05:12.991+02:00</t>
  </si>
  <si>
    <t>[{"id":"3a5867b0-8da1-4c8b-bd1f-70418434cae8","note":"","count":1,"label":"BBQ Texas 32 cm","posId":"119","price":24900,"isExtra":false},{"id":"729a5bf7-1e81-474d-93e1-129401ad77bd","note":"","count":1,"label":"Dip BBQ","posId":"P105","price":2000,"isExtra":false}]</t>
  </si>
  <si>
    <t>Michal</t>
  </si>
  <si>
    <t>2026-05-01T12:50:13.196+02:00</t>
  </si>
  <si>
    <t>2026-05-01T13:13:58.069+02:00</t>
  </si>
  <si>
    <t>[{"id":"116","note":"","count":1,"label":"Baby Špenát &amp; kuře 32cm","posId":"116","price":24900,"isExtra":false},{"id":"K0000","note":"","count":1,"label":"Balné","posId":"K0000","price":1500,"isExtra":true},{"id":"B115","note":"","count":1,"label":"Kukuřice","posId":"B115","price":2500,"KDSTags":["greenhighlight"],"isExtra":true}]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</si>
  <si>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Jana</t>
  </si>
  <si>
    <t>2026-05-01T12:45:25.641+02:00</t>
  </si>
  <si>
    <t>2026-05-01T13:09:07.629+02:00</t>
  </si>
  <si>
    <t>[{"id":"120","note":"","count":1,"label":"Pepperoni 32cm 🌶️🌶️","posId":"120","price":24900,"isExtra":false},{"id":"K0000","note":"","count":1,"label":"Balné","posId":"K0000","price":1500,"isExtra":true}]</t>
  </si>
  <si>
    <t>2026-05-01T12:45:03.262+02:00</t>
  </si>
  <si>
    <t>2026-05-01T13:05:07.901+02:00</t>
  </si>
  <si>
    <t>[{"id":"088a7edc-ef1e-4c6b-b7a1-36c2c45ab0fe","note":"","count":1,"label":"Capricciosa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-olivy","posId":"X112","price":0,"KDSTags":["redhighlight"],"isExtra":true},{"id":"0b22568e-4d1c-45db-9aa3-de09ef6c293a","note":"","count":1,"label":"Pepperoni 32 cm","posId":"120","price":24900,"isExtra":false}]</t>
  </si>
  <si>
    <t>2026-05-01T12:43:22.733+02:00</t>
  </si>
  <si>
    <t>2026-05-01T12:54:12.973+02:00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</si>
  <si>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40cm","posId":"102","price":30900,"isExtra":false},{"id":"54685049","note":"","count":1,"label":"Balné","posId":"K0000","price":2000,"isExtra":true}]</t>
  </si>
  <si>
    <t>2026-05-01T12:29:03.116+02:00</t>
  </si>
  <si>
    <t>2026-05-01T12:39:39.951+02:00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</si>
  <si>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základ","posId":"A128","price":0,"isExtra":true}]</t>
  </si>
  <si>
    <t>2026-05-01T12:27:04.456+02:00</t>
  </si>
  <si>
    <t>2026-05-01T12:36:54.701+02:00</t>
  </si>
  <si>
    <t>2026-05-01T12:44:07.205+02:00</t>
  </si>
  <si>
    <t>2026-05-01T12:27:05.200+02:00</t>
  </si>
  <si>
    <t>2026-05-01T12:19:02.673+02:00</t>
  </si>
  <si>
    <t>2026-05-01T12:28:04.832+02:00</t>
  </si>
  <si>
    <t>[{"id":"a78b511f-836b-415e-9285-dd47f293529b","note":"","count":1,"label":"Pepperoni 40 cm","posId":"108","price":30900,"isExtra":false},{"id":"0604cf40-24b5-4ad5-a9e4-e5834def96b8","note":"","count":1,"label":"Dip česnekový","posId":"P106","price":2000,"isExtra":false}]</t>
  </si>
  <si>
    <t>2026-05-01T11:56:02.554+02:00</t>
  </si>
  <si>
    <t>2026-05-01T12:12:03.979+02:00</t>
  </si>
  <si>
    <t>2026-05-01T12:23:24.616+02:00</t>
  </si>
  <si>
    <t>2026-05-01T11:56:03.393+02:00</t>
  </si>
  <si>
    <t>[{"id":"49554361-bb09-484d-958c-c2640501b923","note":"","count":1,"label":"Margherita 18 cm","posId":"124","price":11900,"isExtra":false},{"id":"3a660c29-8211-4a84-a27b-ef37a76953c6","note":"","count":1,"label":"Šunka.","posId":"A106","price":2000,"isExtra":true},{"id":"a5773fcd-36ce-4663-bc56-7015fafd6eca","note":"","count":1,"label":"BEZ -mozzarella","posId":"X113","price":0,"KDSTags":["redhighlight"],"isExtra":true},{"id":"e8a7b47a-70d2-4cc2-a375-1dab55125675","note":"","count":1,"label":"Quattro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bylinky","posId":"A121","price":5700,"isExtra":true}]</t>
  </si>
  <si>
    <t>2026-05-01T11:55:16.390+02:00</t>
  </si>
  <si>
    <t>2026-05-01T12:05:53.782+02:00</t>
  </si>
  <si>
    <t>[{"id":"d3007c3d-1953-44d1-8dc4-9eb2127ebaf7","count":1,"label":"Pizza BBQ Texas 18","posId":"131","price":11900,"isExtra":false,"creatorId":"z_4ZUF8vQOp6prCITEwHP","isPackging":0,"actualLabel":"Pizza BBQ Texas 18"},{"id":"b66988f8-0945-47b3-9624-758fe9625ad4","count":1,"label":"Pizza Margherita 18","posId":"124","price":11900,"isExtra":false,"creatorId":"LcQdqZZX7Ad94S5v5TAxq","isPackging":0,"actualLabel":"Pizza Margherita 18"}]</t>
  </si>
  <si>
    <t>2026-05-01T11:44:45.343+02:00</t>
  </si>
  <si>
    <t>2026-05-01T12:01:24.068+02:00</t>
  </si>
  <si>
    <t>[{"id":"6748417db17528cb9bcae603","count":1,"label":"Comeback 32cm 🌶️","posId":"121","price":24900,"isExtra":false},{"id":"bd23bb29ddc67d336ee4c95b","count":1,"label":"Balné","posId":"K0000","price":1500,"isExtra":true},{"id":"6748417db17528cb9bcae63b","count":1,"label":"Česnekový dip","posId":"P106","price":2000,"isExtra":false},{"id":"bd23bb29ddc67d336ee4c95b","count":1,"label":"Balné","posId":"K0000","price":1500,"isExtra":true}]</t>
  </si>
  <si>
    <t>2026-05-01T11:38:03.292+02:00</t>
  </si>
  <si>
    <t>2026-05-01T11:54:49.389+02:00</t>
  </si>
  <si>
    <t>[{"id":"6748417db17528cb9bcae60d","count":1,"label":"Hawai 32cm","posId":"114","price":24900,"isExtra":false},{"id":"bd23bb29ddc67d336ee4c95b","count":1,"label":"Balné","posId":"K0000","price":1500,"isExtra":true},{"id":"6748417db17528cb9bcae5fd","count":1,"label":"Margherita 32cm","posId":"112","price":20900,"isExtra":false},{"id":"bd23bb29ddc67d336ee4c95b","count":1,"label":"Balné","posId":"K0000","price":1500,"isExtra":true},{"id":"6748417db17528cb9bcae5e5","count":1,"label":"Margherita 40cm","posId":"100","price":26900,"isExtra":false},{"id":"9642908ce4c2f22954c8bbd6","count":1,"label":"Balné","posId":"K0000","price":2000,"isExtra":true}]</t>
  </si>
  <si>
    <t>2026-05-01T11:31:00.312+02:00</t>
  </si>
  <si>
    <t>2026-05-01T11:47:14.974+02:00</t>
  </si>
  <si>
    <t>[{"id":"6748417db17528cb9bcae661","count":1,"label":"Pepsi zero sugar 1l","posId":"N125","price":5900,"isExtra":false},{"id":"6748417db17528cb9bcae605","count":1,"label":"Pepperoni 32cm 🌶️🌶️","posId":"120","price":24900,"isExtra":false},{"id":"bd23bb29ddc67d336ee4c95b","count":1,"label":"Balné","posId":"K0000","price":1500,"isExtra":true}]</t>
  </si>
  <si>
    <t>2026-05-01T11:21:50.942+02:00</t>
  </si>
  <si>
    <t>2026-05-01T11:41:33.783+02:00</t>
  </si>
  <si>
    <t>Valerii</t>
  </si>
  <si>
    <t>2026-05-01T11:16:57.376+02:00</t>
  </si>
  <si>
    <t>2026-05-01T11:44:24.678+02:00</t>
  </si>
  <si>
    <t>[{"id":"119","note":"","count":1,"label":"BBQ Texas 32cm","posId":"119","price":24900,"isExtra":false},{"id":"K0000","note":"","count":1,"label":"Balné","posId":"K0000","price":1500,"isExtra":true}]</t>
  </si>
  <si>
    <t>2026-05-01T11:13:04.456+02:00</t>
  </si>
  <si>
    <t>2026-05-01T11:40:31.577+02:00</t>
  </si>
  <si>
    <t>2026-05-01T11:45:58.508+02:00</t>
  </si>
  <si>
    <t>2026-05-01T11:13:05.635+02:00</t>
  </si>
  <si>
    <t>[{"id":"896d2264-b315-4ee3-b331-0fa7b26bb96f","note":"","count":1,"label":"Hawai 32 cm","posId":"114","price":24900,"isExtra":false},{"id":"fb380719-7e86-4a50-b0fc-8a72368b6991","note":"","count":1,"label":"kukuřice","posId":"B115","price":2500,"KDSTags":["greenhighlight"],"isExtra":true},{"id":"c10d36f8-acd3-4a8b-979d-b81c00d75c6f","note":"","count":1,"label":"BEZ -ananas","posId":"X100","price":0,"KDSTags":["redhighlight"],"isExtra":true},{"id":"896d2264-b315-4ee3-b331-0fa7b26bb96f","note":"","count":1,"label":"Hawai 32 cm","posId":"114","price":24900,"isExtra":false},{"id":"5df34067-0b6b-41dc-8528-5c379260b439","note":"","count":1,"label":"Mirinda 1l","posId":"N126","price":5900,"isExtra":false}]</t>
  </si>
  <si>
    <t>2026-05-01T11:07:30.872+02:00</t>
  </si>
  <si>
    <t>2026-05-01T11:37:09.843+02:00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</si>
  <si>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základ","posId":"ZRS32","price":0,"isExtra":true},{"id":"54685137","note":"","count":1,"label":"okraj hotdog, bez omáčky","posId":"A125","price":5700,"isExtra":true}]</t>
  </si>
  <si>
    <t>2026-05-01T11:06:28.623+02:00</t>
  </si>
  <si>
    <t>2026-05-01T11:25:03.031+02:00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</si>
  <si>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bylinky","posId":"A122","price":6500,"isExtra":true},{"id":"54685152","note":"","count":1,"label":"Kukuřice","posId":"C115","price":3500,"KDSTags":["greenhighlight"],"isExtra":true}]</t>
  </si>
  <si>
    <t>2026-05-01T11:06:09.240+02:00</t>
  </si>
  <si>
    <t>2026-05-01T11:29:41.034+02:00</t>
  </si>
  <si>
    <t>[{"id":"54684981","note":"","size":"Hawai 40cm","count":1,"label":"Hawai 40cm","posId":"102","price":30900,"isExtra":false},{"id":"54685049","note":"","count":1,"label":"Balné","posId":"K0000","price":2000,"isExtra":true},{"id":"54684973","note":"","size":"Quattro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</si>
  <si>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2026-05-01T09:51:06.300+02:00</t>
  </si>
  <si>
    <t>2026-05-01T11:19:24.522+02:00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</si>
  <si>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389b26e5-2cae-411b-afde-ac1cec80674b","note":"","count":1,"label":"Margherita 40 cm","posId":"100","price":26900,"isExtra":false},{"id":"1da6e618-5f95-4707-b8bd-b1685e13f67a","note":"","count":1,"label":"Hawai 40 cm","posId":"102","price":30900,"isExtra":false},{"id":"9b3fd0f9-6a36-4a8e-95ad-00dbae675705","note":"","count":1,"label":"Capricciosa 40 cm","posId":"101","price":30900,"isExtra":false}]</t>
  </si>
  <si>
    <t>2026-05-01T00:42:02.835+02:00</t>
  </si>
  <si>
    <t>Chodov</t>
  </si>
  <si>
    <t>Nahrát restii CSV</t>
  </si>
  <si>
    <t>Kontrola tržeb</t>
  </si>
  <si>
    <t>Vyber datum    &lt;----------&gt;</t>
  </si>
  <si>
    <t>Nahraješ restii a pak vyplníš u každé pobočky modré bunky, až budeš mít všechny, stiskneš uložit</t>
  </si>
  <si>
    <t>Údaje</t>
  </si>
  <si>
    <t>Odevzdané</t>
  </si>
  <si>
    <t>Spočítané</t>
  </si>
  <si>
    <t>Rozdíl</t>
  </si>
  <si>
    <t>Hotovost</t>
  </si>
  <si>
    <t>Terminál</t>
  </si>
  <si>
    <t>Stravenky</t>
  </si>
  <si>
    <t xml:space="preserve"> </t>
  </si>
  <si>
    <t>Benzín</t>
  </si>
  <si>
    <t xml:space="preserve">6.000 Hřebík tankování i za minulý týden </t>
  </si>
  <si>
    <t>Auta</t>
  </si>
  <si>
    <t>Suroviny</t>
  </si>
  <si>
    <t>jahody</t>
  </si>
  <si>
    <t>Ostatní</t>
  </si>
  <si>
    <t>Bidfood</t>
  </si>
  <si>
    <t>PHM - soukromé</t>
  </si>
  <si>
    <t>Wolt</t>
  </si>
  <si>
    <t>Bolt</t>
  </si>
  <si>
    <t>Dáme jídlo</t>
  </si>
  <si>
    <t>Web</t>
  </si>
  <si>
    <t>Uložit</t>
  </si>
  <si>
    <t>Wolt drive cash</t>
  </si>
  <si>
    <t>DJ Cash</t>
  </si>
  <si>
    <t>Celková Tržba</t>
  </si>
  <si>
    <t>Pokladna</t>
  </si>
  <si>
    <t>Bolevec</t>
  </si>
  <si>
    <t>nůž</t>
  </si>
  <si>
    <t>Zličín</t>
  </si>
  <si>
    <t>špenát</t>
  </si>
  <si>
    <t>55 metla + 988 staff pití</t>
  </si>
  <si>
    <t>2026-05-03T23:23:11.427+02:00</t>
  </si>
  <si>
    <t>2026-05-03T23:30:48.049+02:00</t>
  </si>
  <si>
    <t>B - Pizza Comeback Bolevec</t>
  </si>
  <si>
    <t>[{"id":"115","note":"","count":1,"label":"Zeleninová 32cm","posId":"115","price":25900,"isExtra":false},{"id":"K0000","note":"","count":1,"label":"Balné","posId":"K0000","price":1500,"isExtra":true}]</t>
  </si>
  <si>
    <t>Rudolf Kalocai</t>
  </si>
  <si>
    <t>2026-05-03T22:41:36.453+02:00</t>
  </si>
  <si>
    <t>2026-05-03T22:48:06.179+02:00</t>
  </si>
  <si>
    <t>2026-05-03T23:07:58.350+02:00</t>
  </si>
  <si>
    <t>2026-05-03T22:48:22.170+02:00</t>
  </si>
  <si>
    <t>F - Pizza Comeback Bolevec - rozvoz</t>
  </si>
  <si>
    <t>[{"id":"65874355","note":"","size":"Česnekový dip","count":1,"label":"Česnekový dip","posId":"P106","price":2000,"isExtra":false},{"id":"65874393","note":"","count":1,"label":"Balné","posId":"K0000","price":1500,"isExtra":true},{"id":"65874342","note":"","size":"Hawai 32cm","count":1,"label":"Hawai 32cm","posId":"114","price":25900,"isExtra":false},{"id":"65874393","note":"","count":1,"label":"Balné","posId":"K0000","price":1500,"isExtra":true},{"id":"65874493","note":"","count":1,"label":"Smetanový základ","posId":"ZRS32","price":0,"isExtra":true}]</t>
  </si>
  <si>
    <t>2026-05-03T22:26:45.555+02:00</t>
  </si>
  <si>
    <t>2026-05-03T22:41:05.383+02:00</t>
  </si>
  <si>
    <t>W - Pizza Comeback Bolevec</t>
  </si>
  <si>
    <t>[{"id":"6893484371e1a7827faa2836","count":1,"label":"Zeleninová 40cm","posId":"103","price":32900,"isExtra":false},{"id":"8492ff01857ad344daba3d10","count":1,"label":"Balné","posId":"K0000","price":2000,"isExtra":true},{"id":"74f85d724d56daef88fe96a8","count":1,"label":"Smetanový základ","posId":"ZRS40","price":0,"isExtra":true},{"id":"169580b41cc2948a410602ca","count":1,"label":"Kuře","posId":"C114","price":4000,"KDSTags":["greenhighlight"],"isExtra":true}]</t>
  </si>
  <si>
    <t>2026-05-03T22:20:14.431+02:00</t>
  </si>
  <si>
    <t>2026-05-03T22:39:25.457+02:00</t>
  </si>
  <si>
    <t>[{"id":"6893484371e1a7827faa2850","count":1,"label":"Hawai 32cm","posId":"114","price":25900,"isExtra":false},{"id":"0cf732abf15d68df108984b2","count":1,"label":"Balné","posId":"K0000","price":1500,"isExtra":true},{"id":"da8470550dc1807d7ca08a1a","count":1,"label":"Smetanový základ","posId":"ZRS32","price":0,"isExtra":true},{"id":"c4b0d20ce950c0fa92b49ad2","count":1,"label":"Mozzarella","posId":"B113","price":3000,"KDSTags":["greenhighlight"],"isExtra":true},{"id":"380ab62bcb0705673955fc74","count":1,"label":"Šunka","posId":"B106","price":3000,"KDSTags":["greenhighlight"],"isExtra":true},{"id":"3d0169aaaef54d8a550e0f24","count":1,"label":"Gorgonzola","posId":"B101","price":3000,"KDSTags":["greenhighlight"],"isExtra":true}]</t>
  </si>
  <si>
    <t>Roman</t>
  </si>
  <si>
    <t>2026-05-03T22:17:41.250+02:00</t>
  </si>
  <si>
    <t>2026-05-03T22:32:16.238+02:00</t>
  </si>
  <si>
    <t>[{"id":"103","note":"","count":2,"label":"Zeleninová 40cm","posId":"103","price":32900,"isExtra":false},{"id":"K0000","note":"","count":2,"label":"Balné","posId":"K0000","price":2000,"isExtra":true},{"id":"X105","note":"","count":4,"label":"Bez žampionů","posId":"X105","price":0,"KDSTags":["redhighlight"],"isExtra":true},{"id":"111","note":"","count":2,"label":"Quattro Formaggi 40cm","posId":"111","price":32900,"isExtra":false},{"id":"K0000","note":"","count":2,"label":"Balné","posId":"K0000","price":2000,"isExtra":true},{"id":"P106","note":"","count":2,"label":"Česnekový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</si>
  <si>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2026-05-03T21:57:37.791+02:00</t>
  </si>
  <si>
    <t>2026-05-03T22:06:25.675+02:00</t>
  </si>
  <si>
    <t>F - Pizza Comeback Bolevec</t>
  </si>
  <si>
    <t>[{"id":"62240202","note":"","size":"Comeback 32cm 🌶️","count":1,"label":"Comeback 32cm 🌶️","posId":"121","price":25900,"isExtra":false},{"id":"62240274","note":"","count":1,"label":"Balné","posId":"K0000","price":1500,"isExtra":true}]</t>
  </si>
  <si>
    <t>2026-05-03T21:34:04.242+02:00</t>
  </si>
  <si>
    <t>2026-05-03T21:41:35.108+02:00</t>
  </si>
  <si>
    <t>[{"id":"36ea3088-07fd-428f-b871-c4a5ee9cef7b","note":"","count":1,"label":"Comeback 40 cm","posId":"109","price":32900,"isExtra":false}]</t>
  </si>
  <si>
    <t>2026-05-03T19:33:36.404+02:00</t>
  </si>
  <si>
    <t>2026-05-03T19:41:55.872+02:00</t>
  </si>
  <si>
    <t>[{"id":"6893484371e1a7827faa2846","count":1,"label":"Comeback 32cm 🌶️","posId":"121","price":25900,"isExtra":false},{"id":"0cf732abf15d68df108984b2","count":1,"label":"Balné","posId":"K0000","price":1500,"isExtra":true},{"id":"cc6a9570333d25cab14bc37d","count":1,"label":"Kukuřice","posId":"B115","price":2500,"KDSTags":["greenhighlight"],"isExtra":true},{"id":"e30eedbf06a5d58dc9960e48","count":1,"label":"Grana padano, pecorino, parmazán","posId":"B130","price":3000,"KDSTags":["greenhighlight"],"isExtra":true}]</t>
  </si>
  <si>
    <t>2026-05-03T19:00:08.837+02:00</t>
  </si>
  <si>
    <t>2026-05-03T19:07:13.041+02:00</t>
  </si>
  <si>
    <t>[{"id":"6893484371e1a7827faa2844","count":1,"label":"Hot &amp; Spicy 32cm 🌶️🌶️","posId":"122","price":25900,"isExtra":false},{"id":"0cf732abf15d68df108984b2","count":1,"label":"Balné","posId":"K0000","price":1500,"isExtra":true},{"id":"6893484371e1a7827faa2866","count":1,"label":"Česnekový dip","posId":"P106","price":2000,"isExtra":false},{"id":"0cf732abf15d68df108984b2","count":1,"label":"Balné","posId":"K0000","price":1500,"isExtra":true}]</t>
  </si>
  <si>
    <t>2026-05-03T18:39:48.828+02:00</t>
  </si>
  <si>
    <t>2026-05-03T18:48:45.967+02:00</t>
  </si>
  <si>
    <t>[{"id":"62240187","note":"","size":"Margherita 40cm","count":1,"label":"Margherita 40cm","posId":"100","price":27900,"isExtra":false},{"id":"62240266","note":"","count":1,"label":"Balné","posId":"K0000","price":2000,"isExtra":true},{"id":"62240415","note":"","count":1,"label":"BBQ základ","posId":"ZRB40","price":0,"isExtra":true},{"id":"62240330","note":"","count":1,"label":"okraj hotdog, bbq omáčka","posId":"A120","price":6900,"isExtra":true},{"id":"62240358","note":"","count":1,"label":"Mozzarella","posId":"C113","price":4000,"KDSTags":["greenhighlight"],"isExtra":true}]</t>
  </si>
  <si>
    <t>2026-05-03T18:32:13.927+02:00</t>
  </si>
  <si>
    <t>2026-05-03T18:41:46.840+02:00</t>
  </si>
  <si>
    <t>[{"id":"62240197","note":"","size":"Capricciosa 40cm","count":1,"label":"Capricciosa 40cm","posId":"101","price":32900,"isExtra":false},{"id":"62240266","note":"","count":1,"label":"Balné","posId":"K0000","price":2000,"isExtra":true}]</t>
  </si>
  <si>
    <t>2026-05-03T18:32:02.955+02:00</t>
  </si>
  <si>
    <t>2026-05-03T18:38:12.908+02:00</t>
  </si>
  <si>
    <t>[{"id":"62240192","note":"","size":"BBQ Texas 40cm","count":1,"label":"BBQ Texas 40cm","posId":"107","price":32900,"isExtra":false},{"id":"62240266","note":"","count":1,"label":"Balné","posId":"K0000","price":2000,"isExtra":true}]</t>
  </si>
  <si>
    <t>2026-05-03T18:21:11.860+02:00</t>
  </si>
  <si>
    <t>2026-05-03T18:21:19.503+02:00</t>
  </si>
  <si>
    <t>[{"id":"4d4df8d7-0cf2-47df-a120-67b226032fbf","count":1,"label":"Aquilla zelený čaj/citron","posId":"N121","price":4900,"isExtra":false,"creatorId":"RkD8icvEOQx7luywcBFiw","isPackging":0,"actualLabel":"Aquilla zelený čaj/citron"},{"id":"4d4df8d7-0cf2-47df-a120-67b226032fbf","count":1,"label":"Aquilla zelený čaj/citron","posId":"N121","price":4900,"isExtra":false,"creatorId":"mJMS9XDMRoBytjjcWZ0Nj","isPackging":0,"actualLabel":"Aquilla zelený čaj/citron"}]</t>
  </si>
  <si>
    <t>2026-05-03T18:13:04.230+02:00</t>
  </si>
  <si>
    <t>2026-05-03T18:20:53.616+02:00</t>
  </si>
  <si>
    <t>[{"id":"0ea52415-fdb3-497f-b216-7fd5802f2e0f","note":"","count":1,"label":"Quattro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bylinky","posId":"21fd0686-e8d1-43f1-84c9-d96f5842a3ca","price":5900,"isExtra":true}]</t>
  </si>
  <si>
    <t>2026-05-03T17:54:03.037+02:00</t>
  </si>
  <si>
    <t>2026-05-03T18:05:33.519+02:00</t>
  </si>
  <si>
    <t>2026-05-03T18:12:11.466+02:00</t>
  </si>
  <si>
    <t>2026-05-03T18:03:57.321+02:00</t>
  </si>
  <si>
    <t>[{"id":"117c830b-d7db-490d-a3b9-365f8c4fa2d3","note":"","count":1,"label":"Zeleninová 32 cm","posId":"115","price":25900,"isExtra":false},{"id":"e2500e14-36a7-442f-9e4c-8df3f05db108","note":"","count":1,"label":"pepperoni salám","posId":"e2500e14-36a7-442f-9e4c-8df3f05db108","price":3000,"isExtra":true},{"id":"0005ff76-02c8-47f3-a86e-87443988197a","note":"","count":1,"label":"BBQ Texas 32 cm","posId":"119","price":25900,"isExtra":false}]</t>
  </si>
  <si>
    <t>Miloslav</t>
  </si>
  <si>
    <t>2026-05-03T17:40:30.651+02:00</t>
  </si>
  <si>
    <t>2026-05-03T17:53:17.597+02:00</t>
  </si>
  <si>
    <t>[{"id":"109","note":"","count":1,"label":"Comeback 40cm 🌶️","posId":"109","price":32900,"isExtra":false},{"id":"K0000","note":"","count":1,"label":"Balné","posId":"K0000","price":2000,"isExtra":true},{"id":"102","note":"","count":1,"label":"Hawai 40cm","posId":"102","price":32900,"isExtra":false},{"id":"K0000","note":"","count":1,"label":"Balné","posId":"K0000","price":2000,"isExtra":true}]</t>
  </si>
  <si>
    <t>2026-05-03T17:19:04.233+02:00</t>
  </si>
  <si>
    <t>2026-05-03T17:36:41.411+02:00</t>
  </si>
  <si>
    <t>[{"id":"ea8ba6dd-c20a-4bae-a731-5344afc761eb","note":"","count":1,"label":"Capricciosa 18 cm","posId":"125","price":13900,"isExtra":false}]</t>
  </si>
  <si>
    <t>2026-05-03T17:16:53.151+02:00</t>
  </si>
  <si>
    <t>2026-05-03T17:27:09.631+02:00</t>
  </si>
  <si>
    <t>[{"id":"6893484371e1a7827faa282c","count":1,"label":"Hot &amp; Spicy 40cm 🌶️🌶️","posId":"110","price":32900,"isExtra":false},{"id":"8492ff01857ad344daba3d10","count":1,"label":"Balné","posId":"K0000","price":2000,"isExtra":true},{"id":"6893484371e1a7827faa282e","count":1,"label":"Comeback 40cm 🌶️","posId":"109","price":32900,"isExtra":false},{"id":"8492ff01857ad344daba3d10","count":1,"label":"Balné","posId":"K0000","price":2000,"isExtra":true}]</t>
  </si>
  <si>
    <t>2026-05-03T16:39:03.705+02:00</t>
  </si>
  <si>
    <t>2026-05-03T16:47:55.210+02:00</t>
  </si>
  <si>
    <t>2026-05-03T17:06:40.256+02:00</t>
  </si>
  <si>
    <t>2026-05-03T16:44:37.946+02:00</t>
  </si>
  <si>
    <t>[{"id":"fcbcf6b6-34c6-4d5f-ac5b-f6ece72e0953","note":"","count":1,"label":"BBQ Meteor 32 cm","posId":"118","price":25900,"isExtra":false}]</t>
  </si>
  <si>
    <t>2026-05-03T15:24:15.123+02:00</t>
  </si>
  <si>
    <t>2026-05-03T15:31:35.854+02:00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</si>
  <si>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</si>
  <si>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2026-05-03T15:07:21.211+02:00</t>
  </si>
  <si>
    <t>2026-05-03T15:13:16.059+02:00</t>
  </si>
  <si>
    <t>[{"id":"fcaa1b56-8096-4769-b051-0f9d80e276e7","count":1,"label":"Pizza Pepperoni 40","posId":"108","price":32900,"isExtra":false,"creatorId":"4NJ4-ndmsnOTCmHoE9b5X","isPackging":0,"actualLabel":"Pizza Pepperoni 40"}]</t>
  </si>
  <si>
    <t>2026-05-03T13:20:34.076+02:00</t>
  </si>
  <si>
    <t>2026-05-03T13:29:40.723+02:00</t>
  </si>
  <si>
    <t>[{"id":"62240206","note":"","size":"Zeleninová 32cm","count":1,"label":"Zeleninová 32cm","posId":"115","price":25900,"isExtra":false},{"id":"62240274","note":"","count":1,"label":"Balné","posId":"K0000","price":1500,"isExtra":true},{"id":"62240326","note":"","count":1,"label":"Bez cibule","posId":"X103","price":0,"KDSTags":["redhighlight"],"isExtra":true},{"id":"62240378","note":"","count":1,"label":"Pepperoni salám","posId":"B109","price":3000,"KDSTags":["greenhighlight"],"isExtra":true},{"id":"62240242","note":"","size":"Aquilla zelený čaj/citron 0,5l","count":1,"label":"Aquilla zelený čaj/citron 0,5l","posId":"N121","price":4900,"isExtra":false}]</t>
  </si>
  <si>
    <t>2026-05-03T13:18:10.793+02:00</t>
  </si>
  <si>
    <t>2026-05-03T13:32:07.371+02:00</t>
  </si>
  <si>
    <t>[{"id":"38fbf306-1585-4d67-9b87-6d5b39f05c8f","count":1,"label":"Pizza BBQ Texas 32","posId":"119","price":25900,"isExtra":false,"creatorId":"fHpkM4T8vfx8uGhgwQyvM","isPackging":0,"actualLabel":"Pizza BBQ Texas 32"}]</t>
  </si>
  <si>
    <t>2026-05-03T12:57:14.565+02:00</t>
  </si>
  <si>
    <t>2026-05-03T13:32:08.573+02:00</t>
  </si>
  <si>
    <t>[{"id":"f341f44b-a0ea-4873-a54a-fa4cb8b02aca","count":1,"label":"Pizza Capricciosa 40","posId":"101","price":32900,"isExtra":false,"creatorId":"Og-mekb2CDuAGnp_IdvM7","isPackging":0,"actualLabel":"Pizza Capricciosa 40"},{"id":"392c0eaa-2538-4d3f-9d09-15d340f244a3","count":1,"label":"Mirinda 0,33l","posId":"N172","price":3900,"isExtra":false,"creatorId":"3gs_DeLugsXvFKknfh-6J","isPackging":0,"actualLabel":"Mirinda 0,33l"}]</t>
  </si>
  <si>
    <t>2026-05-03T11:14:28.492+02:00</t>
  </si>
  <si>
    <t>2026-05-03T11:14:51.891+02:00</t>
  </si>
  <si>
    <t>[{"id":"b45631db-1b89-421f-a9a7-2cef193661b2","count":1,"label":"Guarana classic","posId":"N142","price":5500,"isExtra":false,"discount":{"type":"absolute","value":35},"creatorId":"VRiCULQf4l6rvEoJJ7mE0","isPackging":0,"actualLabel":"Guarana classic"}]</t>
  </si>
  <si>
    <t>Adela Mikešová</t>
  </si>
  <si>
    <t>2026-05-03T01:54:17.203+02:00</t>
  </si>
  <si>
    <t>2026-05-03T02:02:34.928+02:00</t>
  </si>
  <si>
    <t>2026-05-03T02:18:28.136+02:00</t>
  </si>
  <si>
    <t>2026-05-03T01:55:31.336+02:00</t>
  </si>
  <si>
    <t>[{"id":"65874335","note":"","size":"Quattro Formaggi 32cm","count":1,"label":"Quattro Formaggi 32cm","posId":"123","price":25900,"isExtra":false},{"id":"65874393","note":"","count":1,"label":"Balné","posId":"K0000","price":1500,"isExtra":true}]</t>
  </si>
  <si>
    <t>2026-05-03T01:07:06.583+02:00</t>
  </si>
  <si>
    <t>2026-05-03T01:16:49.597+02:00</t>
  </si>
  <si>
    <t>2026-05-03T01:29:08.962+02:00</t>
  </si>
  <si>
    <t>2026-05-03T01:07:28.734+02:00</t>
  </si>
  <si>
    <t>[{"id":"f4d7b9ad-ce62-498d-a90b-8016ab1e3604","note":"","count":1,"label":"Quattro Formaggi 32 cm","posId":"147","price":25900,"isExtra":false},{"id":"211d85d0-839e-41d0-89e3-ea177ad7489e","note":"","count":1,"label":"Dip česnekový","posId":"P106","price":2500,"isExtra":false}]</t>
  </si>
  <si>
    <t>2026-05-02T23:48:36.216+02:00</t>
  </si>
  <si>
    <t>2026-05-02T23:59:39.537+02:00</t>
  </si>
  <si>
    <t>[{"id":"6893484371e1a7827faa282e","count":1,"label":"Comeback 40cm 🌶️","posId":"109","price":32900,"isExtra":false},{"id":"8492ff01857ad344daba3d10","count":1,"label":"Balné","posId":"K0000","price":2000,"isExtra":true}]</t>
  </si>
  <si>
    <t>2026-05-02T23:47:33.759+02:00</t>
  </si>
  <si>
    <t>2026-05-02T23:58:31.381+02:00</t>
  </si>
  <si>
    <t>[{"id":"8bba451a-3c5e-4c20-9575-e5341c254b5e","count":1,"label":"Pizza Quattro Formaggi 32 0,5","posId":"H123","price":12950,"isExtra":false,"creatorId":"K8cqJpY8iy22aXbDUWTb1","isPackging":0,"actualLabel":"Pizza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italské","posId":"H32","price":0,"isExtra":true,"mainItemId":"8bba451a-3c5e-4c20-9575-e5341c254b5e"},{"id":"0e74d791-e2c4-40ab-9c57-02f7e8ec3e45","count":1,"label":"Pizza BBQ Texas 32 0,5","posId":"H119","price":12950,"isExtra":false,"creatorId":"-9mBJviLAbPZivOdlVwYW","isPackging":0,"actualLabel":"Pizza BBQ Texas 32 0,5"},{"id":"XPkVqnHppbH6u1s3AJh6Q","count":1,"label":"Bez papriky","posId":"X111","price":0,"KDSTags":["redhighlight"],"isExtra":true,"mainItemId":"0e74d791-e2c4-40ab-9c57-02f7e8ec3e45"},{"id":"hIlBpZs7cl8oaqJFDmdac","count":1,"label":"Bez cibule","posId":"X103","price":0,"KDSTags":["redhighlight"],"isExtra":true,"mainItemId":"0e74d791-e2c4-40ab-9c57-02f7e8ec3e45"},{"id":"ZMn0kE3IRVJjsfXstBxZb","count":1,"label":"Bez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italské","posId":"H32","price":0,"isExtra":true,"mainItemId":"0e74d791-e2c4-40ab-9c57-02f7e8ec3e45"}]</t>
  </si>
  <si>
    <t>2026-05-02T23:20:19.236+02:00</t>
  </si>
  <si>
    <t>2026-05-02T23:35:29.472+02:00</t>
  </si>
  <si>
    <t>[{"id":"6893484371e1a7827faa2842","count":2,"label":"Quattro Formaggi 32cm","posId":"123","price":25900,"isExtra":false},{"id":"0cf732abf15d68df108984b2","count":2,"label":"Balné","posId":"K0000","price":1500,"isExtra":true}]</t>
  </si>
  <si>
    <t>2026-05-02T23:19:03.898+02:00</t>
  </si>
  <si>
    <t>2026-05-02T23:25:38.200+02:00</t>
  </si>
  <si>
    <t>2026-05-02T23:48:05.420+02:00</t>
  </si>
  <si>
    <t>2026-05-02T23:22:41.212+02:00</t>
  </si>
  <si>
    <t>[{"id":"944ada84-4b76-4cec-9248-ebcd083131da","note":"","count":1,"label":"Baby špenát &amp; kuře 32 cm","posId":"140","price":25900,"isExtra":false},{"id":"3a8b6a85-3b5c-4ee4-be2d-261ab8731d6e","note":"","count":1,"label":"Dip česnekový","posId":"P106","price":2500,"isExtra":false}]</t>
  </si>
  <si>
    <t>Nikita</t>
  </si>
  <si>
    <t>2026-05-02T23:18:35.594+02:00</t>
  </si>
  <si>
    <t>2026-05-02T23:28:52.379+02:00</t>
  </si>
  <si>
    <t>[{"id":"111","note":"","count":1,"label":"Quattro Formaggi 40cm","posId":"111","price":32900,"isExtra":false},{"id":"K0000","note":"","count":1,"label":"Balné","posId":"K0000","price":2000,"isExtra":true},{"id":"C106","note":"","count":1,"label":"Šunka","posId":"C106","price":4000,"KDSTags":["greenhighlight"],"isExtra":true}]</t>
  </si>
  <si>
    <t>2026-05-02T22:46:04.865+02:00</t>
  </si>
  <si>
    <t>2026-05-02T22:54:26.410+02:00</t>
  </si>
  <si>
    <t>2026-05-02T23:33:11.277+02:00</t>
  </si>
  <si>
    <t>2026-05-02T22:46:36.860+02:00</t>
  </si>
  <si>
    <t>[{"id":"bf8dc38b-6c8e-42b6-9da3-3170253a57d4","note":"","count":1,"label":"Hot &amp; Spicy 32 cm","posId":"122","price":25900,"isExtra":false}]</t>
  </si>
  <si>
    <t>2026-05-02T22:38:52.122+02:00</t>
  </si>
  <si>
    <t>2026-05-02T22:47:51.163+02:00</t>
  </si>
  <si>
    <t>2026-05-02T22:57:31.575+02:00</t>
  </si>
  <si>
    <t>2026-05-02T22:41:45.445+02:00</t>
  </si>
  <si>
    <t>[{"id":"65874324","note":"","size":"Comeback 40cm 🌶️","count":1,"label":"Comeback 40cm 🌶️","posId":"109","price":32900,"isExtra":false},{"id":"65874385","note":"","count":1,"label":"Balné","posId":"K0000","price":2000,"isExtra":true},{"id":"65874504","note":"","count":1,"label":"Smetanový základ","posId":"ZRS40","price":0,"isExtra":true},{"id":"65874452","note":"","count":1,"label":"Bez cibule","posId":"X103","price":0,"KDSTags":["redhighlight"],"isExtra":true}]</t>
  </si>
  <si>
    <t>2026-05-02T22:28:57.111+02:00</t>
  </si>
  <si>
    <t>2026-05-02T22:41:37.094+02:00</t>
  </si>
  <si>
    <t>2026-05-02T23:10:02.742+02:00</t>
  </si>
  <si>
    <t>2026-05-02T22:29:40.885+02:00</t>
  </si>
  <si>
    <t>[{"id":"65874348","note":"","size":"Veggie menu Comeback","count":1,"label":"Veggie menu Comeback","posId":"M200","price":34900,"isExtra":false},{"id":"65874447","note":"","count":1,"label":"Pepperoni","posId":"Y120","price":0,"isExtra":true},{"id":"65874397","note":"","count":1,"label":"Balné","posId":"K0000","price":3000,"isExtra":true},{"id":"65874400","note":"","count":1,"label":"česnekový chléb","posId":"P104","price":0,"isExtra":true},{"id":"65874497","note":"","count":1,"label":"Aquilla zelený čaj/citron","posId":"N121","price":0,"isExtra":true}]</t>
  </si>
  <si>
    <t>2026-05-02T22:25:20.943+02:00</t>
  </si>
  <si>
    <t>2026-05-02T22:38:43.276+02:00</t>
  </si>
  <si>
    <t>[{"id":"6893484371e1a7827faa2850","count":1,"label":"Hawai 32cm","posId":"114","price":25900,"isExtra":false},{"id":"0cf732abf15d68df108984b2","count":1,"label":"Balné","posId":"K0000","price":1500,"isExtra":true},{"id":"51079a6a4f4b1ebc24fcca24","count":1,"label":"Žampiony","posId":"B105","price":2500,"KDSTags":["greenhighlight"],"isExtra":true},{"id":"a756491743f5851faee7839c","count":1,"label":"Slanina","posId":"B108","price":3000,"KDSTags":["greenhighlight"],"isExtra":true},{"id":"d564593dd3e96513f937a311","count":1,"label":"Párek","posId":"B110","price":3000,"KDSTags":["greenhighlight"],"isExtra":true}]</t>
  </si>
  <si>
    <t>2026-05-02T21:49:09.925+02:00</t>
  </si>
  <si>
    <t>2026-05-02T22:01:52.260+02:00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</si>
  <si>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základ","posId":"ZRS40","price":0,"isExtra":true},{"id":"62240318","note":"","count":1,"label":"okraj hotdog, hořčice","posId":"A118","price":6900,"isExtra":true},{"id":"62240230","note":"","size":"Česnekový dip","count":1,"label":"Česnekový dip","posId":"P106","price":2000,"isExtra":false}]</t>
  </si>
  <si>
    <t>2026-05-02T21:04:54.693+02:00</t>
  </si>
  <si>
    <t>2026-05-02T21:39:03.563+02:00</t>
  </si>
  <si>
    <t>[{"id":"a6ef1e95-1530-4aaf-86ff-250eef72eb73","count":1,"label":"Pizza Comeback 40","posId":"109","price":32900,"isExtra":false,"creatorId":"FtGcs3WhqCxWIvAcc1ISS","isPackging":0,"actualLabel":"Pizza Comeback 40"},{"id":"extra_20230331101812_3","count":1,"label":"okraj mozzarella, bylinky","posId":"A122","price":6900,"isExtra":true,"mainItemId":"a6ef1e95-1530-4aaf-86ff-250eef72eb73"},{"id":"bbef59ce-896e-4add-acca-1c087f56506a","count":1,"label":"Pepsi 0,33l","posId":"N170","price":3900,"isExtra":false,"creatorId":"XGR6Oi6TXFL__CowmmuMx","isPackging":0,"actualLabel":"Pepsi 0,33l"},{"id":"9203069d-630f-4514-80a6-d80bf3b3cc61","count":1,"label":"Dip česnekový","posId":"P106","price":2500,"isExtra":false,"creatorId":"8I67RovZSHvv7OBLpFVoC","isPackging":0,"actualLabel":"Dip česnekový"}]</t>
  </si>
  <si>
    <t>2026-05-02T20:58:02.425+02:00</t>
  </si>
  <si>
    <t>2026-05-02T21:12:43.900+02:00</t>
  </si>
  <si>
    <t>[{"id":"62240199","note":"","size":"Margherita 32cm","count":2,"label":"Margherita 32cm","posId":"112","price":21900,"isExtra":false},{"id":"62240274","note":"","count":2,"label":"Balné","posId":"K0000","price":1500,"isExtra":true},{"id":"62240364","note":"","count":2,"label":"Šunka","posId":"B106","price":3000,"KDSTags":["greenhighlight"],"isExtra":true},{"id":"62240199","note":"","size":"Margherita 32cm","count":3,"label":"Margherita 32cm","posId":"112","price":21900,"isExtra":false},{"id":"62240274","note":"","count":3,"label":"Balné","posId":"K0000","price":1500,"isExtra":true},{"id":"62240200","note":"","size":"Quattro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</si>
  <si>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2026-05-02T20:42:59.202+02:00</t>
  </si>
  <si>
    <t>2026-05-02T20:50:23.959+02:00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</si>
  <si>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🌶️🌶️","posId":"110","price":32900,"isExtra":false},{"id":"62240266","note":"","count":1,"label":"Balné","posId":"K0000","price":2000,"isExtra":true}]</t>
  </si>
  <si>
    <t>Tomas</t>
  </si>
  <si>
    <t>2026-05-02T19:17:42.500+02:00</t>
  </si>
  <si>
    <t>2026-05-02T19:27:49.344+02:00</t>
  </si>
  <si>
    <t>[{"id":"101","note":"","count":1,"label":"Capricciosa 40cm","posId":"101","price":32900,"isExtra":false},{"id":"K0000","note":"","count":1,"label":"Balné","posId":"K0000","price":2000,"isExtra":true}]</t>
  </si>
  <si>
    <t>2026-05-02T19:16:00.942+02:00</t>
  </si>
  <si>
    <t>2026-05-02T19:25:15.466+02:00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</si>
  <si>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🌶️","posId":"109","price":32900,"isExtra":false},{"id":"62240266","note":"","count":1,"label":"Balné","posId":"K0000","price":2000,"isExtra":true},{"id":"62240330","note":"","count":1,"label":"okraj hotdog, bbq omáčka","posId":"A120","price":6900,"isExtra":true},{"id":"62240290","note":"","count":1,"label":"Jalapeňos","posId":"C102","price":3500,"KDSTags":["greenhighlight"],"isExtra":true}]</t>
  </si>
  <si>
    <t>2026-05-02T18:58:09.754+02:00</t>
  </si>
  <si>
    <t>2026-05-02T19:14:59.953+02:00</t>
  </si>
  <si>
    <t>[{"id":"6893484371e1a7827faa2848","count":1,"label":"Pepperoni 32cm 🌶️🌶️","posId":"120","price":25900,"isExtra":false},{"id":"0cf732abf15d68df108984b2","count":1,"label":"Balné","posId":"K0000","price":1500,"isExtra":true}]</t>
  </si>
  <si>
    <t>2026-05-02T18:57:39.228+02:00</t>
  </si>
  <si>
    <t>2026-05-02T19:06:04.770+02:00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</si>
  <si>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🌶️","posId":"121","price":25900,"isExtra":false},{"id":"62240274","note":"","count":1,"label":"Balné","posId":"K0000","price":1500,"isExtra":true},{"id":"62240242","note":"","size":"Aquilla zelený čaj/citron 0,5l","count":1,"label":"Aquilla zelený čaj/citron 0,5l","posId":"N121","price":4900,"isExtra":false}]</t>
  </si>
  <si>
    <t>2026-05-02T18:21:04.749+02:00</t>
  </si>
  <si>
    <t>2026-05-02T18:30:20.194+02:00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</si>
  <si>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68d93a2c-5ce2-44a5-857b-6d579cd1f445","note":"","count":1,"label":"žampiony","posId":"68d93a2c-5ce2-44a5-857b-6d579cd1f445","price":2500,"isExtra":true},{"id":"fcbcf6b6-34c6-4d5f-ac5b-f6ece72e0953","note":"","count":1,"label":"BBQ Meteor 32 cm","posId":"118","price":25900,"isExtra":false},{"id":"3a8b6a85-3b5c-4ee4-be2d-261ab8731d6e","note":"","count":1,"label":"Dip česnekový","posId":"P106","price":2500,"isExtra":false}]</t>
  </si>
  <si>
    <t>2026-05-02T18:12:31.179+02:00</t>
  </si>
  <si>
    <t>2026-05-02T18:19:30.085+02:00</t>
  </si>
  <si>
    <t>[{"id":"62240187","note":"","size":"Margherita 40cm","count":1,"label":"Margherita 40cm","posId":"100","price":27900,"isExtra":false},{"id":"62240266","note":"","count":1,"label":"Balné","posId":"K0000","price":2000,"isExtra":true},{"id":"62240250","note":"","size":"Poděbradská malinovka 0,5l","count":1,"label":"Poděbradská malinovka 0,5l","posId":"N129","price":4900,"isExtra":false}]</t>
  </si>
  <si>
    <t>2026-05-02T17:54:38.784+02:00</t>
  </si>
  <si>
    <t>2026-05-02T18:12:41.538+02:00</t>
  </si>
  <si>
    <t>[{"id":"18c7dc2e-3f8c-4b58-9c90-6a401315d32b","count":1,"label":"Pizza Hawai 32 cm","posId":"114","price":25900,"isExtra":false,"creatorId":"y_3hhiH22QZuOsHqZySlk","isPackging":0,"actualLabel":"Pizza Hawai 32 cm"},{"id":"RjnzJvFGQ7bViwxWS8fAW","count":1,"label":"Bez ananasu","posId":"X100","price":0,"KDSTags":["redhighlight"],"isExtra":true,"mainItemId":"18c7dc2e-3f8c-4b58-9c90-6a401315d32b"},{"id":"864ed54f-c99e-45ab-b65e-dc3c6ef3ae72","count":1,"label":"Pizza Quattro Formaggi 32","posId":"123","price":25900,"isExtra":false,"creatorId":"zWcIbg7jxJmxs6KDI1o_U","isPackging":0,"actualLabel":"Pizza Quattro Formaggi 32"}]</t>
  </si>
  <si>
    <t>2026-05-02T17:40:26.577+02:00</t>
  </si>
  <si>
    <t>2026-05-02T17:53:00.977+02:00</t>
  </si>
  <si>
    <t>[{"id":"62240196","note":"","size":"Hawai 40cm","count":1,"label":"Hawai 40cm","posId":"102","price":32900,"isExtra":false},{"id":"62240266","note":"","count":1,"label":"Balné","posId":"K0000","price":2000,"isExtra":true},{"id":"62240247","note":"","size":"Pepsi zero sugar 1l","count":1,"label":"Pepsi zero sugar 1l","posId":"N125","price":5900,"isExtra":false},{"id":"62240225","note":"","size":"Spicy Wings 🌶️","count":1,"label":"Spicy Wings 🌶️","posId":"P101","price":12900,"isExtra":false},{"id":"62240274","note":"","count":1,"label":"Balné","posId":"K0000","price":1500,"isExtra":true}]</t>
  </si>
  <si>
    <t>2026-05-02T17:33:04.262+02:00</t>
  </si>
  <si>
    <t>2026-05-02T17:39:52.174+02:00</t>
  </si>
  <si>
    <t>2026-05-02T17:03:04.404+02:00</t>
  </si>
  <si>
    <t>2026-05-02T17:10:36.651+02:00</t>
  </si>
  <si>
    <t>2026-05-02T17:21:43.413+02:00</t>
  </si>
  <si>
    <t>2026-05-02T17:13:00.838+02:00</t>
  </si>
  <si>
    <t>[{"id":"03dae282-4cd4-4fa2-9169-2178ea3ed325","note":"","count":1,"label":"Quattro Formaggi 40 cm","posId":"111","price":32900,"isExtra":false},{"id":"a851d29a-5134-4946-b96f-7df04ca56ce8","note":"","count":1,"label":"Pepsi zero sugar 1l","posId":"N125","price":5900,"isExtra":false}]</t>
  </si>
  <si>
    <t>2026-05-02T16:47:08.759+02:00</t>
  </si>
  <si>
    <t>2026-05-02T16:49:42.647+02:00</t>
  </si>
  <si>
    <t>[{"id":"64ba992e-4b1d-4e8b-9f88-0b4b8bc1ba18","count":1,"label":"Pizza Špenát kuře 40 cm","posId":"104","price":32900,"isExtra":false,"creatorId":"EZ6AeZ3OmJ9bB8QCstQYL","isPackging":0,"actualLabel":"Pizza Špenát kuře 40 cm"}]</t>
  </si>
  <si>
    <t>2026-05-02T16:16:14.459+02:00</t>
  </si>
  <si>
    <t>2026-05-02T16:24:10.719+02:00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</si>
  <si>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</si>
  <si>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2026-05-02T13:43:21.547+02:00</t>
  </si>
  <si>
    <t>2026-05-02T13:51:41.256+02:00</t>
  </si>
  <si>
    <t>[{"id":"6893484371e1a7827faa2838","count":1,"label":"Hawai 40cm","posId":"102","price":32900,"isExtra":false},{"id":"8492ff01857ad344daba3d10","count":1,"label":"Balné","posId":"K0000","price":2000,"isExtra":true}]</t>
  </si>
  <si>
    <t>2026-05-02T12:45:44.776+02:00</t>
  </si>
  <si>
    <t>2026-05-02T12:56:50.981+02:00</t>
  </si>
  <si>
    <t>[{"id":"62240205","note":"","size":"BBQ Meteor 32cm","count":1,"label":"BBQ Meteor 32cm","posId":"118","price":25900,"isExtra":false},{"id":"62240274","note":"","count":1,"label":"Balné","posId":"K0000","price":1500,"isExtra":true},{"id":"62240419","note":"","count":1,"label":"USA těsto","posId":"17","price":1000,"isExtra":true},{"id":"62240339","note":"","count":1,"label":"okraj hotdog, bez omáčky","posId":"A125","price":5900,"isExtra":true},{"id":"62240424","note":"","size":"Guarana kiwi a jablko","count":1,"label":"Guarana kiwi a jablko","posId":"N144","price":5500,"isExtra":false}]</t>
  </si>
  <si>
    <t>2026-05-01T23:17:38.004+02:00</t>
  </si>
  <si>
    <t>2026-05-01T23:25:43.918+02:00</t>
  </si>
  <si>
    <t>[{"id":"6893484371e1a7827faa286a","count":1,"label":"Jalapenos Rolls","posId":"jpr200","price":8900,"isExtra":false},{"id":"0cf732abf15d68df108984b2","count":1,"label":"Balné","posId":"K0000","price":1500,"isExtra":true},{"id":"6893484371e1a7827faa284a","count":1,"label":"BBQ Texas 32cm","posId":"119","price":25900,"isExtra":false},{"id":"0cf732abf15d68df108984b2","count":1,"label":"Balné","posId":"K0000","price":1500,"isExtra":true}]</t>
  </si>
  <si>
    <t>2026-05-01T22:06:52.746+02:00</t>
  </si>
  <si>
    <t>2026-05-01T22:14:57.489+02:00</t>
  </si>
  <si>
    <t>2026-05-01T22:34:16.816+02:00</t>
  </si>
  <si>
    <t>2026-05-01T22:07:41.688+02:00</t>
  </si>
  <si>
    <t>[{"id":"65874324","note":"","size":"Comeback 40cm 🌶️","count":1,"label":"Comeback 40cm 🌶️","posId":"109","price":32900,"isExtra":false},{"id":"65874385","note":"","count":1,"label":"Balné","posId":"K0000","price":2000,"isExtra":true}]</t>
  </si>
  <si>
    <t>Lukáš</t>
  </si>
  <si>
    <t>2026-05-01T22:01:45.367+02:00</t>
  </si>
  <si>
    <t>2026-05-01T22:09:27.715+02:00</t>
  </si>
  <si>
    <t>[{"id":"120","note":"","count":1,"label":"Pepperoni 32cm 🌶️🌶️","posId":"120","price":25900,"isExtra":false},{"id":"K0000","note":"","count":1,"label":"Balné","posId":"K0000","price":1500,"isExtra":true},{"id":"17","note":"","count":1,"label":"USA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</si>
  <si>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2026-05-01T21:42:04.024+02:00</t>
  </si>
  <si>
    <t>2026-05-01T21:54:55.633+02:00</t>
  </si>
  <si>
    <t>2026-05-01T22:05:22.305+02:00</t>
  </si>
  <si>
    <t>2026-05-01T21:43:02.403+02:00</t>
  </si>
  <si>
    <t>[{"id":"03ade9ce-5d0f-4499-a6a3-340b58ae4468","note":"","count":1,"label":"Capricciosa 32 cm","posId":"113","price":25900,"isExtra":false},{"id":"6e9ef16b-b5cb-40a1-ad72-f28a9276a0f7","note":"","count":1,"label":"kuře","posId":"6e9ef16b-b5cb-40a1-ad72-f28a9276a0f7","price":3000,"isExtra":true},{"id":"c8019f80-065c-4f09-9e80-65b85dae2ae1","note":"","count":1,"label":"kukuřice","posId":"c8019f80-065c-4f09-9e80-65b85dae2ae1","price":2500,"isExtra":true},{"id":"bd8e2f82-3d11-4ada-88ad-67191c012d18","note":"","count":1,"label":"BEZ -olivy","posId":"bd8e2f82-3d11-4ada-88ad-67191c012d18","price":0,"isExtra":true}]</t>
  </si>
  <si>
    <t>2026-05-01T21:40:19.677+02:00</t>
  </si>
  <si>
    <t>2026-05-01T21:52:21.767+02:00</t>
  </si>
  <si>
    <t>[{"id":"62240241","note":"","size":"Aquilla černý čaj a broskev 0,5l","count":2,"label":"Aquilla černý čaj a broskev 0,5l","posId":"N120","price":4900,"isExtra":false},{"id":"62240190","note":"","size":"Comeback 40cm 🌶️","count":1,"label":"Comeback 40cm 🌶️","posId":"109","price":32900,"isExtra":false},{"id":"62240266","note":"","count":1,"label":"Balné","posId":"K0000","price":2000,"isExtra":true},{"id":"62240330","note":"","count":1,"label":"okraj hotdog, bbq omáčka","posId":"A120","price":6900,"isExtra":true},{"id":"62240337","note":"","count":1,"label":"Bez cibule","posId":"X103","price":0,"KDSTags":["redhighlight"],"isExtra":true}]</t>
  </si>
  <si>
    <t>2026-05-01T21:24:47.273+02:00</t>
  </si>
  <si>
    <t>2026-05-01T21:40:11.672+02:00</t>
  </si>
  <si>
    <t>[{"id":"62240192","note":"","size":"BBQ Texas 40cm","count":1,"label":"BBQ Texas 40cm","posId":"107","price":32900,"isExtra":false},{"id":"62240266","note":"","count":1,"label":"Balné","posId":"K0000","price":2000,"isExtra":true},{"id":"62240405","note":"","count":1,"label":"Rajčatový základ","posId":"ZBR40","price":0,"isExtra":true},{"id":"62240193","note":"","size":"BBQ Meteor 40cm","count":1,"label":"BBQ Meteor 40cm","posId":"106","price":32900,"isExtra":false},{"id":"62240266","note":"","count":1,"label":"Balné","posId":"K0000","price":2000,"isExtra":true},{"id":"62240413","note":"","count":1,"label":"Smetanový základ","posId":"ZBS40","price":0,"isExtra":true},{"id":"62240225","note":"","size":"Spicy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</si>
  <si>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Usman</t>
  </si>
  <si>
    <t>2026-05-01T21:20:05.256+02:00</t>
  </si>
  <si>
    <t>2026-05-01T21:35:32.731+02:00</t>
  </si>
  <si>
    <t>[{"id":"110","note":"","count":1,"label":"Hot &amp; Spicy 40cm 🌶️🌶️","posId":"110","price":32900,"isExtra":false},{"id":"K0000","note":"","count":1,"label":"Balné","posId":"K0000","price":2000,"isExtra":true}]</t>
  </si>
  <si>
    <t>2026-05-01T20:33:59.159+02:00</t>
  </si>
  <si>
    <t>2026-05-01T20:44:27.040+02:00</t>
  </si>
  <si>
    <t>[{"id":"e81d1eac-78b4-4c74-9c7f-c9c1a65dccf2","count":1,"label":"Pizza Capricciosa 32","posId":"113","price":25900,"isExtra":false,"creatorId":"kinglWVXywpxh3gKYDF6w","isPackging":0,"actualLabel":"Pizza Capricciosa 32"},{"id":"aEhGN0F1eP1ffk52R-6IM","count":1,"label":"okraj mozzarella, bylinky","posId":"A121","price":5900,"isExtra":true,"mainItemId":"e81d1eac-78b4-4c74-9c7f-c9c1a65dccf2"},{"id":"GYSRqjuX_5GgPnyWxK3RZ","count":1,"label":"Bez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</si>
  <si>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2026-05-01T20:06:27.310+02:00</t>
  </si>
  <si>
    <t>2026-05-01T20:12:44.961+02:00</t>
  </si>
  <si>
    <t>[{"id":"21a4c700-e973-4ca9-b29e-41ef616255d1","count":1,"label":"Pizza Hawai 40 cm 0,5","posId":"H102","price":16450,"isExtra":false,"creatorId":"8eYzXa4m2cxAOzfM2Iqdj","isPackging":0,"actualLabel":"Pizza Hawai 40 cm 0,5"},{"id":"RjnzJvFGQ7bViwxWS8fAW","count":1,"label":"Bez ananasu","posId":"X100","price":0,"KDSTags":["redhighlight"],"isExtra":true,"mainItemId":"21a4c700-e973-4ca9-b29e-41ef616255d1"},{"id":"ccom0WyaFbB4K2hy9IMpB","count":1,"label":"Okraj mozzarella, bylinky 40 0,5","posId":"HH122","price":3250,"isExtra":true,"mainItemId":"21a4c700-e973-4ca9-b29e-41ef616255d1"},{"id":"61dc7781-adcf-407b-b896-f6af5b8d381f","count":1,"label":"Pizza Pepperoni 40 0,5","posId":"H108","price":16450,"isExtra":false,"creatorId":"aEUokySy5gD1ha6jabHbm","isPackging":0,"actualLabel":"Pizza Pepperoni 40 0,5"},{"id":"ccom0WyaFbB4K2hy9IMpB","count":1,"label":"Okraj mozzarella, bylinky 40 0,5","posId":"HH122","price":3250,"isExtra":true,"mainItemId":"61dc7781-adcf-407b-b896-f6af5b8d381f"}]</t>
  </si>
  <si>
    <t>2026-05-01T19:55:03.883+02:00</t>
  </si>
  <si>
    <t>2026-05-01T19:55:08.176+02:00</t>
  </si>
  <si>
    <t>[{"id":"c667810c-f262-4f40-98ea-93db7edc272e","count":1,"label":"Pizza Comeback 32 0,5","posId":"H121","price":12950,"isExtra":false,"creatorId":"gL8ZuEsRakUcobFbWp2Vn","isPackging":0,"actualLabel":"Pizza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italské","posId":"H32","price":0,"isExtra":true,"mainItemId":"c667810c-f262-4f40-98ea-93db7edc272e"},{"id":"9234095f-fd95-4fc7-b7ae-01fe8aea1f8d","count":1,"label":"Pizza Margherita 32 0,5","posId":"H112","price":10950,"isExtra":false,"creatorId":"JMFpYZ0StafKYkIJkzx9I","isPackging":0,"actualLabel":"Pizza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italské","posId":"H32","price":0,"isExtra":true,"mainItemId":"9234095f-fd95-4fc7-b7ae-01fe8aea1f8d"}]</t>
  </si>
  <si>
    <t>2026-05-01T19:22:59.948+02:00</t>
  </si>
  <si>
    <t>2026-05-01T19:34:46.766+02:00</t>
  </si>
  <si>
    <t>[{"id":"6893484371e1a7827faa2860","count":1,"label":"Pečené brambory","posId":"P103","price":6900,"isExtra":false},{"id":"0cf732abf15d68df108984b2","count":1,"label":"Balné","posId":"K0000","price":1500,"isExtra":true},{"id":"6893484371e1a7827faa282e","count":1,"label":"Comeback 40cm 🌶️","posId":"109","price":32900,"isExtra":false},{"id":"8492ff01857ad344daba3d10","count":1,"label":"Balné","posId":"K0000","price":2000,"isExtra":true},{"id":"7ccbf4b7b3a914805a07876a","count":1,"label":"Kukuřice","posId":"C115","price":3500,"KDSTags":["greenhighlight"],"isExtra":true}]</t>
  </si>
  <si>
    <t>2026-05-01T19:09:22.839+02:00</t>
  </si>
  <si>
    <t>2026-05-01T19:25:17.568+02:00</t>
  </si>
  <si>
    <t>[{"id":"6893484371e1a7827faa2852","count":1,"label":"Capricciosa 32cm","posId":"113","price":25900,"isExtra":false},{"id":"0cf732abf15d68df108984b2","count":1,"label":"Balné","posId":"K0000","price":1500,"isExtra":true},{"id":"720e1037c140cd30b3484e3a","count":1,"label":"Pepperoni salám","posId":"B109","price":3000,"KDSTags":["greenhighlight"],"isExtra":true}]</t>
  </si>
  <si>
    <t>2026-05-01T19:01:03.838+02:00</t>
  </si>
  <si>
    <t>2026-05-01T19:18:48.028+02:00</t>
  </si>
  <si>
    <t>[{"id":"e525f614-2c06-459a-8d22-623546aa83fc","note":"","count":2,"label":"BBQ Texas 40 cm","posId":"107","price":32900,"isExtra":false},{"id":"eb426525-9181-4714-9963-380f5c0ae0e5","note":"","count":2,"label":"Okraj mozzarella, bylinky","posId":"eb426525-9181-4714-9963-380f5c0ae0e5","price":6900,"isExtra":true}]</t>
  </si>
  <si>
    <t>2026-05-01T18:52:03.629+02:00</t>
  </si>
  <si>
    <t>2026-05-01T19:02:31.187+02:00</t>
  </si>
  <si>
    <t>[{"id":"0b867b16-3995-4b4a-9deb-1c0d8cecf8d6","note":"","count":1,"label":"Pepperoni 32 cm","posId":"120","price":25900,"isExtra":false},{"id":"21fd0686-e8d1-43f1-84c9-d96f5842a3ca","note":"","count":1,"label":"okraj mozzarella, bylinky","posId":"21fd0686-e8d1-43f1-84c9-d96f5842a3ca","price":5900,"isExtra":true}]</t>
  </si>
  <si>
    <t>2026-05-01T18:51:04.206+02:00</t>
  </si>
  <si>
    <t>2026-05-01T18:59:23.364+02:00</t>
  </si>
  <si>
    <t>[{"id":"35e045f9-bc36-46e9-8142-6579de78a05b","note":"","count":1,"label":"Comeback 32 cm","posId":"121","price":25900,"isExtra":false},{"id":"8b18781f-3bd0-464d-aa33-9f081ecc1a3a","note":"","count":1,"label":"mozzarella","posId":"8b18781f-3bd0-464d-aa33-9f081ecc1a3a","price":3000,"isExtra":true},{"id":"f917a1e8-52b4-4621-aa24-89b06c89e060","note":"","count":1,"label":"BEZ -slanina","posId":"f917a1e8-52b4-4621-aa24-89b06c89e060","price":0,"isExtra":true}]</t>
  </si>
  <si>
    <t>2026-05-01T18:36:38.581+02:00</t>
  </si>
  <si>
    <t>2026-05-01T18:39:03.430+02:00</t>
  </si>
  <si>
    <t>[{"id":"f4434023-1838-40f3-bb9f-7f4156247330","count":1,"label":"Caffe latte","posId":"N153","price":7500,"isExtra":false,"creatorId":"7aPDdPPo4_lVGLLIgLldZ","isPackging":0,"actualLabel":"Caffe latte"}]</t>
  </si>
  <si>
    <t>2026-05-01T18:23:25.014+02:00</t>
  </si>
  <si>
    <t>2026-05-01T18:35:04.191+02:00</t>
  </si>
  <si>
    <t>[{"id":"62240187","note":"","size":"Margherita 40cm","count":1,"label":"Margherita 40cm","posId":"100","price":27900,"isExtra":false},{"id":"62240266","note":"","count":1,"label":"Balné","posId":"K0000","price":2000,"isExtra":true},{"id":"62240188","note":"","size":"Quattro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</si>
  <si>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2026-05-01T18:19:23.792+02:00</t>
  </si>
  <si>
    <t>2026-05-01T18:29:23.682+02:00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</si>
  <si>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</si>
  <si>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2026-05-01T18:17:40.781+02:00</t>
  </si>
  <si>
    <t>2026-05-01T18:40:08.526+02:00</t>
  </si>
  <si>
    <t>[{"id":"18c7dc2e-3f8c-4b58-9c90-6a401315d32b","count":1,"label":"Pizza Hawai 32 cm","posId":"114","price":25900,"isExtra":false,"creatorId":"_t_P3DpfCpf-PCM6X2qq5","isPackging":0,"actualLabel":"Pizza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ananasu","posId":"X100","price":0,"KDSTags":["redhighlight"],"isExtra":true,"mainItemId":"18c7dc2e-3f8c-4b58-9c90-6a401315d32b"},{"id":"a6ef1e95-1530-4aaf-86ff-250eef72eb73","count":1,"label":"Pizza Comeback 40","posId":"109","price":32900,"isExtra":false,"creatorId":"WacL6TGxspVmFSk9OZg6H","isPackging":0,"actualLabel":"Pizza Comeback 40"}]</t>
  </si>
  <si>
    <t>2026-05-01T18:10:36.676+02:00</t>
  </si>
  <si>
    <t>2026-05-01T18:40:09.545+02:00</t>
  </si>
  <si>
    <t>[{"id":"c4b5825a-dcf4-401b-a97f-768a9f88727e","count":1,"label":"Jablečný džus 0,33l","posId":"N176","price":4500,"isExtra":false,"creatorId":"oQsVm5EmjR_e8bdTWUFvF","isPackging":0,"actualLabel":"Jablečný džus 0,33l"},{"id":"14ed2657-b58d-4efd-97ae-3a48a4555f3f","count":1,"label":"Guarana kiwi a jablko","posId":"N144","price":5500,"isExtra":false,"creatorId":"4Kl6sGB0EEFEb9zpNjQ4C","isPackging":0,"actualLabel":"Guarana kiwi a jablko"}]</t>
  </si>
  <si>
    <t>2026-05-01T18:08:26.583+02:00</t>
  </si>
  <si>
    <t>2026-05-01T18:40:09.952+02:00</t>
  </si>
  <si>
    <t>[{"id":"d4397be7-89e6-46c3-a5ba-a8bbd0b2ec34","count":1,"label":"Pizza Hawai 18 cm","posId":"126","price":13900,"isExtra":false,"creatorId":"p4HWCK2yej4j4Vb0Iy3zt","isPackging":0,"actualLabel":"Pizza Hawai 18 cm"}]</t>
  </si>
  <si>
    <t>Stanislav Roth</t>
  </si>
  <si>
    <t>2026-05-01T17:39:03.720+02:00</t>
  </si>
  <si>
    <t>2026-05-01T17:49:49.136+02:00</t>
  </si>
  <si>
    <t>2026-05-01T18:09:15.596+02:00</t>
  </si>
  <si>
    <t>2026-05-01T17:57:31.557+02:00</t>
  </si>
  <si>
    <t>[{"id":"f4d7b9ad-ce62-498d-a90b-8016ab1e3604","note":"","count":1,"label":"Quattro Formaggi 32 cm","posId":"147","price":25900,"isExtra":false},{"id":"4d17a249-2cb2-45af-b8bb-30f6adefd5de","note":"","count":1,"label":"BEZ -gorgonzola","posId":"4d17a249-2cb2-45af-b8bb-30f6adefd5de","price":0,"isExtra":true}]</t>
  </si>
  <si>
    <t>2026-05-01T17:00:14.062+02:00</t>
  </si>
  <si>
    <t>2026-05-01T17:16:27.278+02:00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</si>
  <si>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40cm","posId":"104","price":32900,"isExtra":false},{"id":"62240266","note":"","count":1,"label":"Balné","posId":"K0000","price":2000,"isExtra":true},{"id":"62240193","note":"","size":"BBQ Meteor 40cm","count":1,"label":"BBQ Meteor 40cm","posId":"106","price":32900,"isExtra":false},{"id":"62240266","note":"","count":1,"label":"Balné","posId":"K0000","price":2000,"isExtra":true}]</t>
  </si>
  <si>
    <t>2026-05-01T15:52:25.555+02:00</t>
  </si>
  <si>
    <t>2026-05-01T16:17:37.990+02:00</t>
  </si>
  <si>
    <t>[{"id":"6893484371e1a7827faa283a","count":1,"label":"Capricciosa 40cm","posId":"101","price":32900,"isExtra":false},{"id":"8492ff01857ad344daba3d10","count":1,"label":"Balné","posId":"K0000","price":2000,"isExtra":true},{"id":"74f85d724d56daef88fe96a8","count":1,"label":"Smetanový základ","posId":"ZRS40","price":0,"isExtra":true}]</t>
  </si>
  <si>
    <t>2026-05-01T15:45:20.858+02:00</t>
  </si>
  <si>
    <t>2026-05-01T15:51:57.862+02:00</t>
  </si>
  <si>
    <t>[{"id":"6893484371e1a7827faa2828","count":1,"label":"Margherita 40cm","posId":"100","price":27900,"isExtra":false},{"id":"8492ff01857ad344daba3d10","count":1,"label":"Balné","posId":"K0000","price":2000,"isExtra":true},{"id":"6893484371e1a7827faa2866","count":1,"label":"Česnekový dip","posId":"P106","price":2000,"isExtra":false},{"id":"0cf732abf15d68df108984b2","count":1,"label":"Balné","posId":"K0000","price":1500,"isExtra":true}]</t>
  </si>
  <si>
    <t>2026-05-01T14:40:52.767+02:00</t>
  </si>
  <si>
    <t>2026-05-01T14:48:39.922+02:00</t>
  </si>
  <si>
    <t>2026-05-01T14:03:16.561+02:00</t>
  </si>
  <si>
    <t>2026-05-01T14:24:03.761+02:00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</si>
  <si>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62240282","note":"","count":1,"label":"Jalapeňos","posId":"B102","price":2500,"KDSTags":["greenhighlight"],"isExtra":true}]</t>
  </si>
  <si>
    <t>Lukáš Ženíšek</t>
  </si>
  <si>
    <t>2026-05-01T13:02:03.549+02:00</t>
  </si>
  <si>
    <t>2026-05-01T13:11:49.104+02:00</t>
  </si>
  <si>
    <t>2026-05-01T13:20:25.571+02:00</t>
  </si>
  <si>
    <t>2026-05-01T13:06:07.681+02:00</t>
  </si>
  <si>
    <t>[{"id":"36ea3088-07fd-428f-b871-c4a5ee9cef7b","note":"","count":1,"label":"Comeback 40 cm","posId":"109","price":32900,"isExtra":false},{"id":"35e045f9-bc36-46e9-8142-6579de78a05b","note":"","count":1,"label":"Comeback 32 cm","posId":"121","price":25900,"isExtra":false}]</t>
  </si>
  <si>
    <t>2026-05-01T12:19:03.471+02:00</t>
  </si>
  <si>
    <t>2026-05-01T12:29:45.962+02:00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</si>
  <si>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základ","posId":"ZRS40","price":0,"isExtra":true},{"id":"62240232","note":"","size":"Jalapenos Rolls","count":1,"label":"Jalapenos Rolls","posId":"jpr200","price":8900,"isExtra":false},{"id":"62240274","note":"","count":1,"label":"Balné","posId":"K0000","price":1500,"isExtra":true},{"id":"62240233","note":"","size":"Choco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Rolls","posId":"chr100","price":8900,"isExtra":false},{"id":"62240274","note":"","count":1,"label":"Balné","posId":"K0000","price":1500,"isExtra":true}]</t>
  </si>
  <si>
    <t>2026-05-01T11:04:07.129+02:00</t>
  </si>
  <si>
    <t>2026-05-01T11:21:47.648+02:00</t>
  </si>
  <si>
    <t>[{"id":"a6ef1e95-1530-4aaf-86ff-250eef72eb73","count":1,"label":"Pizza Comeback 40","posId":"109","price":32900,"isExtra":false,"creatorId":"w951is0T0WaFS_nnh6um9","isPackging":0,"actualLabel":"Pizza Comeback 40"}]</t>
  </si>
  <si>
    <t>Libuš</t>
  </si>
  <si>
    <t>500 tankování + 2000 Hegedus záloha + 139 nůž</t>
  </si>
  <si>
    <t>Malešice</t>
  </si>
  <si>
    <t>Prosek</t>
  </si>
  <si>
    <t>přebívalo minulý týden</t>
  </si>
  <si>
    <t>Pondělí</t>
  </si>
  <si>
    <t>Neděle</t>
  </si>
  <si>
    <t>Úterý</t>
  </si>
  <si>
    <t>Středa</t>
  </si>
  <si>
    <t>600Kč Nasťa neví proč se nespočítalo</t>
  </si>
  <si>
    <t>HACCP</t>
  </si>
  <si>
    <t>HACCP 4580</t>
  </si>
  <si>
    <t>Pátek</t>
  </si>
  <si>
    <t>omylem jsem uložila bez zapsání tržby Majda</t>
  </si>
  <si>
    <t>Sobota</t>
  </si>
  <si>
    <t>klíče</t>
  </si>
  <si>
    <t>Pytle na odpadky + mléko</t>
  </si>
  <si>
    <t>lékárna,hodnocení,oprava pec</t>
  </si>
  <si>
    <t>Ženíšek instor- jezdil jako kurýr</t>
  </si>
  <si>
    <t>450 Roth prohlídka + 79 rukavice</t>
  </si>
  <si>
    <t>Čtvrtek</t>
  </si>
  <si>
    <t>koště na sníh</t>
  </si>
  <si>
    <t>Ženíšek záloha 2000</t>
  </si>
  <si>
    <t>toner</t>
  </si>
  <si>
    <t>Voucher, nešel přeskasu</t>
  </si>
  <si>
    <t>500 voucher nešel uplatnit + 544 staff pití</t>
  </si>
  <si>
    <t>500 voucher nešel</t>
  </si>
  <si>
    <t>cibule</t>
  </si>
  <si>
    <t xml:space="preserve">1.000 Horvát záloha + 165 smetáček s lopatkou </t>
  </si>
  <si>
    <t xml:space="preserve">2.278 zapoměli 31 zapsat hotovost </t>
  </si>
  <si>
    <t>smetáček s lopatkou</t>
  </si>
  <si>
    <t>žampiony</t>
  </si>
  <si>
    <t>foodora objednávka, já hodnocení</t>
  </si>
  <si>
    <t>Bidfood 2x5597 / Vydajovy - navyseni kasy vyroby 10000</t>
  </si>
  <si>
    <t>Zaloha 2000 Sebesta Tomas</t>
  </si>
  <si>
    <t>Vyroba - Bidfood 5597Kc, Nafta 2000Kc (zapocitano)</t>
  </si>
  <si>
    <t>Olej</t>
  </si>
  <si>
    <t>FA od metroservis, nevidim castku, makro 9795kc, Bidfood 2x5597Kc</t>
  </si>
  <si>
    <t>Bidfood 5597 x 2</t>
  </si>
  <si>
    <t>13432 Bidfood, 2000 dodavka benzin</t>
  </si>
  <si>
    <t>2000Kc Benzin dodavka, 8954Kc Bidfood</t>
  </si>
  <si>
    <t>2874Kc bezoplachova dezinfekce, 2000Kc nafta dodávka 21.11.2024 Hrebik Martin, OBI postřikovač tlakový 358Kc</t>
  </si>
  <si>
    <t>8988Kc MB Sving</t>
  </si>
  <si>
    <t xml:space="preserve">2001Kč nafta dodávka </t>
  </si>
  <si>
    <t>2000Kc nafta dodávka, 10074 Bidfood</t>
  </si>
  <si>
    <t>Maso Profit</t>
  </si>
  <si>
    <t>2000Kč Nafta dodávka, 10074Kč Bidfood</t>
  </si>
  <si>
    <t>Tomečková záloha mzdy 4000Kč</t>
  </si>
  <si>
    <t>Bidfood 10074Kc</t>
  </si>
  <si>
    <t>terminal z 30,12,2024</t>
  </si>
  <si>
    <t>bidfood 11194, nafta dodávka 2000</t>
  </si>
  <si>
    <t>2000Kč nafta dodávka</t>
  </si>
  <si>
    <t>11194Kč Bidfood</t>
  </si>
  <si>
    <t>2000Kč nafta dodávka / 11194Kč Bidfood / 598Kč Razítková  barva / 1178Kč profi vázací technika / 486Kč profi vázací technika</t>
  </si>
  <si>
    <t>Záloha ze mzdy Šebesta 5000Kč / 1173Kc Alza (datový kabel, nabíječka) / Mika shop 80Kč / Bauhaus EPS 70F FAS 10cm 142Kc</t>
  </si>
  <si>
    <t>-0.5#REF!000000000.5</t>
  </si>
  <si>
    <t>Záloha ze mzdy Karolína Tomečková 3000Kč</t>
  </si>
  <si>
    <t>Minuly tyden byli + 3541Kc</t>
  </si>
  <si>
    <t>11194Kč Bidfood / 150Kč Domácí potřeby</t>
  </si>
  <si>
    <t>Chybí účtenka/doklad</t>
  </si>
  <si>
    <t>2000Kč dodávka nafta</t>
  </si>
  <si>
    <t>2000Kč nafta dodávka, 11194Kč Bidfood</t>
  </si>
  <si>
    <t>4x75Kč, 3x120Kč</t>
  </si>
  <si>
    <t>1839Kč doplatek mzdy Hana Peštová</t>
  </si>
  <si>
    <t>14272Kč Bidfood</t>
  </si>
  <si>
    <t>Bidfood 14272Kč, 495Kč nafta, 2001Kč nafta</t>
  </si>
  <si>
    <t>610 nafta dodávka</t>
  </si>
  <si>
    <t>2x90Kč, 2x140Kč</t>
  </si>
  <si>
    <t>Doplatek mzdy únor Šebesta</t>
  </si>
  <si>
    <t>Bidfood 11194Kč</t>
  </si>
  <si>
    <t>Maso Profit Lžíce dávkovací / technický líh / plastová skříň OBI</t>
  </si>
  <si>
    <t>11194 bidfood, nafta dodavka</t>
  </si>
  <si>
    <t>2001Kč nafta dodávka</t>
  </si>
  <si>
    <t>Benu - lakarnička</t>
  </si>
  <si>
    <t>2000Kč nafta dodávka/ 11194Kč bidfood</t>
  </si>
  <si>
    <t>Bdifood 11194 / nafta dodávka 2012 / domácí potřeby 150</t>
  </si>
  <si>
    <t>1000Kc vstupní prohlídka Tomáš Václav Chlubna</t>
  </si>
  <si>
    <t>BidFood 11194Kč</t>
  </si>
  <si>
    <t>Auto kelly 111Kč žárovka / Carlson longlifeIII 305 Kč</t>
  </si>
  <si>
    <t>MasoProfit</t>
  </si>
  <si>
    <t>Bidfood, nafta</t>
  </si>
  <si>
    <t>nescafe</t>
  </si>
  <si>
    <t>Lapač hmyzu 2x alza</t>
  </si>
  <si>
    <t>2000Kč nafta dodávka / 11194Kč Bidfood / 5130KčMS Sving / 2038Kč Maso Profit</t>
  </si>
  <si>
    <t>Paprika</t>
  </si>
  <si>
    <t>?</t>
  </si>
  <si>
    <t>žárovka</t>
  </si>
  <si>
    <t>150 domácí potřeby / toptrans eu /OBI zásuvka</t>
  </si>
  <si>
    <t>2001Kč Nafta dodávka / 11194Kč BidFood / OBI barva, štětce 432</t>
  </si>
  <si>
    <t>Žárovka</t>
  </si>
  <si>
    <t>968Kč TOPTRANS / 1788Kč XXXlutz</t>
  </si>
  <si>
    <t>B2B Partner s.r.o.</t>
  </si>
  <si>
    <t>11194 Bidfood, 4331 voziky do vyroby, 2000 tankování</t>
  </si>
  <si>
    <t>2000Kč nafta</t>
  </si>
  <si>
    <t>15112Kč Bidfood</t>
  </si>
  <si>
    <t>2000Kč nafta výroba</t>
  </si>
  <si>
    <t>15112 bidfood</t>
  </si>
  <si>
    <t>4xuctenka za tankování na 500kč</t>
  </si>
  <si>
    <t>110 nescaffe classic</t>
  </si>
  <si>
    <t>340 domácí potřeby / 509 domácí potřeby</t>
  </si>
  <si>
    <t>2x2000Kč tankování</t>
  </si>
  <si>
    <t>11194Kč bid food / 10549Kč MB-SVING polypropylen</t>
  </si>
  <si>
    <t>Káva</t>
  </si>
  <si>
    <t>3420Kč HACCP / 3332Kč příčka MB-SVING</t>
  </si>
  <si>
    <t>Auto kelly žárovka, 170Kč domácí potřeby</t>
  </si>
  <si>
    <t>Nástěnka 450Kč, Bidfood 15112Kč, 4x2000Kč tankování</t>
  </si>
  <si>
    <t>Žárovka 133Kč</t>
  </si>
  <si>
    <t>2700Kč doplatek mzdy Pešovský</t>
  </si>
  <si>
    <t>10074 bidfood / 1908 nafta</t>
  </si>
  <si>
    <t>1303 masoprofit / 110 nescafe</t>
  </si>
  <si>
    <t>2x 2000Kč nafta / 11194Kč BidFood</t>
  </si>
  <si>
    <t>2x 2000Kč nafta / 11194 bidfood</t>
  </si>
  <si>
    <t>2x2000Kč nafta / 9480Kč Gastromania / 11194 Bidfood</t>
  </si>
  <si>
    <t>Alza - rychlovarná konvice 377Kč / Alza telefon 4539Kč / Hornbach dveře 1495Kč / Cartridge 1428Kč</t>
  </si>
  <si>
    <t>432 Kč žárovky do nahříváku (jen výdajový pokladní doklad)</t>
  </si>
  <si>
    <t>1900 nafta</t>
  </si>
  <si>
    <t>1307 nafta / 10074 bidfood</t>
  </si>
  <si>
    <t>3300Kč doplatek mzdy Pešová, hyg potřeby, Primalex, gastromania - spirala</t>
  </si>
  <si>
    <t>vyroba 4k</t>
  </si>
  <si>
    <t>2000 kurýři a 2000 závoz nafta VÝROBA</t>
  </si>
  <si>
    <t>VÝROBA - Bidfood</t>
  </si>
  <si>
    <t>2829 tankování závoz</t>
  </si>
  <si>
    <t>2000 tankování výroba</t>
  </si>
  <si>
    <t>Doplatek mzdy Mesl 1225 a 110 káva</t>
  </si>
  <si>
    <t>Síta 9900 a Bidfood 15112</t>
  </si>
  <si>
    <t>4002 tankování výroba</t>
  </si>
  <si>
    <t>Výroba 2000 tankování</t>
  </si>
  <si>
    <t>17592 Bidfood</t>
  </si>
  <si>
    <t>doplatek mzdy Hřebín</t>
  </si>
  <si>
    <t>Chybí 1000kč v hotovosti, dají příští týden o 1000kč navíc. Odsouhlaseno Tomášem</t>
  </si>
  <si>
    <t>1000 navíc, mminulý týden tisíc chybělo</t>
  </si>
  <si>
    <t>Výroba 4000 tankování</t>
  </si>
  <si>
    <t>5510 Bidfood</t>
  </si>
  <si>
    <t>lih,žárovky</t>
  </si>
  <si>
    <t>2000 tankování Hřebík</t>
  </si>
  <si>
    <t>Doplatek bidfood + háčky na zeď</t>
  </si>
  <si>
    <t>3945 Hřebík tankování</t>
  </si>
  <si>
    <t xml:space="preserve">žárovka </t>
  </si>
  <si>
    <t xml:space="preserve">Bidfood </t>
  </si>
  <si>
    <t>3000 Záloha Céspedrs+110 káva + 462 kotouče do váhy</t>
  </si>
  <si>
    <t>3975 tankování Hřebík</t>
  </si>
  <si>
    <t>regál</t>
  </si>
  <si>
    <t>1873 Hřebík tankování</t>
  </si>
  <si>
    <t xml:space="preserve">Hřebík tankování </t>
  </si>
  <si>
    <t>voda do odstřikovače 189</t>
  </si>
  <si>
    <t>3598 tankování Hřebík</t>
  </si>
  <si>
    <t>1536 výroba klíčů,4331 přepravné výroba</t>
  </si>
  <si>
    <t>Omylem zaškrtnuto v Restii osobní auto, místo firemního</t>
  </si>
  <si>
    <t>3674 Hřebík tankování</t>
  </si>
  <si>
    <t>1834 šátky+400pití+1882podhledy</t>
  </si>
  <si>
    <t>vysavač + mytí auta + zimní směs</t>
  </si>
  <si>
    <t>1834 šátky + 165 metla + 80 lavon +159 sůl posypová</t>
  </si>
  <si>
    <t>4000 tankování Hřebík</t>
  </si>
  <si>
    <t>2000 Cespedes záloha + 110 káva</t>
  </si>
  <si>
    <t>3955Hřebík tankování</t>
  </si>
  <si>
    <t>11194 Bidfood + 1770 masoprofit + 280 jahody</t>
  </si>
  <si>
    <t>200 metla + 400 prohlídka Kursheva + 1000 prohlídka Chlubnová</t>
  </si>
  <si>
    <t>Hrach jezdil našim, ale v restii byl zaškrtlí</t>
  </si>
  <si>
    <t>4012 tankování Hřebík</t>
  </si>
  <si>
    <t>11485 Bidfood + 819 jahody + 110 káva</t>
  </si>
  <si>
    <t>4544 gastrošky + opravy Chodov plechy a rohy</t>
  </si>
  <si>
    <t>2000 tankování hřebík</t>
  </si>
  <si>
    <t>zimní směs</t>
  </si>
  <si>
    <t>280 jahody + 13.433 Bidfood</t>
  </si>
  <si>
    <t>1.700Solomia doplatek mzdy</t>
  </si>
  <si>
    <t>2000 Navíc uvidíme co příští týden</t>
  </si>
  <si>
    <t>2000 Miranda záloha 843 kování pobočka 1674 zámky výroba</t>
  </si>
  <si>
    <t>2000 bylo navíc minulý týden a tento týden jim to chybělo v tržbě</t>
  </si>
  <si>
    <t>15.112 Bidfood + 223 staff pití</t>
  </si>
  <si>
    <t>4.000 Hřebík tankování</t>
  </si>
  <si>
    <t>15.112 Bidfood + 3.402 masové kuličky</t>
  </si>
  <si>
    <t xml:space="preserve">1.246 kotoučky + 1.500 výběr dýšek </t>
  </si>
  <si>
    <t>1.197 Hřebík tankování do půjčené + 4.141 tankování Hřebík</t>
  </si>
  <si>
    <t>110 staff pití + 2.065 výběr dýška</t>
  </si>
  <si>
    <t>6.002 tankování Hřebík</t>
  </si>
  <si>
    <t>Bidfood11.194</t>
  </si>
  <si>
    <t>sušák</t>
  </si>
  <si>
    <t>3.000 tankování Hřebík</t>
  </si>
  <si>
    <t>4.973 Hřebík tankování</t>
  </si>
  <si>
    <t>110 staff pití 3.000 Žídek záloha 4.435 gastrošky</t>
  </si>
  <si>
    <t>4.192 tankování Hřebík</t>
  </si>
  <si>
    <t>15.112 Bidfood + 35 špenát</t>
  </si>
  <si>
    <t>1.440 lékárna + 2.101 gastrošky + 179 staff  káva</t>
  </si>
  <si>
    <t>4.000 tankování Hřebík</t>
  </si>
  <si>
    <t>1.500 výběr z dýšek + 300 odmašťovač</t>
  </si>
  <si>
    <t>Jahody</t>
  </si>
  <si>
    <t>2.000 pokuta Hřebík dálnička + 2.570 dálnička Hřebík</t>
  </si>
  <si>
    <t>káva</t>
  </si>
  <si>
    <t>zaloha ze mzdy Barbora Pechova</t>
  </si>
  <si>
    <t>zaloha Antonio Gomez 1500Kc</t>
  </si>
  <si>
    <t>zaloha za mzdy Antonio Gomez 2000Kc, Zaloha Otakar Cernohorsky 3000Kc</t>
  </si>
  <si>
    <t>Zaloha ze mzdy 5000Kc Antonio Gomez</t>
  </si>
  <si>
    <t>Záloha ze mzdy Otakar Černohorský 4000Kč</t>
  </si>
  <si>
    <t>Doplatek Mzdy Hřebík 3000Kč</t>
  </si>
  <si>
    <t>950Kc doktor</t>
  </si>
  <si>
    <t>Záloha Černohorský 2000Kč</t>
  </si>
  <si>
    <t>Záloha Barbora Pechová 1000Kč</t>
  </si>
  <si>
    <t>1#REF!000000000000.5000000000000000000000000</t>
  </si>
  <si>
    <t>? není k tomu podklad (účtenka, výdajový doklad...)</t>
  </si>
  <si>
    <t>ASP Faktura (výdajový) 6496Kč / Záloha ze mzdy Otakar Černohorský 2000Kč</t>
  </si>
  <si>
    <t>Chybí terminál z 6.2.2025</t>
  </si>
  <si>
    <t>2000Kč Záloha Černohorský Otakar</t>
  </si>
  <si>
    <t>Ikea 3780Kč, osvezovace 75Kč, káva 180Kč</t>
  </si>
  <si>
    <t>3000Kč záloha na mzdu Otakar Černohorský</t>
  </si>
  <si>
    <t>340Kč - uzavěrka z 10.4 9:48hod</t>
  </si>
  <si>
    <t>Ikea 1905Kč, Marko 369,6Kč</t>
  </si>
  <si>
    <t>Doplatek mzdy A Hanáková</t>
  </si>
  <si>
    <t>chybí terminál z 5.5.2025</t>
  </si>
  <si>
    <t>Chybí terminál z 13.5 a 18.5.2025</t>
  </si>
  <si>
    <t>Placacka na mouchy / cybí účtenka za 155Kč</t>
  </si>
  <si>
    <t>Chybí terminál z 24.5.2025</t>
  </si>
  <si>
    <t>IKEA</t>
  </si>
  <si>
    <t>200 zrnková káva</t>
  </si>
  <si>
    <t>Mýdlo, fresh air</t>
  </si>
  <si>
    <t>Makro</t>
  </si>
  <si>
    <t>Napsali tam spatnou cenu - platili hotovostí 2900Kč, 65kč jim vrátili</t>
  </si>
  <si>
    <t>chybí terminál z 24.6.</t>
  </si>
  <si>
    <t>Záloha na mzdu Černohorský + karel kučera</t>
  </si>
  <si>
    <t>ikea kuličky</t>
  </si>
  <si>
    <t>usb nabíječka, daatový kabel, usb kabel, káva</t>
  </si>
  <si>
    <t>544Kč věci pro úklid / 200Kč káva</t>
  </si>
  <si>
    <t>50Kč krém na ruce / 78 rozprašovač</t>
  </si>
  <si>
    <t>409Kč makro / Hornbach 1627Kč/ 195 kava</t>
  </si>
  <si>
    <t>Chybí  jedna uzávěrka 12.8.</t>
  </si>
  <si>
    <t>3420Kč HACCP / 35Kč mýdlo</t>
  </si>
  <si>
    <t>Ikea koule</t>
  </si>
  <si>
    <t>85Kč placacka na mouchy, baterie / 75Kč rozprašovač,  násada koštěte</t>
  </si>
  <si>
    <t>Chybí 1x zaverka z terminálu</t>
  </si>
  <si>
    <t>DMko</t>
  </si>
  <si>
    <t>regály</t>
  </si>
  <si>
    <t>200 káva / 328 kancelářské potřeby / 5625 Ikea uložné krabice, botník</t>
  </si>
  <si>
    <t>Mleko, cukr,, kafe, past na ovocne musky</t>
  </si>
  <si>
    <t>503 lékárna doplnění + 520 Nedbal taxi odovz tržeb na Libuš</t>
  </si>
  <si>
    <t>regál + hadice</t>
  </si>
  <si>
    <t>dálnička, koule, ubytování,pytle</t>
  </si>
  <si>
    <t>žárovka,klíče,metla</t>
  </si>
  <si>
    <t>jezdila Anna a zapsáno Kubovi</t>
  </si>
  <si>
    <t>Taxi Nedbal</t>
  </si>
  <si>
    <t>staff pití</t>
  </si>
  <si>
    <t>osvěžovače</t>
  </si>
  <si>
    <t>99 lžíce + 987 pití staff</t>
  </si>
  <si>
    <t>2580 zel.koule + 24 sůl</t>
  </si>
  <si>
    <t>200káva+2558 opravy+254hornbach+388hornbach + 7000 záloha Putna</t>
  </si>
  <si>
    <t>26 cibule + 2580 masové kuličky</t>
  </si>
  <si>
    <t>staff pití 988</t>
  </si>
  <si>
    <t>188 jahody</t>
  </si>
  <si>
    <t>700 Putna prohlídka + 98 karta pošta</t>
  </si>
  <si>
    <t>430bolt + 195káva+130rukavice</t>
  </si>
  <si>
    <t>999 police nerez + 990 staff pití</t>
  </si>
  <si>
    <t>jablka</t>
  </si>
  <si>
    <t xml:space="preserve">1.403 tyčka na nahřívák pro Chodov + 9.000 výběr dýška </t>
  </si>
  <si>
    <t>1.495 lékárna + 69 nůžky + 195 staff káva</t>
  </si>
  <si>
    <t>uvídíme co příští týden</t>
  </si>
  <si>
    <t>zel. kuličky</t>
  </si>
  <si>
    <t>výběr z dýšek</t>
  </si>
  <si>
    <t>Staff pití</t>
  </si>
  <si>
    <t>minulý týden 400 přebívalo</t>
  </si>
  <si>
    <t>pytle do koše</t>
  </si>
  <si>
    <t xml:space="preserve">33 cibule + 2.646 koule </t>
  </si>
  <si>
    <t>100 savo +  187 stěrka + kabel</t>
  </si>
  <si>
    <t>2026-05-03T23:40:23.572+02:00</t>
  </si>
  <si>
    <t>2026-05-03T23:46:39.631+02:00</t>
  </si>
  <si>
    <t>2026-05-04T05:59:59.999+02:00</t>
  </si>
  <si>
    <t>Pizza Comeback Zličín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</si>
  <si>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základ","posId":"ZRS32","price":0,"isExtra":true}]</t>
  </si>
  <si>
    <t>2026-05-03T23:19:13.038+02:00</t>
  </si>
  <si>
    <t>2026-05-03T23:31:36.592+02:00</t>
  </si>
  <si>
    <t>Pizza Comeback Zličín new</t>
  </si>
  <si>
    <t>[{"id":"69427585fd8faa40bcc99d77","count":1,"label":"Pepperoni 32cm 🌶️🌶️","posId":"120","price":24900,"isExtra":false},{"id":"7cdbdba064a9b12ab9c2a9d4","count":1,"label":"Balné","posId":"K0000","price":1500,"isExtra":true},{"id":"b9ae076dc1aa10e137c00e4a","count":1,"label":"Kukuřice","posId":"B115","price":2500,"KDSTags":["greenhighlight"],"isExtra":true},{"id":"69427585fd8faa40bcc99d75","count":1,"label":"Comeback 32cm 🌶️","posId":"121","price":24900,"isExtra":false},{"id":"7cdbdba064a9b12ab9c2a9d4","count":1,"label":"Balné","posId":"K0000","price":1500,"isExtra":true},{"id":"c53963ce28e9a8bf387aa757","count":1,"label":"okraj mozzarella, bylinky","posId":"A121","price":5700,"isExtra":true},{"id":"b9ae076dc1aa10e137c00e4a","count":1,"label":"Kukuřice","posId":"B115","price":2500,"KDSTags":["greenhighlight"],"isExtra":true}]</t>
  </si>
  <si>
    <t>2026-05-03T23:18:32.287+02:00</t>
  </si>
  <si>
    <t>2026-05-03T23:29:22.526+02:00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</si>
  <si>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bylinky","posId":"A122","price":6500,"isExtra":true},{"id":"54414882","note":"","count":1,"label":"Kukuřice","posId":"C115","price":3500,"KDSTags":["greenhighlight"],"isExtra":true},{"id":"54414710","note":"","size":"Comeback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okrajů","posId":"X1000","price":0,"isExtra":true},{"id":"54414830","note":"","count":1,"label":"Žampiony","posId":"C105","price":3500,"KDSTags":["greenhighlight"],"isExtra":true},{"id":"54414749","note":"","size":"Pepperoni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Rolls","posId":"chr100","price":8900,"isExtra":false},{"id":"54414789","note":"","count":1,"label":"Balné","posId":"K0000","price":1500,"isExtra":true}]</t>
  </si>
  <si>
    <t>2026-05-03T23:13:02.685+02:00</t>
  </si>
  <si>
    <t>2026-05-03T23:19:53.384+02:00</t>
  </si>
  <si>
    <t>Adaptee bridge</t>
  </si>
  <si>
    <t>[{"id":"35e045f9-bc36-46e9-8142-6579de78a05b","note":"","count":1,"label":"Comeback 32 cm","posId":"121","price":24900,"isExtra":false},{"id":"38de8e38-e51e-422d-9a89-960ebc505f1b","note":"","count":1,"label":"šunka","posId":"B106","price":3000,"KDSTags":["greenhighlight"],"isExtra":true},{"id":"68d93a2c-5ce2-44a5-857b-6d579cd1f445","note":"","count":1,"label":"žampiony","posId":"B105","price":2500,"KDSTags":["greenhighlight"],"isExtra":true}]</t>
  </si>
  <si>
    <t>2026-05-03T23:06:13.299+02:00</t>
  </si>
  <si>
    <t>2026-05-03T23:08:25.440+02:00</t>
  </si>
  <si>
    <t>[{"id":"073b139c-2b4b-4660-bac4-44c384e58f57","count":1,"label":"Pepsi 1l","posId":"N124","price":5900,"isExtra":false,"creatorId":"88Ar78UIA-oHximBvD2w1","isPackging":0,"actualLabel":"Pepsi 1l"}]</t>
  </si>
  <si>
    <t>2026-05-03T23:02:11.359+02:00</t>
  </si>
  <si>
    <t>2026-05-03T23:09:36.514+02:00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</si>
  <si>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🌶️🌶️","posId":"122","price":24900,"isExtra":false},{"id":"54414789","note":"","count":1,"label":"Balné","posId":"K0000","price":1500,"isExtra":true},{"id":"54414818","note":"","count":1,"label":"okraj mozzarella, bylinky","posId":"A121","price":5700,"isExtra":true},{"id":"59610937","note":"","size":"Comeback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🌶️","posId":"121","price":24900,"isExtra":false},{"id":"54414789","note":"","count":1,"label":"Balné","posId":"K0000","price":1500,"isExtra":true},{"id":"59610946","note":"","count":1,"label":"USA těsto","posId":"17","price":1000,"isExtra":true},{"id":"54414818","note":"","count":1,"label":"okraj mozzarella, bylinky","posId":"A121","price":5700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</si>
  <si>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2026-05-03T22:58:02.231+02:00</t>
  </si>
  <si>
    <t>2026-05-03T23:04:59.183+02:00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</si>
  <si>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169906cc-98ac-4101-a361-79ae530758c3","note":"","count":1,"label":"BEZ -cibule","posId":"X103","price":0,"KDSTags":["redhighlight"],"isExtra":true}]</t>
  </si>
  <si>
    <t>2026-05-03T22:55:02.212+02:00</t>
  </si>
  <si>
    <t>2026-05-03T23:00:17.162+02:00</t>
  </si>
  <si>
    <t>[{"id":"4d0fe7ad-c88a-4a73-8015-c60680489cf8","note":"","count":1,"label":"Baby špenát &amp; kuře 32 cm","posId":"116","price":24900,"isExtra":false},{"id":"f61b7339-3b20-4583-b2b8-12e48de2876d","note":"","count":1,"label":"změna na Rajčatový základ","posId":"i105","price":0,"isExtra":true},{"id":"3a8b6a85-3b5c-4ee4-be2d-261ab8731d6e","note":"","count":1,"label":"Dip česnekový","posId":"P106","price":2000,"isExtra":false}]</t>
  </si>
  <si>
    <t>Zdeněk</t>
  </si>
  <si>
    <t>2026-05-03T22:48:56.141+02:00</t>
  </si>
  <si>
    <t>2026-05-03T22:56:51.281+02:00</t>
  </si>
  <si>
    <t>[{"id":"108","note":"","count":3,"label":"Pepperoni 40cm 🌶️🌶️","posId":"108","price":30900,"isExtra":false},{"id":"K0000","note":"","count":3,"label":"Balné","posId":"K0000","price":2000,"isExtra":true}]</t>
  </si>
  <si>
    <t>Liubov Kormash</t>
  </si>
  <si>
    <t>2026-05-03T22:44:02.581+02:00</t>
  </si>
  <si>
    <t>2026-05-03T22:49:35.122+02:00</t>
  </si>
  <si>
    <t>2026-05-03T22:58:36.561+02:00</t>
  </si>
  <si>
    <t>2026-05-03T22:44:03.074+02:00</t>
  </si>
  <si>
    <t>[{"id":"8c704055-e242-493d-b754-bb711e5a6c0b","note":"","count":1,"label":"Hawai 40 cm","posId":"102","price":30900,"isExtra":false}]</t>
  </si>
  <si>
    <t>2026-05-03T22:33:48.244+02:00</t>
  </si>
  <si>
    <t>2026-05-03T22:45:57.416+02:00</t>
  </si>
  <si>
    <t>[{"id":"54414716","note":"","size":"Hawai 40cm","count":1,"label":"Hawai 40cm","posId":"102","price":30900,"isExtra":false},{"id":"54414779","note":"","count":1,"label":"Balné","posId":"K0000","price":2000,"isExtra":true},{"id":"54414749","note":"","size":"Pepperoni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</si>
  <si>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2026-05-03T22:33:48.176+02:00</t>
  </si>
  <si>
    <t>2026-05-03T22:44:58.351+02:00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</si>
  <si>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40cm","posId":"111","price":30900,"isExtra":false},{"id":"54414779","note":"","count":1,"label":"Balné","posId":"K0000","price":2000,"isExtra":true},{"id":"54414843","note":"","count":1,"label":"okraj hotdog, hořčice","posId":"A118","price":6500,"isExtra":true},{"id":"54414890","note":"","count":1,"label":"Mozzarella","posId":"C113","price":4000,"KDSTags":["greenhighlight"],"isExtra":true},{"id":"54414909","note":"","count":1,"label":"Pepperoni salám","posId":"C109","price":4000,"KDSTags":["greenhighlight"],"isExtra":true}]</t>
  </si>
  <si>
    <t>2026-05-03T22:23:02.255+02:00</t>
  </si>
  <si>
    <t>2026-05-03T22:46:00.099+02:00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</si>
  <si>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9461c599-e1f4-4267-8dd8-c1eea66839a3","note":"","count":1,"label":"Choco Rolls, 6 ks","posId":"chr100","price":8900,"isExtra":false}]</t>
  </si>
  <si>
    <t>2026-05-03T22:17:29.518+02:00</t>
  </si>
  <si>
    <t>2026-05-03T22:26:24.362+02:00</t>
  </si>
  <si>
    <t>[{"id":"59610939","note":"","size":"BBQ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základ","posId":"ZBR32","price":0,"isExtra":true},{"id":"54414850","note":"","count":1,"label":"okraj hotdog, hořčice","posId":"A117","price":5700,"isExtra":true},{"id":"54414800","note":"","count":1,"label":"Jalapeňos","posId":"B102","price":2500,"KDSTags":["greenhighlight"],"isExtra":true},{"id":"57405815","note":"","size":"Pepsi zero sugar 1l","count":1,"label":"Pepsi zero sugar 1l","posId":"N125","price":5900,"isExtra":false}]</t>
  </si>
  <si>
    <t>2026-05-03T22:16:49.123+02:00</t>
  </si>
  <si>
    <t>2026-05-03T22:24:27.303+02:00</t>
  </si>
  <si>
    <t>[{"id":"69427585fd8faa40bcc99d83","count":1,"label":"Baby Špenát &amp; kuře 32cm","posId":"116","price":24900,"isExtra":false},{"id":"7cdbdba064a9b12ab9c2a9d4","count":1,"label":"Balné","posId":"K0000","price":1500,"isExtra":true},{"id":"6a62c37fcc3049759d225124","count":1,"label":"USA těsto","posId":"17","price":1000,"isExtra":true},{"id":"330e5bd554d905fd6d54cf01","count":1,"label":"bez plněných okrajů","posId":"X1000","price":0,"isExtra":true}]</t>
  </si>
  <si>
    <t>2026-05-03T22:04:45.043+02:00</t>
  </si>
  <si>
    <t>2026-05-03T22:11:17.292+02:00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</si>
  <si>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,{"id":"54414829","note":"","count":1,"label":"Žampiony","posId":"B105","price":2500,"KDSTags":["greenhighlight"],"isExtra":true},{"id":"54414880","note":"","count":1,"label":"Kukuřice","posId":"B115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</si>
  <si>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2026-05-03T22:02:24.955+02:00</t>
  </si>
  <si>
    <t>2026-05-03T22:08:28.243+02:00</t>
  </si>
  <si>
    <t>[{"id":"54414750","note":"","size":"Česnekový dip","count":1,"label":"Česnekový dip","posId":"P106","price":2000,"isExtra":false},{"id":"54414789","note":"","count":1,"label":"Balné","posId":"K0000","price":1500,"isExtra":true},{"id":"59610943","note":"","size":"Capricciosa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</si>
  <si>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2026-05-03T21:57:34.601+02:00</t>
  </si>
  <si>
    <t>2026-05-03T22:12:02.350+02:00</t>
  </si>
  <si>
    <t>[{"id":"69427585fd8faa40bcc99da9","count":1,"label":"Masové kuličky","posId":"P102","price":9900,"isExtra":false},{"id":"7cdbdba064a9b12ab9c2a9d4","count":1,"label":"Balné","posId":"K0000","price":1500,"isExtra":true},{"id":"69427585fd8faa40bcc99dab","count":1,"label":"Pečené brambory","posId":"P103","price":6900,"isExtra":false},{"id":"7cdbdba064a9b12ab9c2a9d4","count":1,"label":"Balné","posId":"K0000","price":1500,"isExtra":true}]</t>
  </si>
  <si>
    <t>2026-05-03T21:47:03.107+02:00</t>
  </si>
  <si>
    <t>2026-05-03T21:53:13.025+02:00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</si>
  <si>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bylinky","posId":"A122","price":6500,"isExtra":true}]</t>
  </si>
  <si>
    <t>2026-05-03T21:36:01.584+02:00</t>
  </si>
  <si>
    <t>2026-05-03T21:41:50.934+02:00</t>
  </si>
  <si>
    <t>[{"id":"10a95fda-50ac-4e8b-a092-eba50264ce8d","note":"","count":1,"label":"Comeback 18 cm","posId":"133","price":11900,"isExtra":false}]</t>
  </si>
  <si>
    <t>2026-05-03T21:33:02.652+02:00</t>
  </si>
  <si>
    <t>2026-05-03T21:39:58.202+02:00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</si>
  <si>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🌶️🌶️","posId":"110","price":30900,"isExtra":false},{"id":"54414779","note":"","count":1,"label":"Balné","posId":"K0000","price":2000,"isExtra":true}]</t>
  </si>
  <si>
    <t>2026-05-03T21:30:25.071+02:00</t>
  </si>
  <si>
    <t>2026-05-03T21:38:20.498+02:00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</si>
  <si>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</si>
  <si>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2026-05-03T21:16:02.640+02:00</t>
  </si>
  <si>
    <t>2026-05-03T21:22:51.892+02:00</t>
  </si>
  <si>
    <t>[{"id":"8c704055-e242-493d-b754-bb711e5a6c0b","note":"","count":1,"label":"Hawai 40 cm","posId":"102","price":30900,"isExtra":false},{"id":"a3d62a5d-2e1d-48db-874e-d64becff7059","note":"","count":1,"label":"změna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bylinky","posId":"A122","price":6500,"isExtra":true},{"id":"211d85d0-839e-41d0-89e3-ea177ad7489e","note":"","count":1,"label":"Dip česnekový","posId":"P106","price":2000,"isExtra":false}]</t>
  </si>
  <si>
    <t>2026-05-03T21:13:42.120+02:00</t>
  </si>
  <si>
    <t>2026-05-03T21:21:40.102+02:00</t>
  </si>
  <si>
    <t>[{"id":"69427585fd8faa40bcc99d5b","count":1,"label":"Comeback 40cm 🌶️","posId":"109","price":30900,"isExtra":false},{"id":"1d39bc6ba96569aaaf3ab974","count":1,"label":"Balné","posId":"K0000","price":2000,"isExtra":true}]</t>
  </si>
  <si>
    <t>2026-05-03T21:12:00.834+02:00</t>
  </si>
  <si>
    <t>2026-05-03T21:19:35.069+02:00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</si>
  <si>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základ","posId":"ZRS32","price":0,"isExtra":true}]</t>
  </si>
  <si>
    <t>2026-05-03T21:09:02.528+02:00</t>
  </si>
  <si>
    <t>2026-05-03T21:19:21.879+02:00</t>
  </si>
  <si>
    <t>[{"id":"a4efa812-1470-4ea2-a19d-39843abed3be","note":"","count":2,"label":"Comeback 32 cm","posId":"145","price":24900,"isExtra":false},{"id":"21fd0686-e8d1-43f1-84c9-d96f5842a3ca","note":"","count":2,"label":"okraj mozzarella, bylinky","posId":"A121","price":5700,"isExtra":true}]</t>
  </si>
  <si>
    <t>2026-05-03T21:07:33.307+02:00</t>
  </si>
  <si>
    <t>2026-05-03T21:15:47.092+02:00</t>
  </si>
  <si>
    <t>[{"id":"69427585fd8faa40bcc99d5f","count":1,"label":"BBQ Texas 40cm","posId":"107","price":30900,"isExtra":false},{"id":"1d39bc6ba96569aaaf3ab974","count":1,"label":"Balné","posId":"K0000","price":2000,"isExtra":true},{"id":"69427585fd8faa40bcc99d7f","count":1,"label":"Hawai 32cm","posId":"114","price":24900,"isExtra":false},{"id":"7cdbdba064a9b12ab9c2a9d4","count":1,"label":"Balné","posId":"K0000","price":1500,"isExtra":true},{"id":"e5cbaf1a248c787cf25ca22a","count":1,"label":"Slanina","posId":"B108","price":3000,"KDSTags":["greenhighlight"],"isExtra":true}]</t>
  </si>
  <si>
    <t>2026-05-03T21:03:00.910+02:00</t>
  </si>
  <si>
    <t>2026-05-03T21:12:49.737+02:00</t>
  </si>
  <si>
    <t>[{"id":"69427585fd8faa40bcc99d55","count":1,"label":"Margherita 40cm","posId":"100","price":26900,"isExtra":false},{"id":"1d39bc6ba96569aaaf3ab974","count":1,"label":"Balné","posId":"K0000","price":2000,"isExtra":true},{"id":"48863154de09ebfd22a82574","count":1,"label":"bez plněných okrajů","posId":"X1000","price":0,"isExtra":true},{"id":"d3eae92aff06253b39599690","count":1,"label":"Šunka","posId":"C106","price":4000,"KDSTags":["greenhighlight"],"isExtra":true}]</t>
  </si>
  <si>
    <t>2026-05-03T20:46:18.817+02:00</t>
  </si>
  <si>
    <t>2026-05-03T20:52:06.058+02:00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</si>
  <si>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okrajů","posId":"X1000","price":0,"isExtra":true},{"id":"57405814","note":"","size":"Pepsi 1l","count":1,"label":"Pepsi 1l","posId":"N124","price":5900,"isExtra":false}]</t>
  </si>
  <si>
    <t>2026-05-03T20:45:15.954+02:00</t>
  </si>
  <si>
    <t>2026-05-03T20:50:06.879+02:00</t>
  </si>
  <si>
    <t>[{"id":"cc156dc9-e0f8-4747-a43c-aabfdf952563","count":1,"label":"Pizza Comeback 40","posId":"109","price":30900,"isExtra":false,"creatorId":"qmJnzHCbbU2zbWBYpjtVQ","isPackging":0,"actualLabel":"Pizza Comeback 40"}]</t>
  </si>
  <si>
    <t>2026-05-03T20:42:01.876+02:00</t>
  </si>
  <si>
    <t>2026-05-03T20:50:23.110+02:00</t>
  </si>
  <si>
    <t>[{"id":"1da47ebe-2592-435a-b854-8cbe80b56263","note":"","count":1,"label":"Hawai 32 cm","posId":"138","price":24900,"isExtra":false}]</t>
  </si>
  <si>
    <t>2026-05-03T20:42:00.243+02:00</t>
  </si>
  <si>
    <t>2026-05-03T20:50:11.197+02:00</t>
  </si>
  <si>
    <t>[{"id":"54414713","note":"","size":"BBQ Meteor 40cm","count":1,"label":"BBQ Meteor 40cm","posId":"106","price":30900,"isExtra":false},{"id":"54414779","note":"","count":1,"label":"Balné","posId":"K0000","price":2000,"isExtra":true}]</t>
  </si>
  <si>
    <t>2026-05-03T20:40:02.542+02:00</t>
  </si>
  <si>
    <t>2026-05-03T20:47:19.862+02:00</t>
  </si>
  <si>
    <t>2026-05-03T21:00:31.779+02:00</t>
  </si>
  <si>
    <t>2026-05-03T20:44:58.501+02:00</t>
  </si>
  <si>
    <t>[{"id":"ee394832-8137-440a-84b7-b9e0df42a9ab","note":"","count":1,"label":"Hawai 32 cm","posId":"114","price":24900,"isExtra":false},{"id":"211d85d0-839e-41d0-89e3-ea177ad7489e","note":"","count":1,"label":"Dip česnekový","posId":"P106","price":2000,"isExtra":false},{"id":"03ade9ce-5d0f-4499-a6a3-340b58ae4468","note":"","count":1,"label":"Capricciosa 32 cm","posId":"113","price":24900,"isExtra":false},{"id":"824198b2-b88a-4fb6-92af-3365de773ad1","note":"","count":1,"label":"Pepsi 1l","posId":"N124","price":5900,"isExtra":false}]</t>
  </si>
  <si>
    <t>2026-05-03T20:32:36.213+02:00</t>
  </si>
  <si>
    <t>2026-05-03T20:38:03.101+02:00</t>
  </si>
  <si>
    <t>[{"id":"69427585fd8faa40bcc99d73","count":1,"label":"Hot &amp; Spicy 32cm 🌶️🌶️","posId":"122","price":24900,"isExtra":false},{"id":"7cdbdba064a9b12ab9c2a9d4","count":1,"label":"Balné","posId":"K0000","price":1500,"isExtra":true},{"id":"69427585fd8faa40bcc99d6f","count":1,"label":"Margherita 32cm","posId":"112","price":20900,"isExtra":false},{"id":"7cdbdba064a9b12ab9c2a9d4","count":1,"label":"Balné","posId":"K0000","price":1500,"isExtra":true}]</t>
  </si>
  <si>
    <t>2026-05-03T20:23:58.939+02:00</t>
  </si>
  <si>
    <t>2026-05-03T20:32:17.027+02:00</t>
  </si>
  <si>
    <t>[{"id":"69427585fd8faa40bcc99d75","count":1,"label":"Comeback 32cm 🌶️","posId":"121","price":24900,"isExtra":false},{"id":"7cdbdba064a9b12ab9c2a9d4","count":1,"label":"Balné","posId":"K0000","price":1500,"isExtra":true},{"id":"0172555aa3b6fbb53ca44f49","count":1,"label":"Smetanový základ","posId":"ZRS32","price":0,"isExtra":true},{"id":"c53963ce28e9a8bf387aa757","count":1,"label":"okraj mozzarella, bylinky","posId":"A121","price":5700,"isExtra":true},{"id":"d04e19e6c56090dca54920e4","count":1,"label":"Cibule","posId":"B103","price":2500,"KDSTags":["greenhighlight"],"isExtra":true},{"id":"69427585fd8faa40bcc99d75","count":1,"label":"Comeback 32cm 🌶️","posId":"121","price":24900,"isExtra":false},{"id":"7cdbdba064a9b12ab9c2a9d4","count":1,"label":"Balné","posId":"K0000","price":1500,"isExtra":true},{"id":"8241669eecc1399a2e3e1c17","count":1,"label":"BBQ základ","posId":"ZRB32","price":0,"isExtra":true},{"id":"c53963ce28e9a8bf387aa757","count":1,"label":"okraj mozzarella, bylinky","posId":"A121","price":5700,"isExtra":true},{"id":"072ee84005da4e8cba54f990","count":1,"label":"Ananas","posId":"B100","price":2500,"KDSTags":["greenhighlight"],"isExtra":true},{"id":"69427585fd8faa40bcc99da7","count":1,"label":"Spicy Wings 🌶️","posId":"P101","price":11900,"isExtra":false},{"id":"7cdbdba064a9b12ab9c2a9d4","count":1,"label":"Balné","posId":"K0000","price":1500,"isExtra":true}]</t>
  </si>
  <si>
    <t>2026-05-03T20:21:34.818+02:00</t>
  </si>
  <si>
    <t>2026-05-03T20:27:20.178+02:00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</si>
  <si>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okrajů","posId":"X1000","price":0,"isExtra":true},{"id":"54414824","note":"","count":1,"label":"Bez ananasu","posId":"X100","price":0,"KDSTags":["redhighlight"],"isExtra":true},{"id":"59610942","note":"","size":"Hawai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okrajů","posId":"X1000","price":0,"isExtra":true}]</t>
  </si>
  <si>
    <t>2026-05-03T20:09:01.716+02:00</t>
  </si>
  <si>
    <t>2026-05-03T20:14:56.726+02:00</t>
  </si>
  <si>
    <t>[{"id":"8c704055-e242-493d-b754-bb711e5a6c0b","note":"","count":1,"label":"Hawai 40 cm","posId":"102","price":30900,"isExtra":false},{"id":"f1315fc0-dfbb-459c-9f31-49d8e60875f4","note":"","count":1,"label":"Pepperoni 40 cm","posId":"108","price":30900,"isExtra":false}]</t>
  </si>
  <si>
    <t>Vladislav</t>
  </si>
  <si>
    <t>2026-05-03T20:06:21.043+02:00</t>
  </si>
  <si>
    <t>2026-05-03T20:12:08.396+02:00</t>
  </si>
  <si>
    <t>2026-05-03T20:02:02.211+02:00</t>
  </si>
  <si>
    <t>2026-05-03T20:13:44.760+02:00</t>
  </si>
  <si>
    <t>2026-05-03T20:26:57.873+02:00</t>
  </si>
  <si>
    <t>2026-05-03T20:02:03.074+02:00</t>
  </si>
  <si>
    <t>2026-05-03T19:59:02.311+02:00</t>
  </si>
  <si>
    <t>2026-05-03T20:10:16.726+02:00</t>
  </si>
  <si>
    <t>2026-05-03T20:33:17.232+02:00</t>
  </si>
  <si>
    <t>2026-05-03T19:59:02.989+02:00</t>
  </si>
  <si>
    <t>[{"id":"f1315fc0-dfbb-459c-9f31-49d8e60875f4","note":"","count":1,"label":"Pepperoni 40 cm","posId":"108","price":30900,"isExtra":false},{"id":"0005ff76-02c8-47f3-a86e-87443988197a","note":"","count":1,"label":"BBQ Texas 32 cm","posId":"119","price":24900,"isExtra":false}]</t>
  </si>
  <si>
    <t>2026-05-03T19:55:38.412+02:00</t>
  </si>
  <si>
    <t>2026-05-03T20:04:46.164+02:00</t>
  </si>
  <si>
    <t>[{"id":"69427585fd8faa40bcc99d55","count":1,"label":"Margherita 40cm","posId":"100","price":26900,"isExtra":false},{"id":"1d39bc6ba96569aaaf3ab974","count":1,"label":"Balné","posId":"K0000","price":2000,"isExtra":true},{"id":"e97c473331e663ddc690894a","count":1,"label":"BBQ základ","posId":"ZRB40","price":0,"isExtra":true},{"id":"d3eae92aff06253b39599690","count":1,"label":"Šunka","posId":"C106","price":4000,"KDSTags":["greenhighlight"],"isExtra":true}]</t>
  </si>
  <si>
    <t>2026-05-03T19:54:36.238+02:00</t>
  </si>
  <si>
    <t>2026-05-03T20:04:08.019+02:00</t>
  </si>
  <si>
    <t>[{"id":"69427585fd8faa40bcc99d63","count":1,"label":"Zeleninová 40cm","posId":"103","price":30900,"isExtra":false},{"id":"1d39bc6ba96569aaaf3ab974","count":1,"label":"Balné","posId":"K0000","price":2000,"isExtra":true},{"id":"fb8c45104be3e2ec287156ec","count":1,"label":"okraj mozzarella, bylinky","posId":"A122","price":6500,"isExtra":true},{"id":"6d2352cfe7a68a0c82c7c9a0","count":1,"label":"Pepperoni salám","posId":"C109","price":4000,"KDSTags":["greenhighlight"],"isExtra":true}]</t>
  </si>
  <si>
    <t>2026-05-03T19:51:05.115+02:00</t>
  </si>
  <si>
    <t>2026-05-03T20:03:52.040+02:00</t>
  </si>
  <si>
    <t>[{"id":"69427585fd8faa40bcc99d73","count":1,"label":"Hot &amp; Spicy 32cm 🌶️🌶️","posId":"122","price":24900,"isExtra":false},{"id":"7cdbdba064a9b12ab9c2a9d4","count":1,"label":"Balné","posId":"K0000","price":1500,"isExtra":true},{"id":"69427585fd8faa40bcc99d81","count":1,"label":"Capricciosa 32cm","posId":"113","price":24900,"isExtra":false},{"id":"7cdbdba064a9b12ab9c2a9d4","count":1,"label":"Balné","posId":"K0000","price":1500,"isExtra":true},{"id":"69427585fd8faa40bcc99d5f","count":1,"label":"BBQ Texas 40cm","posId":"107","price":30900,"isExtra":false},{"id":"1d39bc6ba96569aaaf3ab974","count":1,"label":"Balné","posId":"K0000","price":2000,"isExtra":true},{"id":"fb8c45104be3e2ec287156ec","count":1,"label":"okraj mozzarella, bylinky","posId":"A122","price":6500,"isExtra":true}]</t>
  </si>
  <si>
    <t>2026-05-03T19:50:05.198+02:00</t>
  </si>
  <si>
    <t>2026-05-03T19:57:56.977+02:00</t>
  </si>
  <si>
    <t>[{"id":"69427585fd8faa40bcc99d75","count":1,"label":"Comeback 32cm 🌶️","posId":"121","price":24900,"isExtra":false},{"id":"7cdbdba064a9b12ab9c2a9d4","count":1,"label":"Balné","posId":"K0000","price":1500,"isExtra":true},{"id":"8241669eecc1399a2e3e1c17","count":1,"label":"BBQ základ","posId":"ZRB32","price":0,"isExtra":true},{"id":"330e5bd554d905fd6d54cf01","count":1,"label":"bez plněných okrajů","posId":"X1000","price":0,"isExtra":true},{"id":"b9ae076dc1aa10e137c00e4a","count":1,"label":"Kukuřice","posId":"B115","price":2500,"KDSTags":["greenhighlight"],"isExtra":true},{"id":"69427585fd8faa40bcc99dab","count":1,"label":"Pečené brambory","posId":"P103","price":6900,"isExtra":false},{"id":"7cdbdba064a9b12ab9c2a9d4","count":1,"label":"Balné","posId":"K0000","price":1500,"isExtra":true},{"id":"69427585fd8faa40bcc99d75","count":1,"label":"Comeback 32cm 🌶️","posId":"121","price":24900,"isExtra":false},{"id":"7cdbdba064a9b12ab9c2a9d4","count":1,"label":"Balné","posId":"K0000","price":1500,"isExtra":true}]</t>
  </si>
  <si>
    <t>2026-05-03T19:47:01.321+02:00</t>
  </si>
  <si>
    <t>2026-05-03T19:53:10.024+02:00</t>
  </si>
  <si>
    <t>[{"id":"69427585fd8faa40bcc99d81","count":1,"label":"Capricciosa 32cm","posId":"113","price":24900,"isExtra":false},{"id":"7cdbdba064a9b12ab9c2a9d4","count":1,"label":"Balné","posId":"K0000","price":1500,"isExtra":true},{"id":"69427585fd8faa40bcc99d71","count":1,"label":"Quattro Formaggi 32cm","posId":"123","price":24900,"isExtra":false},{"id":"7cdbdba064a9b12ab9c2a9d4","count":1,"label":"Balné","posId":"K0000","price":1500,"isExtra":true}]</t>
  </si>
  <si>
    <t>2026-05-03T19:43:02.258+02:00</t>
  </si>
  <si>
    <t>2026-05-03T19:51:24.794+02:00</t>
  </si>
  <si>
    <t>2026-05-03T20:03:16.107+02:00</t>
  </si>
  <si>
    <t>2026-05-03T19:43:44.661+02:00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</si>
  <si>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bylinky","posId":"A121","price":5700,"isExtra":true}]</t>
  </si>
  <si>
    <t>2026-05-03T19:37:02.172+02:00</t>
  </si>
  <si>
    <t>2026-05-03T20:06:50.724+02:00</t>
  </si>
  <si>
    <t>[{"id":"0b867b16-3995-4b4a-9deb-1c0d8cecf8d6","note":"","count":1,"label":"Pepperoni 32 cm","posId":"120","price":24900,"isExtra":false},{"id":"3a8b6a85-3b5c-4ee4-be2d-261ab8731d6e","note":"","count":1,"label":"Dip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ks","posId":"P100","price":8900,"isExtra":false}]</t>
  </si>
  <si>
    <t>2026-05-03T19:34:02.917+02:00</t>
  </si>
  <si>
    <t>2026-05-03T19:46:00.745+02:00</t>
  </si>
  <si>
    <t>[{"id":"6bbd4662-3c19-4725-919c-71f4c4e91f89","note":"","count":1,"label":"BBQ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základ","posId":"i105","price":0,"isExtra":true},{"id":"f2ca88ba-7288-4f05-a925-149da2e2137e","note":"","count":1,"label":"okraj Hotdog, BBQ","posId":"A119","price":5700,"isExtra":true},{"id":"2f5e6647-81e9-4b87-979a-d1df9153229a","note":"","count":1,"label":"jalapeños","posId":"B102","price":2500,"KDSTags":["greenhighlight"],"isExtra":true},{"id":"c1383a56-9eef-4159-8de6-52ba98917da4","note":"","count":1,"label":"Pepperoni Rolls, 6 ks","posId":"P100","price":8900,"isExtra":false},{"id":"3a8b6a85-3b5c-4ee4-be2d-261ab8731d6e","note":"","count":1,"label":"Dip česnekový","posId":"P106","price":2000,"isExtra":false}]</t>
  </si>
  <si>
    <t>2026-05-03T19:33:17.498+02:00</t>
  </si>
  <si>
    <t>2026-05-03T19:41:51.282+02:00</t>
  </si>
  <si>
    <t>[{"id":"59610942","note":"","size":"Hawai 32cm","count":1,"label":"Hawai 32cm","posId":"114","price":24900,"isExtra":false},{"id":"54414789","note":"","count":1,"label":"Balné","posId":"K0000","price":1500,"isExtra":true},{"id":"59610943","note":"","size":"Capricciosa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základ","posId":"ZRS32","price":0,"isExtra":true}]</t>
  </si>
  <si>
    <t>2026-05-03T19:32:54.283+02:00</t>
  </si>
  <si>
    <t>2026-05-03T19:40:20.954+02:00</t>
  </si>
  <si>
    <t>[{"id":"69427585fd8faa40bcc99d71","count":1,"label":"Quattro Formaggi 32cm","posId":"123","price":24900,"isExtra":false},{"id":"7cdbdba064a9b12ab9c2a9d4","count":1,"label":"Balné","posId":"K0000","price":1500,"isExtra":true},{"id":"330e5bd554d905fd6d54cf01","count":1,"label":"bez plněných okrajů","posId":"X1000","price":0,"isExtra":true},{"id":"69427585fd8faa40bcc99dcd","count":1,"label":"Pepsi zero sugar 1l","posId":"N125","price":5900,"isExtra":false},{"id":"69427585fd8faa40bcc99d65","count":1,"label":"Hawai 40cm","posId":"102","price":30900,"isExtra":false},{"id":"1d39bc6ba96569aaaf3ab974","count":1,"label":"Balné","posId":"K0000","price":2000,"isExtra":true},{"id":"fb8c45104be3e2ec287156ec","count":1,"label":"okraj mozzarella, bylinky","posId":"A122","price":6500,"isExtra":true},{"id":"67ee8ea824979e19c050c126","count":1,"label":"Bez ananasu","posId":"X100","price":0,"KDSTags":["redhighlight"],"isExtra":true}]</t>
  </si>
  <si>
    <t>2026-05-03T19:26:01.636+02:00</t>
  </si>
  <si>
    <t>2026-05-03T19:32:36.699+02:00</t>
  </si>
  <si>
    <t>[{"id":"5b1f2843-926a-4dd1-a5f0-4fddc7b45013","note":"","count":1,"label":"Margherita 32 cm","posId":"112","price":20900,"isExtra":false},{"id":"d1e9623b-89c9-4caa-a2ba-cbaafad1a883","note":"","count":1,"label":"slanina","posId":"B108","price":3000,"KDSTags":["greenhighlight"],"isExtra":true},{"id":"5b1f2843-926a-4dd1-a5f0-4fddc7b45013","note":"","count":1,"label":"Margherita 32 cm","posId":"112","price":20900,"isExtra":false},{"id":"cf590a42-3894-4cb1-9be7-6da354b8453d","note":"","count":1,"label":"olivy","posId":"B112","price":2500,"KDSTags":["greenhighlight"],"isExtra":true},{"id":"3a8b6a85-3b5c-4ee4-be2d-261ab8731d6e","note":"","count":1,"label":"Dip česnekový","posId":"P106","price":2000,"isExtra":false},{"id":"824198b2-b88a-4fb6-92af-3365de773ad1","note":"","count":1,"label":"Pepsi 1l","posId":"N124","price":5900,"isExtra":false}]</t>
  </si>
  <si>
    <t>2026-05-03T19:20:56.128+02:00</t>
  </si>
  <si>
    <t>2026-05-03T19:27:01.958+02:00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</si>
  <si>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okrajů","posId":"X1000","price":0,"isExtra":true}]</t>
  </si>
  <si>
    <t>2026-05-03T19:18:02.255+02:00</t>
  </si>
  <si>
    <t>2026-05-03T19:31:16.648+02:00</t>
  </si>
  <si>
    <t>[{"id":"944ada84-4b76-4cec-9248-ebcd083131da","note":"","count":1,"label":"Baby špenát &amp; kuře 32 cm","posId":"140","price":24900,"isExtra":false},{"id":"c9bf2e69-6fc6-4d64-86d6-ef55db64361f","note":"","count":1,"label":"párek","posId":"B110","price":3000,"KDSTags":["greenhighlight"],"isExtra":true},{"id":"2863cfff-d34c-4eca-8cc1-a94c70c453ab","note":"","count":1,"label":"Mirinda 1l","posId":"N126","price":5900,"isExtra":false}]</t>
  </si>
  <si>
    <t>2026-05-03T19:16:35.715+02:00</t>
  </si>
  <si>
    <t>2026-05-03T19:26:10.842+02:00</t>
  </si>
  <si>
    <t>[{"id":"54414716","note":"","size":"Hawai 40cm","count":1,"label":"Hawai 40cm","posId":"102","price":30900,"isExtra":false},{"id":"54414779","note":"","count":1,"label":"Balné","posId":"K0000","price":2000,"isExtra":true},{"id":"54414707","note":"","size":"Margherita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</si>
  <si>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2026-05-03T19:13:56.477+02:00</t>
  </si>
  <si>
    <t>2026-05-03T19:21:06.723+02:00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</si>
  <si>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40cm","posId":"100","price":26900,"isExtra":false},{"id":"54414779","note":"","count":1,"label":"Balné","posId":"K0000","price":2000,"isExtra":true}]</t>
  </si>
  <si>
    <t>2026-05-03T19:07:02.248+02:00</t>
  </si>
  <si>
    <t>2026-05-03T19:32:18.629+02:00</t>
  </si>
  <si>
    <t>[{"id":"e8f571e6-dd36-42d7-8826-52c90315986b","note":"","count":1,"label":"Baby špenát &amp; kuře 40 cm","posId":"104","price":30900,"isExtra":false},{"id":"932d1eab-8f45-4992-b460-cc5099f91e14","note":"","count":1,"label":"Okraj Hotdog, BBQ","posId":"A120","price":6500,"isExtra":true}]</t>
  </si>
  <si>
    <t>2026-05-03T19:06:02.699+02:00</t>
  </si>
  <si>
    <t>2026-05-03T19:17:05.854+02:00</t>
  </si>
  <si>
    <t>2026-05-03T19:45:49.786+02:00</t>
  </si>
  <si>
    <t>2026-05-03T19:06:03.403+02:00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</si>
  <si>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</si>
  <si>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2026-05-03T19:05:02.662+02:00</t>
  </si>
  <si>
    <t>2026-05-03T19:12:03.880+02:00</t>
  </si>
  <si>
    <t>[{"id":"0ea52415-fdb3-497f-b216-7fd5802f2e0f","note":"","count":1,"label":"Quattro Formaggi 32 cm","posId":"123","price":24900,"isExtra":false},{"id":"c8019f80-065c-4f09-9e80-65b85dae2ae1","note":"","count":1,"label":"kukuřice","posId":"B115","price":2500,"KDSTags":["greenhighlight"],"isExtra":true}]</t>
  </si>
  <si>
    <t>2026-05-03T19:00:37.502+02:00</t>
  </si>
  <si>
    <t>2026-05-03T19:08:25.091+02:00</t>
  </si>
  <si>
    <t>[{"id":"59610943","note":"","size":"Capricciosa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oliv","posId":"X112","price":0,"KDSTags":["redhighlight"],"isExtra":true},{"id":"54414897","note":"","count":1,"label":"Šunka","posId":"B106","price":3000,"KDSTags":["greenhighlight"],"isExtra":true},{"id":"54414911","note":"","count":1,"label":"Pepperoni salám","posId":"B109","price":3000,"KDSTags":["greenhighlight"],"isExtra":true},{"id":"57405809","note":"","size":"Aquilla černý čaj a broskev 0,5l","count":1,"label":"Aquilla černý čaj a broskev 0,5l","posId":"N120","price":4900,"isExtra":false}]</t>
  </si>
  <si>
    <t>2026-05-03T18:59:42.737+02:00</t>
  </si>
  <si>
    <t>2026-05-03T19:12:45.899+02:00</t>
  </si>
  <si>
    <t>[{"id":"118","note":"","count":1,"label":"BBQ Meteor 32cm","posId":"118","price":24900,"isExtra":false},{"id":"K0000","note":"","count":1,"label":"Balné","posId":"K0000","price":1500,"isExtra":true},{"id":"120","note":"","count":1,"label":"Pepperoni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</si>
  <si>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2026-05-03T18:56:02.408+02:00</t>
  </si>
  <si>
    <t>2026-05-03T19:03:04.966+02:00</t>
  </si>
  <si>
    <t>[{"id":"1fae666b-4102-4ed0-b317-2a07b21ae279","note":"","count":1,"label":"Hot &amp; Spicy 40 cm","posId":"110","price":30900,"isExtra":fals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]</t>
  </si>
  <si>
    <t>2026-05-03T18:56:02.390+02:00</t>
  </si>
  <si>
    <t>2026-05-03T19:04:41.872+02:00</t>
  </si>
  <si>
    <t>2026-05-03T19:26:25.621+02:00</t>
  </si>
  <si>
    <t>2026-05-03T19:02:56.127+02:00</t>
  </si>
  <si>
    <t>[{"id":"ff8bc446-e047-44f1-bae5-423b565e0123","note":"","count":1,"label":"Capricciosa 32 cm","posId":"137","price":24900,"isExtra":false},{"id":"adb25a98-2836-4da5-82f5-82c3fc24d621","note":"","count":1,"label":"grana padano","posId":"B130","price":3000,"KDSTags":["greenhighlight"],"isExtra":true},{"id":"bd8e2f82-3d11-4ada-88ad-67191c012d18","note":"","count":1,"label":"BEZ -olivy","posId":"X112","price":0,"KDSTags":["redhighlight"],"isExtra":true},{"id":"b6658da4-b777-42a2-94b6-5ce20ff49587","note":"","count":1,"label":"Pepperoni 32 cm","posId":"144","price":24900,"isExtra":false},{"id":"e2500e14-36a7-442f-9e4c-8df3f05db108","note":"","count":1,"label":"pepperoni salám","posId":"B109","price":3000,"KDSTags":["greenhighlight"],"isExtra":true}]</t>
  </si>
  <si>
    <t>2026-05-03T18:55:36.062+02:00</t>
  </si>
  <si>
    <t>2026-05-03T19:05:54.116+02:00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</si>
  <si>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54414907","note":"","count":1,"label":"Kuře","posId":"B114","price":3000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základ","posId":"ZSR32","price":0,"isExtra":true},{"id":"57405814","note":"","size":"Pepsi 1l","count":1,"label":"Pepsi 1l","posId":"N124","price":5900,"isExtra":false}]</t>
  </si>
  <si>
    <t>2026-05-03T18:54:02.440+02:00</t>
  </si>
  <si>
    <t>2026-05-03T18:57:34.680+02:00</t>
  </si>
  <si>
    <t>[{"id":"ee394832-8137-440a-84b7-b9e0df42a9ab","note":"","count":1,"label":"Hawai 32 cm","posId":"114","price":24900,"isExtra":false},{"id":"007c7303-045c-4866-882d-38e13564ff34","note":"","count":1,"label":"BEZ -ananas","posId":"X100","price":0,"KDSTags":["redhighlight"],"isExtra":true}]</t>
  </si>
  <si>
    <t>2026-05-03T18:50:02.365+02:00</t>
  </si>
  <si>
    <t>2026-05-03T18:56:06.718+02:00</t>
  </si>
  <si>
    <t>2026-05-03T19:25:04.214+02:00</t>
  </si>
  <si>
    <t>2026-05-03T18:50:02.987+02:00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</si>
  <si>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základ","posId":"i105","price":0,"isExtra":true},{"id":"3a8b6a85-3b5c-4ee4-be2d-261ab8731d6e","note":"","count":2,"label":"Dip česnekový","posId":"P106","price":2000,"isExtra":false}]</t>
  </si>
  <si>
    <t>2026-05-03T18:49:36.468+02:00</t>
  </si>
  <si>
    <t>2026-05-03T19:01:44.080+02:00</t>
  </si>
  <si>
    <t>[{"id":"69427585fd8faa40bcc99d6f","count":1,"label":"Margherita 32cm","posId":"112","price":20900,"isExtra":false},{"id":"7cdbdba064a9b12ab9c2a9d4","count":1,"label":"Balné","posId":"K0000","price":1500,"isExtra":true},{"id":"6a62c37fcc3049759d225124","count":1,"label":"USA těsto","posId":"17","price":1000,"isExtra":true},{"id":"c53963ce28e9a8bf387aa757","count":1,"label":"okraj mozzarella, bylinky","posId":"A121","price":5700,"isExtra":true},{"id":"f141e24c9f17c3296888fd0f","count":1,"label":"Šunka","posId":"B106","price":3000,"KDSTags":["greenhighlight"],"isExtra":true},{"id":"e5cbaf1a248c787cf25ca22a","count":1,"label":"Slanina","posId":"B108","price":3000,"KDSTags":["greenhighlight"],"isExtra":true},{"id":"69427585fd8faa40bcc99d77","count":1,"label":"Pepperoni 32cm 🌶️🌶️","posId":"120","price":24900,"isExtra":false},{"id":"7cdbdba064a9b12ab9c2a9d4","count":1,"label":"Balné","posId":"K0000","price":1500,"isExtra":true},{"id":"330e5bd554d905fd6d54cf01","count":1,"label":"bez plněných okrajů","posId":"X1000","price":0,"isExtra":true},{"id":"b9ae076dc1aa10e137c00e4a","count":1,"label":"Kukuřice","posId":"B115","price":2500,"KDSTags":["greenhighlight"],"isExtra":true}]</t>
  </si>
  <si>
    <t>2026-05-03T18:49:15.985+02:00</t>
  </si>
  <si>
    <t>2026-05-03T18:58:46.850+02:00</t>
  </si>
  <si>
    <t>[{"id":"59610934","note":"","size":"Margherita 32cm","count":1,"label":"Margherita 32cm","posId":"112","price":20900,"isExtra":false},{"id":"54414789","note":"","count":1,"label":"Balné","posId":"K0000","price":1500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54414829","note":"","count":1,"label":"Žampiony","posId":"B105","price":2500,"KDSTags":["greenhighlight"]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</si>
  <si>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2026-05-03T18:48:36.310+02:00</t>
  </si>
  <si>
    <t>2026-05-03T18:54:53.566+02:00</t>
  </si>
  <si>
    <t>[{"id":"69427585fd8faa40bcc99d57","count":1,"label":"Quattro Formaggi 40cm","posId":"111","price":30900,"isExtra":false},{"id":"1d39bc6ba96569aaaf3ab974","count":1,"label":"Balné","posId":"K0000","price":2000,"isExtra":true},{"id":"eec4c08ac65dda0e92e267ed","count":1,"label":"Rajčatový základ","posId":"ZSR40","price":0,"isExtra":true},{"id":"6d2352cfe7a68a0c82c7c9a0","count":2,"label":"Pepperoni salám","posId":"C109","price":4000,"KDSTags":["greenhighlight"],"isExtra":true}]</t>
  </si>
  <si>
    <t>2026-05-03T18:43:12.272+02:00</t>
  </si>
  <si>
    <t>2026-05-03T18:49:51.934+02:00</t>
  </si>
  <si>
    <t>[{"id":"59610934","note":"","size":"Margherita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bylinky","posId":"A121","price":5700,"isExtra":true},{"id":"54414829","note":"","count":1,"label":"Žampiony","posId":"B105","price":2500,"KDSTags":["greenhighlight"],"isExtra":true},{"id":"54414911","note":"","count":1,"label":"Pepperoni salám","posId":"B109","price":3000,"KDSTags":["greenhighlight"],"isExtra":true}]</t>
  </si>
  <si>
    <t>2026-05-03T18:42:02.487+02:00</t>
  </si>
  <si>
    <t>2026-05-03T18:53:05.104+02:00</t>
  </si>
  <si>
    <t>2026-05-03T19:08:52.751+02:00</t>
  </si>
  <si>
    <t>2026-05-03T18:42:03.311+02:00</t>
  </si>
  <si>
    <t>[{"id":"03ade9ce-5d0f-4499-a6a3-340b58ae4468","note":"","count":1,"label":"Capricciosa 32 cm","posId":"113","price":24900,"isExtra":false},{"id":"a62e938c-9a71-490f-818d-7d681b9da334","note":"","count":1,"label":"BEZ -žampiony","posId":"X105","price":0,"KDSTags":["redhighlight"],"isExtra":true},{"id":"0005ff76-02c8-47f3-a86e-87443988197a","note":"","count":1,"label":"BBQ Texas 32 cm","posId":"119","price":24900,"isExtra":false},{"id":"169906cc-98ac-4101-a361-79ae530758c3","note":"","count":1,"label":"BEZ -cibule","posId":"X103","price":0,"KDSTags":["redhighlight"],"isExtra":true},{"id":"bf8dc38b-6c8e-42b6-9da3-3170253a57d4","note":"","count":1,"label":"Hot &amp; Spicy 32 cm","posId":"122","price":24900,"isExtra":false},{"id":"03ade9ce-5d0f-4499-a6a3-340b58ae4468","note":"","count":1,"label":"Capricciosa 32 cm","posId":"113","price":24900,"isExtra":false},{"id":"2863cfff-d34c-4eca-8cc1-a94c70c453ab","note":"","count":1,"label":"Mirinda 1l","posId":"N126","price":5900,"isExtra":false}]</t>
  </si>
  <si>
    <t>2026-05-03T18:40:03.518+02:00</t>
  </si>
  <si>
    <t>2026-05-03T18:47:11.854+02:00</t>
  </si>
  <si>
    <t>[{"id":"69427585fd8faa40bcc99d77","count":1,"label":"Pepperoni 32cm 🌶️🌶️","posId":"120","price":24900,"isExtra":false},{"id":"7cdbdba064a9b12ab9c2a9d4","count":1,"label":"Balné","posId":"K0000","price":1500,"isExtra":true},{"id":"613c639ca9f700844db312cd","count":1,"label":"Olivy","posId":"B112","price":2500,"KDSTags":["greenhighlight"],"isExtra":true}]</t>
  </si>
  <si>
    <t>2026-05-03T18:40:02.439+02:00</t>
  </si>
  <si>
    <t>2026-05-03T18:48:38.688+02:00</t>
  </si>
  <si>
    <t>[{"id":"5b1f2843-926a-4dd1-a5f0-4fddc7b45013","note":"","count":1,"label":"Margherita 32 cm","posId":"112","price":20900,"isExtra":false},{"id":"117c830b-d7db-490d-a3b9-365f8c4fa2d3","note":"","count":1,"label":"Zeleninová 32 cm","posId":"115","price":24900,"isExtra":false}]</t>
  </si>
  <si>
    <t>2026-05-03T18:40:02.426+02:00</t>
  </si>
  <si>
    <t>2026-05-03T19:20:13.535+02:00</t>
  </si>
  <si>
    <t>[{"id":"ee394832-8137-440a-84b7-b9e0df42a9ab","note":"","count":1,"label":"Hawai 32 cm","posId":"114","price":24900,"isExtra":false},{"id":"0b867b16-3995-4b4a-9deb-1c0d8cecf8d6","note":"","count":1,"label":"Pepperoni 32 cm","posId":"120","price":24900,"isExtra":false},{"id":"35e045f9-bc36-46e9-8142-6579de78a05b","note":"","count":1,"label":"Comeback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bylinky","posId":"A121","price":5700,"isExtra":true},{"id":"131c6239-e041-4ab5-9f75-400951ef95f4","note":"","count":2,"label":"Dip jalapenos","posId":"P107","price":2000,"isExtra":false}]</t>
  </si>
  <si>
    <t>2026-05-03T18:36:19.254+02:00</t>
  </si>
  <si>
    <t>2026-05-03T18:36:51.539+02:00</t>
  </si>
  <si>
    <t>[{"id":"01ca3d2f-9f78-4081-9687-561b63c910ef","count":1,"label":"Poděbradská malinovka 0,5l","posId":"N129","price":4900,"isExtra":false,"creatorId":"FuoCrJgvx4gRyRTD4EtVi","isPackging":0,"actualLabel":"Poděbradská malinovka 0,5l"}]</t>
  </si>
  <si>
    <t>2026-05-03T18:34:02.347+02:00</t>
  </si>
  <si>
    <t>2026-05-03T19:14:53.027+02:00</t>
  </si>
  <si>
    <t>2026-05-03T19:56:18.255+02:00</t>
  </si>
  <si>
    <t>2026-05-03T18:34:03.293+02:00</t>
  </si>
  <si>
    <t>[{"id":"d63e9120-8ffe-444c-ba51-6c942a13f4fc","note":"","count":1,"label":"Margherita 40 cm","posId":"100","price":26900,"isExtra":false},{"id":"aef5aaf8-2acf-4f20-91be-c8829f11cd0c","note":"","count":1,"label":"Capricciosa 40 cm","posId":"101","price":30900,"isExtra":false},{"id":"1fae666b-4102-4ed0-b317-2a07b21ae279","note":"","count":1,"label":"Hot &amp; Spicy 40 cm","posId":"110","price":30900,"isExtra":false},{"id":"131c6239-e041-4ab5-9f75-400951ef95f4","note":"","count":1,"label":"Dip jalapenos","posId":"P107","price":2000,"isExtra":false}]</t>
  </si>
  <si>
    <t>2026-05-03T18:23:52.831+02:00</t>
  </si>
  <si>
    <t>2026-05-03T18:29:08.144+02:00</t>
  </si>
  <si>
    <t>[{"id":"62e7cd7f-c14f-463f-8320-f102b9c19d88","count":1,"label":"Pizza Capricciosa 40","posId":"101","price":30900,"isExtra":false,"creatorId":"9OMlkicNIjjH6NU2-YfdJ","isPackging":0,"actualLabel":"Pizza Capricciosa 40"}]</t>
  </si>
  <si>
    <t>2026-05-03T18:18:19.987+02:00</t>
  </si>
  <si>
    <t>2026-05-03T18:25:33.777+02:00</t>
  </si>
  <si>
    <t>[{"id":"69427585fd8faa40bcc99d6f","count":1,"label":"Margherita 32cm","posId":"112","price":20900,"isExtra":false},{"id":"7cdbdba064a9b12ab9c2a9d4","count":1,"label":"Balné","posId":"K0000","price":1500,"isExtra":true}]</t>
  </si>
  <si>
    <t>2026-05-03T18:17:43.473+02:00</t>
  </si>
  <si>
    <t>2026-05-03T18:25:25.716+02:00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</si>
  <si>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54414847","note":"","count":1,"label":"Olivy","posId":"B112","price":2500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54414829","note":"","count":1,"label":"Žampiony","posId":"B105","price":2500,"KDSTags":["greenhighlight"],"isExtra":true},{"id":"54414847","note":"","count":1,"label":"Olivy","posId":"B112","price":2500,"KDSTags":["greenhighlight"],"isExtra":true}]</t>
  </si>
  <si>
    <t>2026-05-03T18:12:01.969+02:00</t>
  </si>
  <si>
    <t>2026-05-03T18:17:46.526+02:00</t>
  </si>
  <si>
    <t>2026-05-03T18:44:21.873+02:00</t>
  </si>
  <si>
    <t>2026-05-03T18:12:02.615+02:00</t>
  </si>
  <si>
    <t>[{"id":"d63e9120-8ffe-444c-ba51-6c942a13f4fc","note":"","count":1,"label":"Margherita 40 cm","posId":"100","price":26900,"isExtra":false}]</t>
  </si>
  <si>
    <t>2026-05-03T18:09:02.680+02:00</t>
  </si>
  <si>
    <t>2026-05-03T18:17:28.564+02:00</t>
  </si>
  <si>
    <t>[{"id":"1fae666b-4102-4ed0-b317-2a07b21ae279","note":"","count":1,"label":"Hot &amp; Spicy 40 cm","posId":"110","price":30900,"isExtra":false},{"id":"4cd25cb7-e092-43a0-ab38-89c50a7e6a77","note":"","count":1,"label":"Pepperoni 18 cm","posId":"132","price":11900,"isExtra":false},{"id":"57c816b2-3e3f-46c2-b126-b09910d79cb0","note":"","count":1,"label":"změna na Smetanový základ","posId":"i129","price":0,"isExtra":true},{"id":"ee394832-8137-440a-84b7-b9e0df42a9ab","note":"","count":1,"label":"Hawai 32 cm","posId":"114","price":24900,"isExtra":false},{"id":"57c816b2-3e3f-46c2-b126-b09910d79cb0","note":"","count":1,"label":"změna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bylinky","posId":"A121","price":5700,"isExtra":true}]</t>
  </si>
  <si>
    <t>2026-05-03T18:03:40.304+02:00</t>
  </si>
  <si>
    <t>2026-05-03T18:12:07.791+02:00</t>
  </si>
  <si>
    <t>[{"id":"54414716","note":"","size":"Hawai 40cm","count":1,"label":"Hawai 40cm","posId":"102","price":30900,"isExtra":false},{"id":"54414779","note":"","count":1,"label":"Balné","posId":"K0000","price":2000,"isExtra":true},{"id":"59610934","note":"","size":"Margherita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</si>
  <si>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2026-05-03T17:57:02.739+02:00</t>
  </si>
  <si>
    <t>2026-05-03T18:02:11.460+02:00</t>
  </si>
  <si>
    <t>[{"id":"0b867b16-3995-4b4a-9deb-1c0d8cecf8d6","note":"","count":1,"label":"Pepperoni 32 cm","posId":"120","price":24900,"isExtra":false}]</t>
  </si>
  <si>
    <t>2026-05-03T17:52:34.062+02:00</t>
  </si>
  <si>
    <t>2026-05-03T17:58:24.729+02:00</t>
  </si>
  <si>
    <t>2026-05-03T17:47:02.425+02:00</t>
  </si>
  <si>
    <t>2026-05-03T17:58:03.461+02:00</t>
  </si>
  <si>
    <t>2026-05-03T18:25:52.216+02:00</t>
  </si>
  <si>
    <t>2026-05-03T17:47:02.927+02:00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</si>
  <si>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</si>
  <si>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2026-05-03T17:43:01.822+02:00</t>
  </si>
  <si>
    <t>2026-05-03T17:55:56.057+02:00</t>
  </si>
  <si>
    <t>2026-05-03T18:10:31.561+02:00</t>
  </si>
  <si>
    <t>2026-05-03T17:43:02.642+02:00</t>
  </si>
  <si>
    <t>[{"id":"f1315fc0-dfbb-459c-9f31-49d8e60875f4","note":"","count":1,"label":"Pepperoni 40 cm","posId":"108","price":30900,"isExtra":false}]</t>
  </si>
  <si>
    <t>2026-05-03T17:42:38.687+02:00</t>
  </si>
  <si>
    <t>2026-05-03T17:50:56.745+02:00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</si>
  <si>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okrajů","posId":"X1000","price":0,"isExtra":true},{"id":"54414901","note":"","count":1,"label":"Slanina","posId":"C108","price":4000,"KDSTags":["greenhighlight"],"isExtra":true},{"id":"54414710","note":"","size":"Comeback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</si>
  <si>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2026-05-03T17:42:02.878+02:00</t>
  </si>
  <si>
    <t>2026-05-03T17:55:14.504+02:00</t>
  </si>
  <si>
    <t>[{"id":"d63e9120-8ffe-444c-ba51-6c942a13f4fc","note":"","count":1,"label":"Margherita 40 cm","posId":"100","price":26900,"isExtra":false},{"id":"a3d62a5d-2e1d-48db-874e-d64becff7059","note":"","count":1,"label":"změna na BBQ základ","posId":"i128","price":0,"isExtra":true},{"id":"932d1eab-8f45-4992-b460-cc5099f91e14","note":"","count":1,"label":"Okraj Hotdog, BBQ","posId":"A120","price":6500,"isExtra":true},{"id":"f1315fc0-dfbb-459c-9f31-49d8e60875f4","note":"","count":1,"label":"Pepperoni 40 cm","posId":"108","price":30900,"isExtra":false},{"id":"a3d62a5d-2e1d-48db-874e-d64becff7059","note":"","count":1,"label":"změna na BBQ základ","posId":"i128","price":0,"isExtra":true},{"id":"932d1eab-8f45-4992-b460-cc5099f91e14","note":"","count":1,"label":"Okraj Hotdog, BBQ","posId":"A120","price":6500,"isExtra":true}]</t>
  </si>
  <si>
    <t>2026-05-03T17:40:02.220+02:00</t>
  </si>
  <si>
    <t>2026-05-03T17:46:33.434+02:00</t>
  </si>
  <si>
    <t>[{"id":"80cdc162-f69f-4138-b690-77917e93790e","note":"","count":1,"label":"SPICY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bylinky","posId":"A121","price":5700,"isExtra":true},{"id":"9044268d-9567-4604-8129-9d32c7630f2b","note":"","count":1,"label":"Příloha: Masové kuličky","posId":"P102","price":0,"isExtra":true},{"id":"45f62a03-044a-4058-9438-b16ec409a867","note":"","count":1,"label":"Pepsi zero sugar 1l","posId":"N125","price":0,"isExtra":true},{"id":"c1383a56-9eef-4159-8de6-52ba98917da4","note":"","count":1,"label":"Pepperoni Rolls, 6 ks","posId":"P100","price":8900,"isExtra":false},{"id":"211d85d0-839e-41d0-89e3-ea177ad7489e","note":"","count":1,"label":"Dip česnekový","posId":"P106","price":2000,"isExtra":false}]</t>
  </si>
  <si>
    <t>2026-05-03T17:35:53.307+02:00</t>
  </si>
  <si>
    <t>2026-05-03T17:45:14.667+02:00</t>
  </si>
  <si>
    <t>[{"id":"69427585fd8faa40bcc99d77","count":1,"label":"Pepperoni 32cm 🌶️🌶️","posId":"120","price":24900,"isExtra":false},{"id":"7cdbdba064a9b12ab9c2a9d4","count":1,"label":"Balné","posId":"K0000","price":1500,"isExtra":true},{"id":"69427585fd8faa40bcc99d71","count":1,"label":"Quattro Formaggi 32cm","posId":"123","price":24900,"isExtra":false},{"id":"7cdbdba064a9b12ab9c2a9d4","count":1,"label":"Balné","posId":"K0000","price":1500,"isExtra":true},{"id":"69427585fd8faa40bcc99d81","count":1,"label":"Capricciosa 32cm","posId":"113","price":24900,"isExtra":false},{"id":"7cdbdba064a9b12ab9c2a9d4","count":1,"label":"Balné","posId":"K0000","price":1500,"isExtra":true}]</t>
  </si>
  <si>
    <t>2026-05-03T17:27:14.756+02:00</t>
  </si>
  <si>
    <t>2026-05-03T17:36:07.822+02:00</t>
  </si>
  <si>
    <t>[{"id":"59610945","note":"","size":"Veggieballs 32cm 🌶️🌶️","count":1,"label":"Veggieballs 32cm 🌶️🌶️","posId":"117","price":24900,"isExtra":false},{"id":"54414789","note":"","count":1,"label":"Balné","posId":"K0000","price":1500,"isExtra":true},{"id":"54414859","note":"","count":1,"label":"Bez jalapenos","posId":"X102","price":0,"KDSTags":["redhighlight"],"isExtra":true},{"id":"54414751","note":"","size":"BBQ dip","count":1,"label":"BBQ dip","posId":"P105","price":2000,"isExtra":false},{"id":"54414789","note":"","count":1,"label":"Balné","posId":"K0000","price":1500,"isExtra":true},{"id":"59610938","note":"","size":"Pepperoni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</si>
  <si>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2026-05-03T17:19:02.989+02:00</t>
  </si>
  <si>
    <t>2026-05-03T17:25:27.451+02:00</t>
  </si>
  <si>
    <t>[{"id":"0b867b16-3995-4b4a-9deb-1c0d8cecf8d6","note":"","count":1,"label":"Pepperoni 32 cm","posId":"120","price":24900,"isExtra":false},{"id":"2be8bd8d-b8cf-456a-a9f3-1ae18c5726f9","note":"","count":1,"label":"okraj mozzarella, BBQ omáčka","posId":"A123","price":5700,"isExtra":true}]</t>
  </si>
  <si>
    <t>2026-05-03T17:10:58.180+02:00</t>
  </si>
  <si>
    <t>2026-05-03T17:15:22.789+02:00</t>
  </si>
  <si>
    <t>[{"id":"69427585fd8faa40bcc99d81","count":1,"label":"Capricciosa 32cm","posId":"113","price":24900,"isExtra":false},{"id":"7cdbdba064a9b12ab9c2a9d4","count":1,"label":"Balné","posId":"K0000","price":1500,"isExtra":true},{"id":"881556687eab9555bc542d70","count":1,"label":"Bez oliv","posId":"X112","price":0,"KDSTags":["redhighlight"],"isExtra":true}]</t>
  </si>
  <si>
    <t>2026-05-03T17:09:58.554+02:00</t>
  </si>
  <si>
    <t>2026-05-03T17:15:23.672+02:00</t>
  </si>
  <si>
    <t>[{"id":"69427585fd8faa40bcc99d71","count":1,"label":"Quattro Formaggi 32cm","posId":"123","price":24900,"isExtra":false},{"id":"7cdbdba064a9b12ab9c2a9d4","count":1,"label":"Balné","posId":"K0000","price":1500,"isExtra":true},{"id":"69427585fd8faa40bcc99d7f","count":1,"label":"Hawai 32cm","posId":"114","price":24900,"isExtra":false},{"id":"7cdbdba064a9b12ab9c2a9d4","count":1,"label":"Balné","posId":"K0000","price":1500,"isExtra":true},{"id":"69427585fd8faa40bcc99db1","count":1,"label":"Česnekový dip","posId":"P106","price":2000,"isExtra":false},{"id":"7cdbdba064a9b12ab9c2a9d4","count":1,"label":"Balné","posId":"K0000","price":1500,"isExtra":true}]</t>
  </si>
  <si>
    <t>2026-05-03T16:59:49.765+02:00</t>
  </si>
  <si>
    <t>2026-05-03T17:08:39.528+02:00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</si>
  <si>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32cm","posId":"123","price":24900,"isExtra":false},{"id":"54414789","note":"","count":1,"label":"Balné","posId":"K0000","price":1500,"isExtra":true},{"id":"59610946","note":"","count":1,"label":"USA těsto","posId":"17","price":1000,"isExtra":true},{"id":"59555840","note":"","count":1,"label":"Rajčatový základ","posId":"ZSR32","price":0,"isExtra":true},{"id":"54414783","note":"","count":1,"label":"bez plněných okrajů","posId":"X1000","price":0,"isExtra":true}]</t>
  </si>
  <si>
    <t>2026-05-03T16:59:49.728+02:00</t>
  </si>
  <si>
    <t>2026-05-03T17:07:35.490+02:00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</si>
  <si>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</si>
  <si>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2026-05-03T16:56:01.950+02:00</t>
  </si>
  <si>
    <t>2026-05-03T17:02:52.687+02:00</t>
  </si>
  <si>
    <t>[{"id":"ee394832-8137-440a-84b7-b9e0df42a9ab","note":"","count":1,"label":"Hawai 32 cm","posId":"114","price":24900,"isExtra":false}]</t>
  </si>
  <si>
    <t>Jakub Novák</t>
  </si>
  <si>
    <t>2026-05-03T16:55:02.208+02:00</t>
  </si>
  <si>
    <t>2026-05-03T17:11:37.310+02:00</t>
  </si>
  <si>
    <t>2026-05-03T17:27:25.229+02:00</t>
  </si>
  <si>
    <t>2026-05-03T16:55:02.764+02:00</t>
  </si>
  <si>
    <t>[{"id":"278158da-a7ef-451c-b94b-60f9c422b35d","note":"","count":1,"label":"Sweet passion 32 cm","posId":"29","price":20900,"isExtra":false},{"id":"bf8dc38b-6c8e-42b6-9da3-3170253a57d4","note":"","count":1,"label":"Hot &amp; Spicy 32 cm","posId":"122","price":24900,"isExtra":false},{"id":"19647242-c7ae-4948-97a4-fe55e47b6f96","note":"","count":1,"label":"BEZ -pepperoni salám","posId":"X109","price":0,"KDSTags":["redhighlight"],"isExtra":true},{"id":"3a8b6a85-3b5c-4ee4-be2d-261ab8731d6e","note":"","count":2,"label":"Dip česnekový","posId":"P106","price":2000,"isExtra":false},{"id":"35e045f9-bc36-46e9-8142-6579de78a05b","note":"","count":1,"label":"Comeback 32 cm","posId":"121","price":24900,"isExtra":false}]</t>
  </si>
  <si>
    <t>2026-05-03T16:48:02.555+02:00</t>
  </si>
  <si>
    <t>2026-05-03T17:06:14.289+02:00</t>
  </si>
  <si>
    <t>2026-05-03T17:19:07.704+02:00</t>
  </si>
  <si>
    <t>2026-05-03T16:48:03.069+02:00</t>
  </si>
  <si>
    <t>[{"id":"0ea52415-fdb3-497f-b216-7fd5802f2e0f","note":"","count":1,"label":"Quattro Formaggi 32 cm","posId":"123","price":24900,"isExtra":false},{"id":"95bce60f-e62f-4ae7-90e9-e09260893da5","note":"","count":1,"label":"Baby špenát &amp; kuře 18 cm","posId":"128","price":11900,"isExtra":false},{"id":"f61b7339-3b20-4583-b2b8-12e48de2876d","note":"","count":1,"label":"změna na Rajčatový základ","posId":"i105","price":0,"isExtra":true},{"id":"c1383a56-9eef-4159-8de6-52ba98917da4","note":"","count":1,"label":"Pepperoni Rolls, 6 ks","posId":"P100","price":8900,"isExtra":false}]</t>
  </si>
  <si>
    <t>2026-05-03T16:40:07.989+02:00</t>
  </si>
  <si>
    <t>2026-05-03T16:47:34.516+02:00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</si>
  <si>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</si>
  <si>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2026-05-03T16:35:44.578+02:00</t>
  </si>
  <si>
    <t>2026-05-03T16:42:04.507+02:00</t>
  </si>
  <si>
    <t>[{"id":"69427585fd8faa40bcc99d71","count":1,"label":"Quattro Formaggi 32cm","posId":"123","price":24900,"isExtra":false},{"id":"7cdbdba064a9b12ab9c2a9d4","count":1,"label":"Balné","posId":"K0000","price":1500,"isExtra":true},{"id":"5de9dfc2a429f52ac2bc0e61","count":1,"label":"okraj hotdog, hořčice","posId":"A117","price":5700,"isExtra":true},{"id":"69427585fd8faa40bcc99db1","count":1,"label":"Česnekový dip","posId":"P106","price":2000,"isExtra":false},{"id":"7cdbdba064a9b12ab9c2a9d4","count":1,"label":"Balné","posId":"K0000","price":1500,"isExtra":true}]</t>
  </si>
  <si>
    <t>2026-05-03T16:32:03.073+02:00</t>
  </si>
  <si>
    <t>2026-05-03T16:40:03.588+02:00</t>
  </si>
  <si>
    <t>2026-05-03T16:58:11.637+02:00</t>
  </si>
  <si>
    <t>2026-05-03T16:32:03.678+02:00</t>
  </si>
  <si>
    <t>[{"id":"1fae666b-4102-4ed0-b317-2a07b21ae279","note":"","count":1,"label":"Hot &amp; Spicy 40 cm","posId":"110","price":30900,"isExtra":false},{"id":"3a8b6a85-3b5c-4ee4-be2d-261ab8731d6e","note":"","count":1,"label":"Dip česnekový","posId":"P106","price":2000,"isExtra":false}]</t>
  </si>
  <si>
    <t>2026-05-03T16:28:08.004+02:00</t>
  </si>
  <si>
    <t>2026-05-03T16:34:57.503+02:00</t>
  </si>
  <si>
    <t>[{"id":"69427585fd8faa40bcc99d79","count":1,"label":"BBQ Texas 32cm","posId":"119","price":24900,"isExtra":false},{"id":"7cdbdba064a9b12ab9c2a9d4","count":1,"label":"Balné","posId":"K0000","price":1500,"isExtra":true}]</t>
  </si>
  <si>
    <t>2026-05-03T16:10:44.284+02:00</t>
  </si>
  <si>
    <t>2026-05-03T16:20:46.543+02:00</t>
  </si>
  <si>
    <t>[{"id":"59610942","note":"","size":"Hawai 32cm","count":1,"label":"Hawai 32cm","posId":"114","price":24900,"isExtra":false},{"id":"54414789","note":"","count":1,"label":"Balné","posId":"K0000","price":1500,"isExtra":true},{"id":"54414912","note":"","count":1,"label":"Grana padano, pecorino, parmazán","posId":"B130","price":3000,"KDSTags":["greenhighlight"],"isExtra":true},{"id":"59610939","note":"","size":"BBQ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</si>
  <si>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2026-05-03T16:10:43.648+02:00</t>
  </si>
  <si>
    <t>2026-05-03T16:18:17.340+02:00</t>
  </si>
  <si>
    <t>[{"id":"54414707","note":"","size":"Margherita 40cm","count":1,"label":"Margherita 40cm","posId":"100","price":26900,"isExtra":false},{"id":"54414779","note":"","count":1,"label":"Balné","posId":"K0000","price":2000,"isExtra":true},{"id":"54414862","note":"","count":1,"label":"Ananas","posId":"C100","price":3500,"KDSTags":["greenhighlight"],"isExtra":true},{"id":"54414882","note":"","count":1,"label":"Kukuřice","posId":"C115","price":3500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</si>
  <si>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2026-05-03T16:08:25.257+02:00</t>
  </si>
  <si>
    <t>2026-05-03T16:17:33.917+02:00</t>
  </si>
  <si>
    <t>[{"id":"69427585fd8faa40bcc99d57","count":1,"label":"Quattro Formaggi 40cm","posId":"111","price":30900,"isExtra":false},{"id":"1d39bc6ba96569aaaf3ab974","count":1,"label":"Balné","posId":"K0000","price":2000,"isExtra":true},{"id":"48863154de09ebfd22a82574","count":1,"label":"bez plněných okrajů","posId":"X1000","price":0,"isExtra":true},{"id":"5510bb5725d42643e0879d00","count":1,"label":"Cibule","posId":"C103","price":3500,"KDSTags":["greenhighlight"],"isExtra":true},{"id":"69427585fd8faa40bcc99dcf","count":1,"label":"Mirinda 1l","posId":"N126","price":5900,"isExtra":false}]</t>
  </si>
  <si>
    <t>Robert</t>
  </si>
  <si>
    <t>2026-05-03T16:05:15.879+02:00</t>
  </si>
  <si>
    <t>2026-05-03T16:14:41.187+02:00</t>
  </si>
  <si>
    <t>[{"id":"108","note":"","count":1,"label":"Pepperoni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omáčka","posId":"A124","price":6500,"isExtra":true},{"id":"C103","note":"","count":1,"label":"Cibule","posId":"C103","price":3500,"KDSTags":["greenhighlight"],"isExtra":true},{"id":"P106","note":"","count":1,"label":"Česnekový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</si>
  <si>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2026-05-03T15:54:02.861+02:00</t>
  </si>
  <si>
    <t>2026-05-03T16:22:08.081+02:00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</si>
  <si>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</si>
  <si>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2026-05-03T15:32:03.472+02:00</t>
  </si>
  <si>
    <t>2026-05-03T15:40:30.025+02:00</t>
  </si>
  <si>
    <t>[{"id":"69427585fd8faa40bcc99d81","count":1,"label":"Capricciosa 32cm","posId":"113","price":24900,"isExtra":false},{"id":"7cdbdba064a9b12ab9c2a9d4","count":1,"label":"Balné","posId":"K0000","price":1500,"isExtra":true},{"id":"330e5bd554d905fd6d54cf01","count":1,"label":"bez plněných okrajů","posId":"X1000","price":0,"isExtra":true},{"id":"c22d0136bb13cf3a9a73d35a","count":1,"label":"Bez žampionů","posId":"X105","price":0,"KDSTags":["redhighlight"],"isExtra":true}]</t>
  </si>
  <si>
    <t>2026-05-03T15:30:51.591+02:00</t>
  </si>
  <si>
    <t>2026-05-03T15:38:54.244+02:00</t>
  </si>
  <si>
    <t>[{"id":"54414717","note":"","size":"Capricciosa 40cm","count":1,"label":"Capricciosa 40cm","posId":"101","price":30900,"isExtra":false},{"id":"54414779","note":"","count":1,"label":"Balné","posId":"K0000","price":2000,"isExtra":true},{"id":"54414848","note":"","count":1,"label":"Olivy","posId":"C112","price":3500,"KDSTags":["greenhighlight"],"isExtra":true},{"id":"54414862","note":"","count":1,"label":"Ananas","posId":"C100","price":3500,"KDSTags":["greenhighlight"],"isExtra":true}]</t>
  </si>
  <si>
    <t>2026-05-03T15:12:01.454+02:00</t>
  </si>
  <si>
    <t>2026-05-03T15:21:40.765+02:00</t>
  </si>
  <si>
    <t>2026-05-03T15:44:51.378+02:00</t>
  </si>
  <si>
    <t>2026-05-03T15:12:01.977+02:00</t>
  </si>
  <si>
    <t>[{"id":"aef5aaf8-2acf-4f20-91be-c8829f11cd0c","note":"","count":1,"label":"Capricciosa 40 cm","posId":"101","price":30900,"isExtra":false},{"id":"36ea3088-07fd-428f-b871-c4a5ee9cef7b","note":"","count":1,"label":"Comeback 40 cm","posId":"109","price":30900,"isExtra":false},{"id":"d3eb4d53-930f-46c7-bd43-afdbaaac1bcf","note":"","count":1,"label":"Masové kuličky, 10 ks","posId":"P102","price":9900,"isExtra":false}]</t>
  </si>
  <si>
    <t>2026-05-03T14:53:57.067+02:00</t>
  </si>
  <si>
    <t>2026-05-03T15:02:45.610+02:00</t>
  </si>
  <si>
    <t>[{"id":"cce43af1-f8b6-4049-afc7-b6c288007204","count":1,"label":"Pizza Quattro Formaggi 40","posId":"111","price":30900,"isExtra":false,"creatorId":"13txsBRQncFv1wuDW8IhQ","isPackging":0,"actualLabel":"Pizza Quattro Formaggi 40"},{"id":"463f2394-9ff7-40e2-b1f2-945909af0092","count":1,"label":"Pizza Zeleninová 40 cm","posId":"103","price":30900,"isExtra":false,"creatorId":"Xv-dTOpXxmJBRxgzENUW5","isPackging":0,"actualLabel":"Pizza Zeleninová 40 cm"},{"id":"T4Qjk5hHKubllOl3b9OxA","count":1,"label":"Bez cibule","posId":"X103","price":0,"KDSTags":["redhighlight"],"isExtra":true,"mainItemId":"463f2394-9ff7-40e2-b1f2-945909af0092"},{"id":"62e7cd7f-c14f-463f-8320-f102b9c19d88","count":1,"label":"Pizza Capricciosa 40","posId":"101","price":30900,"isExtra":false,"creatorId":"G0cwiQfzj7ztzM2gg_SUL","isPackging":0,"actualLabel":"Pizza Capricciosa 40"}]</t>
  </si>
  <si>
    <t>2026-05-03T14:48:02.623+02:00</t>
  </si>
  <si>
    <t>2026-05-03T14:54:40.713+02:00</t>
  </si>
  <si>
    <t>[{"id":"d63e9120-8ffe-444c-ba51-6c942a13f4fc","note":"","count":1,"label":"Margherita 40 cm","posId":"100","price":26900,"isExtra":false},{"id":"211d85d0-839e-41d0-89e3-ea177ad7489e","note":"","count":2,"label":"Dip česnekový","posId":"P106","price":2000,"isExtra":false}]</t>
  </si>
  <si>
    <t>2026-05-03T14:36:01.803+02:00</t>
  </si>
  <si>
    <t>2026-05-03T14:43:41.619+02:00</t>
  </si>
  <si>
    <t>2026-05-03T15:07:58.308+02:00</t>
  </si>
  <si>
    <t>2026-05-03T14:36:02.434+02:00</t>
  </si>
  <si>
    <t>[{"id":"a45e2c39-3d2b-4b25-a44b-94505e3c8a50","note":"","count":1,"label":"Strawberry Love 18 cm","posId":"40","price":11900,"isExtra":false},{"id":"0b867b16-3995-4b4a-9deb-1c0d8cecf8d6","note":"","count":1,"label":"Pepperoni 32 cm","posId":"120","price":24900,"isExtra":false},{"id":"3a8b6a85-3b5c-4ee4-be2d-261ab8731d6e","note":"","count":1,"label":"Dip česnekový","posId":"P106","price":2000,"isExtra":false}]</t>
  </si>
  <si>
    <t>2026-05-03T14:30:10.272+02:00</t>
  </si>
  <si>
    <t>2026-05-03T14:47:54.810+02:00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</si>
  <si>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🌶️","posId":"109","price":30900,"isExtra":false},{"id":"54414779","note":"","count":1,"label":"Balné","posId":"K0000","price":2000,"isExtra":true},{"id":"54414793","note":"","count":1,"label":"Bez mozzarelly","posId":"X113","price":0,"KDSTags":["redhighlight"],"isExtra":true},{"id":"57405816","note":"","size":"Mirinda 1l","count":1,"label":"Mirinda 1l","posId":"N126","price":5900,"isExtra":false},{"id":"54414748","note":"","size":"Česnekový chléb 18cm","count":1,"label":"Česnekový chléb 18cm","posId":"P104","price":7900,"isExtra":false},{"id":"54414789","note":"","count":1,"label":"Balné","posId":"K0000","price":1500,"isExtra":true},{"id":"54414747","note":"","size":"Pečené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</si>
  <si>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2026-05-03T14:28:02.307+02:00</t>
  </si>
  <si>
    <t>2026-05-03T14:37:53.590+02:00</t>
  </si>
  <si>
    <t>2026-05-03T15:04:56.115+02:00</t>
  </si>
  <si>
    <t>2026-05-03T14:28:03.138+02:00</t>
  </si>
  <si>
    <t>[{"id":"0b867b16-3995-4b4a-9deb-1c0d8cecf8d6","note":"","count":1,"label":"Pepperoni 32 cm","posId":"120","price":24900,"isExtra":false},{"id":"0ea52415-fdb3-497f-b216-7fd5802f2e0f","note":"","count":1,"label":"Quattro Formaggi 32 cm","posId":"123","price":24900,"isExtra":false}]</t>
  </si>
  <si>
    <t>2026-05-03T14:28:02.292+02:00</t>
  </si>
  <si>
    <t>2026-05-03T14:35:38.604+02:00</t>
  </si>
  <si>
    <t>2026-05-03T14:57:58.125+02:00</t>
  </si>
  <si>
    <t>2026-05-03T14:28:03.136+02:00</t>
  </si>
  <si>
    <t>[{"id":"1fae666b-4102-4ed0-b317-2a07b21ae279","note":"","count":1,"label":"Hot &amp; Spicy 40 cm","posId":"110","price":30900,"isExtra":false}]</t>
  </si>
  <si>
    <t>2026-05-03T14:13:02.388+02:00</t>
  </si>
  <si>
    <t>2026-05-03T14:20:27.594+02:00</t>
  </si>
  <si>
    <t>2026-05-03T14:37:38.349+02:00</t>
  </si>
  <si>
    <t>2026-05-03T14:13:03.054+02:00</t>
  </si>
  <si>
    <t>[{"id":"3a8b6a85-3b5c-4ee4-be2d-261ab8731d6e","note":"","count":1,"label":"Dip česnekový","posId":"P106","price":2000,"isExtra":false},{"id":"c1383a56-9eef-4159-8de6-52ba98917da4","note":"","count":1,"label":"Pepperoni Rolls, 6 ks","posId":"P100","price":8900,"isExtra":false},{"id":"d63e9120-8ffe-444c-ba51-6c942a13f4fc","note":"","count":1,"label":"Margherita 40 cm","posId":"100","price":26900,"isExtra":false}]</t>
  </si>
  <si>
    <t>2026-05-03T14:10:02.689+02:00</t>
  </si>
  <si>
    <t>2026-05-03T14:40:04.579+02:00</t>
  </si>
  <si>
    <t>Semah</t>
  </si>
  <si>
    <t>2026-05-03T13:59:29.090+02:00</t>
  </si>
  <si>
    <t>2026-05-03T14:05:18.631+02:00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</si>
  <si>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okrajů","posId":"X1000","price":0,"isExtra":true}]</t>
  </si>
  <si>
    <t>Edmund</t>
  </si>
  <si>
    <t>2026-05-03T13:53:57.083+02:00</t>
  </si>
  <si>
    <t>2026-05-03T13:59:22.686+02:00</t>
  </si>
  <si>
    <t>[{"id":"101","note":"","count":1,"label":"Capricciosa 40cm","posId":"101","price":30900,"isExtra":false},{"id":"K0000","note":"","count":1,"label":"Balné","posId":"K0000","price":2000,"isExtra":true}]</t>
  </si>
  <si>
    <t>2026-05-03T13:46:02.674+02:00</t>
  </si>
  <si>
    <t>2026-05-03T13:56:09.599+02:00</t>
  </si>
  <si>
    <t>2026-05-03T14:10:28.642+02:00</t>
  </si>
  <si>
    <t>2026-05-03T13:46:03.175+02:00</t>
  </si>
  <si>
    <t>[{"id":"a45e2c39-3d2b-4b25-a44b-94505e3c8a50","note":"","count":1,"label":"Strawberry Love 18 cm","posId":"40","price":11900,"isExtra":false},{"id":"7bd52058-f7b0-4320-9d6c-79598e7d9b5f","note":"","count":1,"label":"Hawai 18 cm","posId":"126","price":11900,"isExtra":false},{"id":"3e2de0bb-95c5-440e-92fe-cedc9322e0ac","note":"","count":1,"label":"Ananas.","posId":"A100","price":1500,"isExtra":true},{"id":"ea8ba6dd-c20a-4bae-a731-5344afc761eb","note":"","count":1,"label":"Capricciosa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-olivy","posId":"X112","price":0,"KDSTags":["redhighlight"],"isExtra":true},{"id":"9461c599-e1f4-4267-8dd8-c1eea66839a3","note":"","count":1,"label":"Choco Rolls, 6 ks","posId":"chr100","price":8900,"isExtra":false}]</t>
  </si>
  <si>
    <t>2026-05-03T13:45:05.422+02:00</t>
  </si>
  <si>
    <t>2026-05-03T13:57:12.692+02:00</t>
  </si>
  <si>
    <t>[{"id":"69427585fd8faa40bcc99d81","count":1,"label":"Capricciosa 32cm","posId":"113","price":24900,"isExtra":false},{"id":"7cdbdba064a9b12ab9c2a9d4","count":1,"label":"Balné","posId":"K0000","price":1500,"isExtra":true},{"id":"0172555aa3b6fbb53ca44f49","count":1,"label":"Smetanový základ","posId":"ZRS32","price":0,"isExtra":true},{"id":"330e5bd554d905fd6d54cf01","count":1,"label":"bez plněných okrajů","posId":"X1000","price":0,"isExtra":true}]</t>
  </si>
  <si>
    <t>2026-05-03T13:40:02.610+02:00</t>
  </si>
  <si>
    <t>2026-05-03T13:47:48.551+02:00</t>
  </si>
  <si>
    <t>2026-05-03T14:00:46.108+02:00</t>
  </si>
  <si>
    <t>2026-05-03T13:40:03.279+02:00</t>
  </si>
  <si>
    <t>[{"id":"95f3b6f0-9bb8-444a-b595-e945cadd4e80","note":"","count":1,"label":"Sweet passion 18 cm","posId":"30","price":11900,"isExtra":false},{"id":"e525f614-2c06-459a-8d22-623546aa83fc","note":"","count":1,"label":"BBQ Texas 40 cm","posId":"107","price":30900,"isExtra":false},{"id":"086fcce3-7fb4-4d92-a248-f28db47a4c99","note":"","count":1,"label":"Česká zmrzlina z Opočna vanilková","posId":"D108","price":12900,"isExtra":false}]</t>
  </si>
  <si>
    <t>2026-05-03T13:28:53.202+02:00</t>
  </si>
  <si>
    <t>2026-05-03T13:36:17.619+02:00</t>
  </si>
  <si>
    <t>[{"id":"118","note":"","count":1,"label":"BBQ Meteor 32cm","posId":"118","price":24900,"isExtra":false},{"id":"K0000","note":"","count":1,"label":"Balné","posId":"K0000","price":1500,"isExtra":true},{"id":"X1000","note":"","count":1,"label":"bez plněných okrajů","posId":"X1000","price":0,"isExtra":true},{"id":"X113","note":"","count":1,"label":"Bez mozzarelly","posId":"X113","price":0,"KDSTags":["redhighlight"],"isExtra":true},{"id":"X108","note":"","count":1,"label":"Bez slaniny","posId":"X108","price":0,"KDSTags":["redhighlight"],"isExtra":true},{"id":"P103","note":"","count":1,"label":"Pečené brambory","posId":"P103","price":6900,"isExtra":false},{"id":"K0000","note":"","count":1,"label":"Balné","posId":"K0000","price":1500,"isExtra":true},{"id":"N125","note":"","count":1,"label":"Pepsi zero sugar 1l","posId":"N125","price":5900,"isExtra":false}]</t>
  </si>
  <si>
    <t>2026-05-03T13:16:02.777+02:00</t>
  </si>
  <si>
    <t>2026-05-03T13:29:25.465+02:00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</si>
  <si>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bylinky","posId":"A122","price":6500,"isExtra":true}]</t>
  </si>
  <si>
    <t>2026-05-03T13:10:35.323+02:00</t>
  </si>
  <si>
    <t>2026-05-03T13:20:39.709+02:00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</si>
  <si>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základ","posId":"ZRB40","price":0,"isExtra":true},{"id":"54414856","note":"","count":1,"label":"okraj hotdog, bbq omáčka","posId":"A120","price":6500,"isExtra":true},{"id":"54414716","note":"","size":"Hawai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bylinky","posId":"A122","price":6500,"isExtra":true},{"id":"54414894","note":"","count":1,"label":"Šunka","posId":"C106","price":4000,"KDSTags":["greenhighlight"],"isExtra":true},{"id":"54414714","note":"","size":"Baby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40cm","posId":"104","price":30900,"isExtra":false},{"id":"54414779","note":"","count":1,"label":"Balné","posId":"K0000","price":2000,"isExtra":true},{"id":"54414777","note":"","count":1,"label":"bez plněných okrajů","posId":"X1000","price":0,"isExtra":true},{"id":"54414908","note":"","count":1,"label":"Kuře","posId":"C114","price":4000,"KDSTags":["greenhighlight"],"isExtra":true}]</t>
  </si>
  <si>
    <t>2026-05-03T13:10:01.509+02:00</t>
  </si>
  <si>
    <t>2026-05-03T13:22:21.741+02:00</t>
  </si>
  <si>
    <t>[{"id":"69427585fd8faa40bcc99d75","count":1,"label":"Comeback 32cm 🌶️","posId":"121","price":24900,"isExtra":false},{"id":"7cdbdba064a9b12ab9c2a9d4","count":1,"label":"Balné","posId":"K0000","price":1500,"isExtra":true},{"id":"69427585fd8faa40bcc99d81","count":1,"label":"Capricciosa 32cm","posId":"113","price":24900,"isExtra":false},{"id":"7cdbdba064a9b12ab9c2a9d4","count":1,"label":"Balné","posId":"K0000","price":1500,"isExtra":true}]</t>
  </si>
  <si>
    <t>2026-05-03T13:07:01.633+02:00</t>
  </si>
  <si>
    <t>2026-05-03T13:15:22.792+02:00</t>
  </si>
  <si>
    <t>2026-05-03T13:26:44.388+02:00</t>
  </si>
  <si>
    <t>2026-05-03T13:07:02.105+02:00</t>
  </si>
  <si>
    <t>[{"id":"35e045f9-bc36-46e9-8142-6579de78a05b","note":"","count":1,"label":"Comeback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-cibule","posId":"X103","price":0,"KDSTags":["redhighlight"],"isExtra":true},{"id":"f917a1e8-52b4-4621-aa24-89b06c89e060","note":"","count":1,"label":"BEZ -slanina","posId":"X108","price":0,"KDSTags":["redhighlight"],"isExtra":true}]</t>
  </si>
  <si>
    <t>2026-05-03T13:02:35.751+02:00</t>
  </si>
  <si>
    <t>2026-05-03T13:11:54.675+02:00</t>
  </si>
  <si>
    <t>[{"id":"59610934","note":"","size":"Margherita 32cm","count":1,"label":"Margherita 32cm","posId":"112","price":20900,"isExtra":false},{"id":"54414789","note":"","count":1,"label":"Balné","posId":"K0000","price":1500,"isExtra":true},{"id":"59610942","note":"","size":"Hawai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</si>
  <si>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2026-05-03T12:54:20.086+02:00</t>
  </si>
  <si>
    <t>2026-05-03T13:00:38.741+02:00</t>
  </si>
  <si>
    <t>[{"id":"69427585fd8faa40bcc99d69","count":1,"label":"Baby špenát &amp; kuře 40cm","posId":"104","price":30900,"isExtra":false},{"id":"1d39bc6ba96569aaaf3ab974","count":1,"label":"Balné","posId":"K0000","price":2000,"isExtra":true},{"id":"08313ffa9de7c114604a7c3e","count":1,"label":"Bez kuřete","posId":"X114","price":0,"KDSTags":["redhighlight"],"isExtra":true},{"id":"02b3742f94da9f259a89e61f","count":1,"label":"Kukuřice","posId":"C115","price":3500,"KDSTags":["greenhighlight"],"isExtra":true},{"id":"69427585fd8faa40bcc99db1","count":1,"label":"Česnekový dip","posId":"P106","price":2000,"isExtra":false},{"id":"7cdbdba064a9b12ab9c2a9d4","count":1,"label":"Balné","posId":"K0000","price":1500,"isExtra":true}]</t>
  </si>
  <si>
    <t>2026-05-03T12:51:17.640+02:00</t>
  </si>
  <si>
    <t>2026-05-03T12:58:52.604+02:00</t>
  </si>
  <si>
    <t>[{"id":"59610941","note":"","size":"Zeleninová 32cm","count":1,"label":"Zeleninová 32cm","posId":"115","price":24900,"isExtra":false},{"id":"54414789","note":"","count":1,"label":"Balné","posId":"K0000","price":1500,"isExtra":true},{"id":"59610935","note":"","size":"Quattro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</si>
  <si>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2026-05-03T12:40:48.038+02:00</t>
  </si>
  <si>
    <t>2026-05-03T12:45:30.302+02:00</t>
  </si>
  <si>
    <t>[{"id":"b8639e85-7271-4b5c-9879-874af4178d11","count":1,"label":"Pizza Hawai 18 cm","posId":"126","price":11900,"isExtra":false,"creatorId":"j1_9jZuX6aZcgs3ueHOkU","isPackging":0,"actualLabel":"Pizza Hawai 18 cm"}]</t>
  </si>
  <si>
    <t>2026-05-03T12:20:02.703+02:00</t>
  </si>
  <si>
    <t>2026-05-03T12:29:59.218+02:00</t>
  </si>
  <si>
    <t>2026-05-03T13:02:04.760+02:00</t>
  </si>
  <si>
    <t>2026-05-03T12:23:24.115+02:00</t>
  </si>
  <si>
    <t>[{"id":"8c704055-e242-493d-b754-bb711e5a6c0b","note":"","count":1,"label":"Hawai 40 cm","posId":"102","price":30900,"isExtra":false},{"id":"622835b8-8ccd-4776-9f66-ccee484725e6","note":"","count":1,"label":"Okraj Hotdog, hořčice","posId":"A118","price":6500,"isExtra":true}]</t>
  </si>
  <si>
    <t>2026-05-03T12:16:02.736+02:00</t>
  </si>
  <si>
    <t>2026-05-03T12:26:38.207+02:00</t>
  </si>
  <si>
    <t>2026-05-03T12:47:36.031+02:00</t>
  </si>
  <si>
    <t>2026-05-03T12:16:03.355+02:00</t>
  </si>
  <si>
    <t>[{"id":"03dae282-4cd4-4fa2-9169-2178ea3ed325","note":"","count":1,"label":"Quattro Formaggi 40 cm","posId":"111","price":30900,"isExtra":false},{"id":"d5c01305-5b81-4931-8ef0-14413da22bab","note":"","count":1,"label":"Kukuřice","posId":"C115","price":3500,"KDSTags":["greenhighlight"],"isExtra":true},{"id":"614269dd-2dbe-47e4-81f8-670c7ef03e2f","note":"","count":1,"label":"Pepperoni salám","posId":"C109","price":4000,"KDSTags":["greenhighlight"],"isExtra":true},{"id":"36ea3088-07fd-428f-b871-c4a5ee9cef7b","note":"","count":1,"label":"Comeback 40 cm","posId":"109","price":30900,"isExtra":false},{"id":"3a8b6a85-3b5c-4ee4-be2d-261ab8731d6e","note":"","count":2,"label":"Dip česnekový","posId":"P106","price":2000,"isExtra":false}]</t>
  </si>
  <si>
    <t>2026-05-03T12:09:51.768+02:00</t>
  </si>
  <si>
    <t>2026-05-03T12:18:38.352+02:00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</si>
  <si>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</si>
  <si>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2026-05-03T12:02:30.027+02:00</t>
  </si>
  <si>
    <t>2026-05-03T12:13:24.334+02:00</t>
  </si>
  <si>
    <t>[{"id":"69427585fd8faa40bcc99d57","count":1,"label":"Quattro Formaggi 40cm","posId":"111","price":30900,"isExtra":false},{"id":"1d39bc6ba96569aaaf3ab974","count":1,"label":"Balné","posId":"K0000","price":2000,"isExtra":true},{"id":"eec4c08ac65dda0e92e267ed","count":1,"label":"Rajčatový základ","posId":"ZSR40","price":0,"isExtra":true},{"id":"130093bd8410a64382381080","count":1,"label":"Špenát s česnekem","posId":"C107","price":3500,"KDSTags":["greenhighlight"],"isExtra":true},{"id":"3a8a5f390c85702c5b451316","count":1,"label":"Grana padano, pecorino, parmazán","posId":"C130","price":4000,"KDSTags":["greenhighlight"],"isExtra":true}]</t>
  </si>
  <si>
    <t>2026-05-03T11:40:01.671+02:00</t>
  </si>
  <si>
    <t>2026-05-03T11:51:25.091+02:00</t>
  </si>
  <si>
    <t>2026-05-03T12:16:50.511+02:00</t>
  </si>
  <si>
    <t>2026-05-03T11:40:02.506+02:00</t>
  </si>
  <si>
    <t>[{"id":"ee394832-8137-440a-84b7-b9e0df42a9ab","note":"","count":1,"label":"Hawai 32 cm","posId":"114","price":24900,"isExtra":false},{"id":"03dae282-4cd4-4fa2-9169-2178ea3ed325","note":"","count":1,"label":"Quattro Formaggi 40 cm","posId":"111","price":30900,"isExtra":false},{"id":"a3d62a5d-2e1d-48db-874e-d64becff7059","note":"","count":1,"label":"změna na BBQ základ","posId":"i128","price":0,"isExtra":true},{"id":"614269dd-2dbe-47e4-81f8-670c7ef03e2f","note":"","count":1,"label":"Pepperoni salám","posId":"C109","price":4000,"KDSTags":["greenhighlight"],"isExtra":true}]</t>
  </si>
  <si>
    <t>2026-05-03T11:38:02.218+02:00</t>
  </si>
  <si>
    <t>2026-05-03T11:49:46.100+02:00</t>
  </si>
  <si>
    <t>2026-05-03T12:08:15.540+02:00</t>
  </si>
  <si>
    <t>2026-05-03T11:41:22.520+02:00</t>
  </si>
  <si>
    <t>[{"id":"5b1f2843-926a-4dd1-a5f0-4fddc7b45013","note":"","count":3,"label":"Margherita 32 cm","posId":"112","price":20900,"isExtra":false}]</t>
  </si>
  <si>
    <t>2026-05-03T11:33:05.222+02:00</t>
  </si>
  <si>
    <t>2026-05-03T11:42:30.331+02:00</t>
  </si>
  <si>
    <t>[{"id":"54414707","note":"","size":"Margherita 40cm","count":1,"label":"Margherita 40cm","posId":"100","price":26900,"isExtra":false},{"id":"54414779","note":"","count":1,"label":"Balné","posId":"K0000","price":2000,"isExtra":true},{"id":"59555830","note":"","count":1,"label":"Smetanový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54414882","note":"","count":1,"label":"Kukuřice","posId":"C115","price":3500,"KDSTags":["greenhighlight"],"isExtra":true},{"id":"54414894","note":"","count":1,"label":"Šunka","posId":"C106","price":4000,"KDSTags":["greenhighlight"],"isExtra":true},{"id":"54414901","note":"","count":1,"label":"Slanina","posId":"C108","price":4000,"KDSTags":["greenhighlight"],"isExtra":true},{"id":"57405816","note":"","size":"Mirinda 1l","count":1,"label":"Mirinda 1l","posId":"N126","price":5900,"isExtra":false}]</t>
  </si>
  <si>
    <t>2026-05-03T11:22:53.434+02:00</t>
  </si>
  <si>
    <t>2026-05-03T11:30:47.335+02:00</t>
  </si>
  <si>
    <t>[{"id":"69427585fd8faa40bcc99d71","count":1,"label":"Quattro Formaggi 32cm","posId":"123","price":24900,"isExtra":false},{"id":"7cdbdba064a9b12ab9c2a9d4","count":1,"label":"Balné","posId":"K0000","price":1500,"isExtra":true}]</t>
  </si>
  <si>
    <t>2026-05-03T11:17:02.297+02:00</t>
  </si>
  <si>
    <t>2026-05-03T11:40:08.078+02:00</t>
  </si>
  <si>
    <t>2026-05-03T11:52:07.298+02:00</t>
  </si>
  <si>
    <t>2026-05-03T11:17:03.112+02:00</t>
  </si>
  <si>
    <t>[{"id":"076ed74a-9e28-4a30-9b7c-06e6adbd9e27","note":"","count":1,"label":"Margherita 18 cm","posId":"124","price":11900,"isExtra":false},{"id":"ee394832-8137-440a-84b7-b9e0df42a9ab","note":"","count":1,"label":"Hawai 32 cm","posId":"114","price":24900,"isExtra":false},{"id":"c8019f80-065c-4f09-9e80-65b85dae2ae1","note":"","count":1,"label":"kukuřice","posId":"B115","price":2500,"KDSTags":["greenhighlight"],"isExtra":true},{"id":"28b3f739-f42a-4ef9-8499-ad66cad79c40","note":"","count":1,"label":"Hot &amp; Spicy 18 cm","posId":"134","price":11900,"isExtra":false}]</t>
  </si>
  <si>
    <t>2026-05-03T11:13:18.887+02:00</t>
  </si>
  <si>
    <t>2026-05-03T11:23:18.233+02:00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</si>
  <si>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bylinky","posId":"A121","price":5700,"isExtra":true},{"id":"54414750","note":"","size":"Česnekový dip","count":1,"label":"Česnekový dip","posId":"P106","price":2000,"isExtra":false},{"id":"54414789","note":"","count":1,"label":"Balné","posId":"K0000","price":1500,"isExtra":true},{"id":"57464196","note":"","size":"Dip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Jalapeňos","posId":"P107","price":2000,"isExtra":false},{"id":"54414789","note":"","count":1,"label":"Balné","posId":"K0000","price":1500,"isExtra":true}]</t>
  </si>
  <si>
    <t>2026-05-03T11:10:42.555+02:00</t>
  </si>
  <si>
    <t>2026-05-03T11:20:10.348+02:00</t>
  </si>
  <si>
    <t>[{"id":"69427585fd8faa40bcc99d71","count":1,"label":"Quattro Formaggi 32cm","posId":"123","price":24900,"isExtra":false},{"id":"7cdbdba064a9b12ab9c2a9d4","count":1,"label":"Balné","posId":"K0000","price":1500,"isExtra":true},{"id":"c53963ce28e9a8bf387aa757","count":1,"label":"okraj mozzarella, bylinky","posId":"A121","price":5700,"isExtra":true},{"id":"812a5723adbe7d9399c88294","count":1,"label":"Pepperoni salám","posId":"B109","price":3000,"KDSTags":["greenhighlight"],"isExtra":true},{"id":"69427585fd8faa40bcc99d5d","count":1,"label":"Pepperoni 40cm 🌶️🌶️","posId":"108","price":30900,"isExtra":false},{"id":"1d39bc6ba96569aaaf3ab974","count":1,"label":"Balné","posId":"K0000","price":2000,"isExtra":true},{"id":"48863154de09ebfd22a82574","count":1,"label":"bez plněných okrajů","posId":"X1000","price":0,"isExtra":true},{"id":"0e6f48bb57b8891786ed0c2c","count":1,"label":"Jalapeňos","posId":"C102","price":3500,"KDSTags":["greenhighlight"],"isExtra":true},{"id":"5510bb5725d42643e0879d00","count":1,"label":"Cibule","posId":"C103","price":3500,"KDSTags":["greenhighlight"],"isExtra":true}]</t>
  </si>
  <si>
    <t>2026-05-03T11:10:07.499+02:00</t>
  </si>
  <si>
    <t>2026-05-03T11:18:00.028+02:00</t>
  </si>
  <si>
    <t>[{"id":"69427585fd8faa40bcc99d55","count":1,"label":"Margherita 40cm","posId":"100","price":26900,"isExtra":false},{"id":"1d39bc6ba96569aaaf3ab974","count":1,"label":"Balné","posId":"K0000","price":2000,"isExtra":true},{"id":"69427585fd8faa40bcc99d5b","count":1,"label":"Comeback 40cm 🌶️","posId":"109","price":30900,"isExtra":false},{"id":"1d39bc6ba96569aaaf3ab974","count":1,"label":"Balné","posId":"K0000","price":2000,"isExtra":true}]</t>
  </si>
  <si>
    <t>2026-05-03T10:54:01.678+02:00</t>
  </si>
  <si>
    <t>2026-05-03T11:10:14.986+02:00</t>
  </si>
  <si>
    <t>2026-05-03T11:26:27.159+02:00</t>
  </si>
  <si>
    <t>2026-05-03T10:54:02.542+02:00</t>
  </si>
  <si>
    <t>[{"id":"36ea3088-07fd-428f-b871-c4a5ee9cef7b","note":"","count":1,"label":"Comeback 40 cm","posId":"109","price":30900,"isExtra":false},{"id":"3a8b6a85-3b5c-4ee4-be2d-261ab8731d6e","note":"","count":1,"label":"Dip česnekový","posId":"P106","price":2000,"isExtra":false}]</t>
  </si>
  <si>
    <t>2026-05-03T00:34:33.693+02:00</t>
  </si>
  <si>
    <t>2026-05-03T00:43:50.738+02:00</t>
  </si>
  <si>
    <t>[{"id":"69427585fd8faa40bcc99d61","count":1,"label":"BBQ Meteor 40cm","posId":"106","price":30900,"isExtra":false},{"id":"1d39bc6ba96569aaaf3ab974","count":1,"label":"Balné","posId":"K0000","price":2000,"isExtra":true},{"id":"69427585fd8faa40bcc99db1","count":1,"label":"Česnekový dip","posId":"P106","price":2000,"isExtra":false},{"id":"7cdbdba064a9b12ab9c2a9d4","count":1,"label":"Balné","posId":"K0000","price":1500,"isExtra":true}]</t>
  </si>
  <si>
    <t>2026-05-03T00:27:11.914+02:00</t>
  </si>
  <si>
    <t>2026-05-03T00:34:33.671+02:00</t>
  </si>
  <si>
    <t>[{"id":"59610937","note":"","size":"Comeback 32cm 🌶️","count":1,"label":"Comeback 32cm 🌶️","posId":"121","price":24900,"isExtra":false},{"id":"54414789","note":"","count":1,"label":"Balné","posId":"K0000","price":1500,"isExtra":true}]</t>
  </si>
  <si>
    <t>2026-05-03T00:26:03.795+02:00</t>
  </si>
  <si>
    <t>2026-05-03T00:28:14.498+02:00</t>
  </si>
  <si>
    <t>2026-05-03T05:59:59.999+02:00</t>
  </si>
  <si>
    <t>[{"id":"D107","note":"","count":1,"label":"Opočno čokoládová","posId":"D107","price":12900,"isExtra":false},{"id":"N125","note":"","count":1,"label":"Pepsi zero sugar 1l","posId":"N125","price":5900,"isExtra":false}]</t>
  </si>
  <si>
    <t>2026-05-03T00:19:58.989+02:00</t>
  </si>
  <si>
    <t>2026-05-03T00:28:33.573+02:00</t>
  </si>
  <si>
    <t>[{"id":"69427585fd8faa40bcc99d5d","count":1,"label":"Pepperoni 40cm 🌶️🌶️","posId":"108","price":30900,"isExtra":false},{"id":"1d39bc6ba96569aaaf3ab974","count":1,"label":"Balné","posId":"K0000","price":2000,"isExtra":true},{"id":"e97c473331e663ddc690894a","count":1,"label":"BBQ základ","posId":"ZRB40","price":0,"isExtra":true},{"id":"fb8c45104be3e2ec287156ec","count":1,"label":"okraj mozzarella, bylinky","posId":"A122","price":6500,"isExtra":true},{"id":"69427585fd8faa40bcc99d5d","count":1,"label":"Pepperoni 40cm 🌶️🌶️","posId":"108","price":30900,"isExtra":false},{"id":"1d39bc6ba96569aaaf3ab974","count":1,"label":"Balné","posId":"K0000","price":2000,"isExtra":true}]</t>
  </si>
  <si>
    <t>2026-05-03T00:17:31.164+02:00</t>
  </si>
  <si>
    <t>2026-05-03T00:22:44.585+02:00</t>
  </si>
  <si>
    <t>[{"id":"54414750","note":"","size":"Česnekový dip","count":1,"label":"Česnekový dip","posId":"P106","price":2000,"isExtra":false},{"id":"54414789","note":"","count":1,"label":"Balné","posId":"K0000","price":1500,"isExtra":true},{"id":"59610942","note":"","size":"Hawai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</si>
  <si>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2026-05-03T00:09:05.238+02:00</t>
  </si>
  <si>
    <t>2026-05-03T00:15:56.427+02:00</t>
  </si>
  <si>
    <t>[{"id":"bbd3709a-e168-4407-8515-6961f0b006a3","count":1,"label":"Pizza Hawai 32 cm","posId":"114","price":24900,"isExtra":false,"creatorId":"jFAFXERjRY9e-C-dDylJ_","isPackging":0,"actualLabel":"Pizza Hawai 32 cm"},{"id":"61f8ff26-31c1-4e19-9cc4-8302f07a74fb","count":1,"label":"Pizza BBQ Meteor 32","posId":"118","price":24900,"isExtra":false,"creatorId":"OcV-ml7Y5SfFQgiNAW_rd","isPackging":0,"actualLabel":"Pizza BBQ Meteor 32"},{"id":"RTeDkNJpf75E4U4wKXalw","count":1,"label":"Rajčatový základ","posId":"ZBR32","price":0,"isExtra":true,"mainItemId":"61f8ff26-31c1-4e19-9cc4-8302f07a74fb"}]</t>
  </si>
  <si>
    <t>2026-05-03T00:07:18.060+02:00</t>
  </si>
  <si>
    <t>2026-05-03T00:15:54.648+02:00</t>
  </si>
  <si>
    <t>[{"id":"69427585fd8faa40bcc99d5f","count":1,"label":"BBQ Texas 40cm","posId":"107","price":30900,"isExtra":false},{"id":"1d39bc6ba96569aaaf3ab974","count":1,"label":"Balné","posId":"K0000","price":2000,"isExtra":true}]</t>
  </si>
  <si>
    <t>Velimir</t>
  </si>
  <si>
    <t>2026-05-03T00:03:27.740+02:00</t>
  </si>
  <si>
    <t>2026-05-03T00:14:11.527+02:00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</si>
  <si>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základ","posId":"ZBS32","price":0,"isExtra":true},{"id":"X1000","note":"","count":1,"label":"bez plněných okrajů","posId":"X1000","price":0,"isExtra":true}]</t>
  </si>
  <si>
    <t>2026-05-02T23:52:07.073+02:00</t>
  </si>
  <si>
    <t>2026-05-03T00:01:28.477+02:00</t>
  </si>
  <si>
    <t>[{"id":"69427585fd8faa40bcc99d7f","count":1,"label":"Hawai 32cm","posId":"114","price":24900,"isExtra":false},{"id":"7cdbdba064a9b12ab9c2a9d4","count":1,"label":"Balné","posId":"K0000","price":1500,"isExtra":true},{"id":"67ee8ea824979e19c050c126","count":1,"label":"Bez ananasu","posId":"X100","price":0,"KDSTags":["redhighlight"],"isExtra":true},{"id":"b9ae076dc1aa10e137c00e4a","count":1,"label":"Kukuřice","posId":"B115","price":2500,"KDSTags":["greenhighlight"],"isExtra":true},{"id":"69427585fd8faa40bcc99db1","count":1,"label":"Česnekový dip","posId":"P106","price":2000,"isExtra":false},{"id":"7cdbdba064a9b12ab9c2a9d4","count":1,"label":"Balné","posId":"K0000","price":1500,"isExtra":true}]</t>
  </si>
  <si>
    <t>2026-05-02T23:25:02.317+02:00</t>
  </si>
  <si>
    <t>2026-05-03T00:30:59.316+02:00</t>
  </si>
  <si>
    <t>2026-05-03T00:37:23.679+02:00</t>
  </si>
  <si>
    <t>2026-05-02T23:25:02.805+02:00</t>
  </si>
  <si>
    <t>[{"id":"1fae666b-4102-4ed0-b317-2a07b21ae279","note":"","count":1,"label":"Hot &amp; Spicy 40 cm","posId":"110","price":30900,"isExtra":false},{"id":"211d85d0-839e-41d0-89e3-ea177ad7489e","note":"","count":4,"label":"Dip česnekový","posId":"P106","price":2000,"isExtra":false}]</t>
  </si>
  <si>
    <t>2026-05-02T23:21:26.114+02:00</t>
  </si>
  <si>
    <t>2026-05-02T23:27:56.348+02:00</t>
  </si>
  <si>
    <t>[{"id":"59610935","note":"","size":"Quattro Formaggi 32cm","count":1,"label":"Quattro Formaggi 32cm","posId":"123","price":24900,"isExtra":false},{"id":"54414789","note":"","count":1,"label":"Balné","posId":"K0000","price":1500,"isExtra":true}]</t>
  </si>
  <si>
    <t>2026-05-02T23:16:02.429+02:00</t>
  </si>
  <si>
    <t>2026-05-02T23:28:14.191+02:00</t>
  </si>
  <si>
    <t>2026-05-02T23:37:54.064+02:00</t>
  </si>
  <si>
    <t>2026-05-02T23:16:03.000+02:00</t>
  </si>
  <si>
    <t>[{"id":"f1315fc0-dfbb-459c-9f31-49d8e60875f4","note":"","count":1,"label":"Pepperoni 40 cm","posId":"108","price":30900,"isExtra":false},{"id":"3a8b6a85-3b5c-4ee4-be2d-261ab8731d6e","note":"","count":1,"label":"Dip česnekový","posId":"P106","price":2000,"isExtra":false}]</t>
  </si>
  <si>
    <t>2026-05-02T23:07:44.360+02:00</t>
  </si>
  <si>
    <t>2026-05-02T23:17:14.519+02:00</t>
  </si>
  <si>
    <t>[{"id":"69427585fd8faa40bcc99d7b","count":1,"label":"BBQ Meteor 32cm","posId":"118","price":24900,"isExtra":false},{"id":"7cdbdba064a9b12ab9c2a9d4","count":1,"label":"Balné","posId":"K0000","price":1500,"isExtra":true},{"id":"a5a072dbeee3cc772aeea7df","count":1,"label":"Rajčatový základ","posId":"ZBR32","price":0,"isExtra":true},{"id":"d04e19e6c56090dca54920e4","count":1,"label":"Cibule","posId":"B103","price":2500,"KDSTags":["greenhighlight"],"isExtra":true},{"id":"69427585fd8faa40bcc99d83","count":1,"label":"Baby Špenát &amp; kuře 32cm","posId":"116","price":24900,"isExtra":false},{"id":"7cdbdba064a9b12ab9c2a9d4","count":1,"label":"Balné","posId":"K0000","price":1500,"isExtra":true}]</t>
  </si>
  <si>
    <t>2026-05-02T22:54:02.108+02:00</t>
  </si>
  <si>
    <t>2026-05-02T23:01:45.120+02:00</t>
  </si>
  <si>
    <t>2026-05-02T23:18:56.101+02:00</t>
  </si>
  <si>
    <t>2026-05-02T22:54:02.581+02:00</t>
  </si>
  <si>
    <t>[{"id":"944ada84-4b76-4cec-9248-ebcd083131da","note":"","count":1,"label":"Baby špenát &amp; kuře 32 cm","posId":"140","price":24900,"isExtra":false},{"id":"c8019f80-065c-4f09-9e80-65b85dae2ae1","note":"","count":1,"label":"kukuřice","posId":"B115","price":2500,"KDSTags":["greenhighlight"],"isExtra":true}]</t>
  </si>
  <si>
    <t>2026-05-02T22:52:43.226+02:00</t>
  </si>
  <si>
    <t>2026-05-02T23:04:03.456+02:00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</si>
  <si>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okrajů","posId":"X1000","price":0,"isExtra":true}]</t>
  </si>
  <si>
    <t>2026-05-02T22:50:02.196+02:00</t>
  </si>
  <si>
    <t>2026-05-02T23:00:56.142+02:00</t>
  </si>
  <si>
    <t>2026-05-02T23:23:51.532+02:00</t>
  </si>
  <si>
    <t>2026-05-02T22:50:02.855+02:00</t>
  </si>
  <si>
    <t>[{"id":"bf8dc38b-6c8e-42b6-9da3-3170253a57d4","note":"","count":1,"label":"Hot &amp; Spicy 32 cm","posId":"122","price":24900,"isExtra":false},{"id":"a3d62a5d-2e1d-48db-874e-d64becff7059","note":"","count":1,"label":"změna na BBQ základ","posId":"i128","price":0,"isExtra":true},{"id":"131c6239-e041-4ab5-9f75-400951ef95f4","note":"","count":1,"label":"Dip jalapenos","posId":"P107","price":2000,"isExtra":false}]</t>
  </si>
  <si>
    <t>2026-05-02T22:49:39.641+02:00</t>
  </si>
  <si>
    <t>2026-05-02T22:59:23.376+02:00</t>
  </si>
  <si>
    <t>[{"id":"69427585fd8faa40bcc99d77","count":1,"label":"Pepperoni 32cm 🌶️🌶️","posId":"120","price":24900,"isExtra":false},{"id":"7cdbdba064a9b12ab9c2a9d4","count":1,"label":"Balné","posId":"K0000","price":1500,"isExtra":true},{"id":"69427585fd8faa40bcc99d5d","count":2,"label":"Pepperoni 40cm 🌶️🌶️","posId":"108","price":30900,"isExtra":false},{"id":"1d39bc6ba96569aaaf3ab974","count":2,"label":"Balné","posId":"K0000","price":2000,"isExtra":true}]</t>
  </si>
  <si>
    <t>2026-05-02T22:47:38.358+02:00</t>
  </si>
  <si>
    <t>2026-05-02T22:55:38.458+02:00</t>
  </si>
  <si>
    <t>[{"id":"69427585fd8faa40bcc99d5d","count":1,"label":"Pepperoni 40cm 🌶️🌶️","posId":"108","price":30900,"isExtra":false},{"id":"1d39bc6ba96569aaaf3ab974","count":1,"label":"Balné","posId":"K0000","price":2000,"isExtra":true},{"id":"ff3cf1236dec1adecad0155d","count":1,"label":"Smetanový základ","posId":"ZRS40","price":0,"isExtra":true},{"id":"48863154de09ebfd22a82574","count":1,"label":"bez plněných okrajů","posId":"X1000","price":0,"isExtra":true},{"id":"bf481bf2b9288bda12d15c0f","count":1,"label":"Olivy","posId":"C112","price":3500,"KDSTags":["greenhighlight"],"isExtra":true},{"id":"02b3742f94da9f259a89e61f","count":1,"label":"Kukuřice","posId":"C115","price":3500,"KDSTags":["greenhighlight"],"isExtra":true}]</t>
  </si>
  <si>
    <t>2026-05-02T22:45:02.778+02:00</t>
  </si>
  <si>
    <t>2026-05-02T22:52:35.130+02:00</t>
  </si>
  <si>
    <t>[{"id":"4d0fe7ad-c88a-4a73-8015-c60680489cf8","note":"","count":1,"label":"Baby špenát &amp; kuře 32 cm","posId":"116","price":24900,"isExtra":false}]</t>
  </si>
  <si>
    <t>2026-05-02T22:31:02.167+02:00</t>
  </si>
  <si>
    <t>2026-05-02T22:39:30.095+02:00</t>
  </si>
  <si>
    <t>2026-05-02T22:51:07.928+02:00</t>
  </si>
  <si>
    <t>2026-05-02T22:31:02.880+02:00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</si>
  <si>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česnekový","posId":"P106","price":2000,"isExtra":false},{"id":"824198b2-b88a-4fb6-92af-3365de773ad1","note":"","count":1,"label":"Pepsi 1l","posId":"N124","price":5900,"isExtra":false}]</t>
  </si>
  <si>
    <t>2026-05-02T22:29:01.745+02:00</t>
  </si>
  <si>
    <t>2026-05-02T22:38:30.109+02:00</t>
  </si>
  <si>
    <t>2026-05-02T23:01:32.471+02:00</t>
  </si>
  <si>
    <t>2026-05-02T22:29:02.434+02:00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</si>
  <si>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74b60a0c-fcbc-4171-95e9-291adbfbe523","note":"","count":1,"label":"Cibule","posId":"C103","price":3500,"KDSTags":["greenhighlight"],"isExtra":true},{"id":"bd8e2f82-3d11-4ada-88ad-67191c012d18","note":"","count":1,"label":"BEZ -olivy","posId":"X112","price":0,"KDSTags":["redhighlight"],"isExtra":true}]</t>
  </si>
  <si>
    <t>2026-05-02T22:26:18.293+02:00</t>
  </si>
  <si>
    <t>2026-05-02T22:36:32.369+02:00</t>
  </si>
  <si>
    <t>[{"id":"57405816","note":"","size":"Mirinda 1l","count":1,"label":"Mirinda 1l","posId":"N126","price":5900,"isExtra":false},{"id":"59610938","note":"","size":"Pepperoni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</si>
  <si>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2026-05-02T22:08:32.705+02:00</t>
  </si>
  <si>
    <t>2026-05-02T22:19:18.337+02:00</t>
  </si>
  <si>
    <t>[{"id":"54414716","note":"","size":"Hawai 40cm","count":1,"label":"Hawai 40cm","posId":"102","price":30900,"isExtra":false},{"id":"54414779","note":"","count":1,"label":"Balné","posId":"K0000","price":2000,"isExtra":true},{"id":"54414711","note":"","size":"Pepperoni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🌶️🌶️","posId":"108","price":30900,"isExtra":false},{"id":"54414779","note":"","count":1,"label":"Balné","posId":"K0000","price":2000,"isExtra":true},{"id":"59555837","note":"","count":1,"label":"BBQ základ","posId":"ZRB40","price":0,"isExtra":true},{"id":"54414707","note":"","size":"Margherita 40cm","count":1,"label":"Margherita 40cm","posId":"100","price":26900,"isExtra":false},{"id":"54414779","note":"","count":1,"label":"Balné","posId":"K0000","price":2000,"isExtra":true},{"id":"54414882","note":"","count":1,"label":"Kukuřice","posId":"C115","price":3500,"KDSTags":["greenhighlight"],"isExtra":true},{"id":"54414894","note":"","count":1,"label":"Šunka","posId":"C106","price":4000,"KDSTags":["greenhighlight"],"isExtra":true}]</t>
  </si>
  <si>
    <t>2026-05-02T21:59:02.012+02:00</t>
  </si>
  <si>
    <t>2026-05-02T22:06:32.956+02:00</t>
  </si>
  <si>
    <t>2026-05-02T22:19:55.356+02:00</t>
  </si>
  <si>
    <t>2026-05-02T21:59:02.517+02:00</t>
  </si>
  <si>
    <t>2026-05-02T21:54:29.334+02:00</t>
  </si>
  <si>
    <t>2026-05-02T22:05:32.423+02:00</t>
  </si>
  <si>
    <t>[{"id":"54414712","note":"","size":"BBQ Texas 40cm","count":1,"label":"BBQ Texas 40cm","posId":"107","price":30900,"isExtra":false},{"id":"54414779","note":"","count":1,"label":"Balné","posId":"K0000","price":2000,"isExtra":true}]</t>
  </si>
  <si>
    <t>2026-05-02T21:51:34.502+02:00</t>
  </si>
  <si>
    <t>2026-05-02T22:03:09.158+02:00</t>
  </si>
  <si>
    <t>[{"id":"69427585fd8faa40bcc99d57","count":1,"label":"Quattro Formaggi 40cm","posId":"111","price":30900,"isExtra":false},{"id":"1d39bc6ba96569aaaf3ab974","count":1,"label":"Balné","posId":"K0000","price":2000,"isExtra":true},{"id":"fb8c45104be3e2ec287156ec","count":1,"label":"okraj mozzarella, bylinky","posId":"A122","price":6500,"isExtra":true},{"id":"69427585fd8faa40bcc99dbb","count":1,"label":"Jablečno-skořicové rolls","posId":"18","price":8900,"isExtra":false},{"id":"7cdbdba064a9b12ab9c2a9d4","count":1,"label":"Balné","posId":"K0000","price":1500,"isExtra":true}]</t>
  </si>
  <si>
    <t>Josef</t>
  </si>
  <si>
    <t>2026-05-02T21:46:53.749+02:00</t>
  </si>
  <si>
    <t>2026-05-02T21:53:19.185+02:00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</si>
  <si>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okrajů","posId":"X1000","price":0,"isExtra":true},{"id":"B115","note":"","count":1,"label":"Kukuřice","posId":"B115","price":2500,"KDSTags":["greenhighlight"],"isExtra":true},{"id":"P106","note":"","count":3,"label":"Česnekový dip","posId":"P106","price":2000,"isExtra":false},{"id":"K0000","note":"","count":3,"label":"Balné","posId":"K0000","price":1500,"isExtra":true}]</t>
  </si>
  <si>
    <t>2026-05-02T21:38:27.101+02:00</t>
  </si>
  <si>
    <t>2026-05-02T21:48:19.155+02:00</t>
  </si>
  <si>
    <t>2026-05-02T21:20:36.251+02:00</t>
  </si>
  <si>
    <t>2026-05-02T21:27:47.053+02:00</t>
  </si>
  <si>
    <t>[{"id":"69427585fd8faa40bcc99d79","count":1,"label":"BBQ Texas 32cm","posId":"119","price":24900,"isExtra":false},{"id":"7cdbdba064a9b12ab9c2a9d4","count":1,"label":"Balné","posId":"K0000","price":1500,"isExtra":true},{"id":"a5a072dbeee3cc772aeea7df","count":1,"label":"Rajčatový základ","posId":"ZBR32","price":0,"isExtra":true},{"id":"69427585fd8faa40bcc99d6f","count":1,"label":"Margherita 32cm","posId":"112","price":20900,"isExtra":false},{"id":"7cdbdba064a9b12ab9c2a9d4","count":1,"label":"Balné","posId":"K0000","price":1500,"isExtra":true}]</t>
  </si>
  <si>
    <t>2026-05-02T21:20:36.187+02:00</t>
  </si>
  <si>
    <t>2026-05-02T21:31:26.012+02:00</t>
  </si>
  <si>
    <t>[{"id":"69427585fd8faa40bcc99d77","count":1,"label":"Pepperoni 32cm 🌶️🌶️","posId":"120","price":24900,"isExtra":false},{"id":"7cdbdba064a9b12ab9c2a9d4","count":1,"label":"Balné","posId":"K0000","price":1500,"isExtra":true},{"id":"69427585fd8faa40bcc99d83","count":1,"label":"Baby Špenát &amp; kuře 32cm","posId":"116","price":24900,"isExtra":false},{"id":"7cdbdba064a9b12ab9c2a9d4","count":1,"label":"Balné","posId":"K0000","price":1500,"isExtra":true},{"id":"68d360472c9d3a82f083cdca","count":1,"label":"Rajčatový základ","posId":"ZSR32","price":0,"isExtra":true}]</t>
  </si>
  <si>
    <t>2026-05-02T21:18:02.532+02:00</t>
  </si>
  <si>
    <t>2026-05-02T21:34:06.890+02:00</t>
  </si>
  <si>
    <t>[{"id":"36ea3088-07fd-428f-b871-c4a5ee9cef7b","note":"","count":1,"label":"Comeback 40 cm","posId":"109","price":30900,"isExtra":false},{"id":"99710cd8-fa1f-4712-84a8-85da37e18dd0","note":"","count":1,"label":"Česnekový chléb","posId":"P104","price":7900,"isExtra":false}]</t>
  </si>
  <si>
    <t>2026-05-02T21:10:47.822+02:00</t>
  </si>
  <si>
    <t>2026-05-02T21:26:06.903+02:00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</si>
  <si>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</si>
  <si>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2026-05-02T21:08:31.648+02:00</t>
  </si>
  <si>
    <t>2026-05-02T21:23:51.281+02:00</t>
  </si>
  <si>
    <t>2026-05-02T20:49:01.477+02:00</t>
  </si>
  <si>
    <t>2026-05-02T21:00:48.627+02:00</t>
  </si>
  <si>
    <t>2026-05-02T21:29:25.801+02:00</t>
  </si>
  <si>
    <t>2026-05-02T20:49:02.026+02:00</t>
  </si>
  <si>
    <t>[{"id":"0ea52415-fdb3-497f-b216-7fd5802f2e0f","note":"","count":1,"label":"Quattro Formaggi 32 cm","posId":"123","price":24900,"isExtra":false},{"id":"d1e9623b-89c9-4caa-a2ba-cbaafad1a883","note":"","count":1,"label":"slanina","posId":"B108","price":3000,"KDSTags":["greenhighlight"],"isExtra":true},{"id":"35e045f9-bc36-46e9-8142-6579de78a05b","note":"","count":1,"label":"Comeback 32 cm","posId":"121","price":24900,"isExtra":false},{"id":"6463d074-457d-4955-9cf5-43bdb5619e32","note":"","count":1,"label":"Jablečno-skořicové rolls, 8ks","posId":"18","price":8900,"isExtra":false}]</t>
  </si>
  <si>
    <t>2026-05-02T20:46:49.331+02:00</t>
  </si>
  <si>
    <t>2026-05-02T20:59:33.839+02:00</t>
  </si>
  <si>
    <t>[{"id":"69427585fd8faa40bcc99d5b","count":1,"label":"Comeback 40cm 🌶️","posId":"109","price":30900,"isExtra":false},{"id":"1d39bc6ba96569aaaf3ab974","count":1,"label":"Balné","posId":"K0000","price":2000,"isExtra":true},{"id":"69427585fd8faa40bcc99d65","count":1,"label":"Hawai 40cm","posId":"102","price":30900,"isExtra":false},{"id":"1d39bc6ba96569aaaf3ab974","count":1,"label":"Balné","posId":"K0000","price":2000,"isExtra":true}]</t>
  </si>
  <si>
    <t>2026-05-02T20:38:19.542+02:00</t>
  </si>
  <si>
    <t>2026-05-02T20:52:07.863+02:00</t>
  </si>
  <si>
    <t>[{"id":"54414707","note":"","size":"Margherita 40cm","count":1,"label":"Margherita 40cm","posId":"100","price":26900,"isExtra":false},{"id":"54414779","note":"","count":1,"label":"Balné","posId":"K0000","price":2000,"isExtra":true},{"id":"54414709","note":"No pepperoni salami","size":"Hot &amp; Spicy 40cm 🌶️🌶️","count":1,"label":"Hot &amp; Spicy 40cm 🌶️🌶️","posId":"110","price":30900,"isExtra":false},{"id":"54414779","note":"","count":1,"label":"Balné","posId":"K0000","price":2000,"isExtra":true},{"id":"54414747","note":"","size":"Pečené brambory","count":2,"label":"Pečené brambory","posId":"P103","price":6900,"isExtra":false},{"id":"54414789","note":"","count":2,"label":"Balné","posId":"K0000","price":1500,"isExtra":true}]</t>
  </si>
  <si>
    <t>2026-05-02T20:37:02.373+02:00</t>
  </si>
  <si>
    <t>2026-05-02T20:50:05.627+02:00</t>
  </si>
  <si>
    <t>2026-05-02T21:09:14.507+02:00</t>
  </si>
  <si>
    <t>2026-05-02T20:37:03.209+02:00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</si>
  <si>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</si>
  <si>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2026-05-02T20:26:02.155+02:00</t>
  </si>
  <si>
    <t>2026-05-02T20:40:15.628+02:00</t>
  </si>
  <si>
    <t>[{"id":"aef5aaf8-2acf-4f20-91be-c8829f11cd0c","note":"","count":1,"label":"Capricciosa 40 cm","posId":"101","price":30900,"isExtra":false}]</t>
  </si>
  <si>
    <t>2026-05-02T20:17:03.607+02:00</t>
  </si>
  <si>
    <t>2026-05-02T20:23:13.417+02:00</t>
  </si>
  <si>
    <t>[{"id":"bbd3709a-e168-4407-8515-6961f0b006a3","count":1,"label":"Pizza Hawai 32 cm","posId":"114","price":24900,"isExtra":false,"creatorId":"JePwteIdCoJtHmdMh2mZi","isPackging":0,"actualLabel":"Pizza Hawai 32 cm"},{"id":"40d9cbbb-8f1e-4bb1-8779-b8a901a5b016","count":1,"label":"Pizza Quattro Formaggi 32","posId":"123","price":24900,"isExtra":false,"creatorId":"ZvbhOTi7exw9GlasBLN5A","isPackging":0,"actualLabel":"Pizza Quattro Formaggi 32"}]</t>
  </si>
  <si>
    <t>2026-05-02T20:16:02.184+02:00</t>
  </si>
  <si>
    <t>2026-05-02T20:26:36.449+02:00</t>
  </si>
  <si>
    <t>2026-05-02T20:41:18.657+02:00</t>
  </si>
  <si>
    <t>2026-05-02T20:16:02.831+02:00</t>
  </si>
  <si>
    <t>[{"id":"36ea3088-07fd-428f-b871-c4a5ee9cef7b","note":"","count":1,"label":"Comeback 40 cm","posId":"109","price":30900,"isExtra":false},{"id":"aef5aaf8-2acf-4f20-91be-c8829f11cd0c","note":"","count":1,"label":"Capricciosa 40 cm","posId":"101","price":30900,"isExtra":false}]</t>
  </si>
  <si>
    <t>2026-05-02T20:15:01.451+02:00</t>
  </si>
  <si>
    <t>2026-05-02T20:24:19.526+02:00</t>
  </si>
  <si>
    <t>[{"id":"076ed74a-9e28-4a30-9b7c-06e6adbd9e27","note":"","count":1,"label":"Margherita 18 cm","posId":"124","price":11900,"isExtra":false},{"id":"a4efa812-1470-4ea2-a19d-39843abed3be","note":"","count":1,"label":"Comeback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211d85d0-839e-41d0-89e3-ea177ad7489e","note":"","count":2,"label":"Dip česnekový","posId":"P106","price":2000,"isExtra":false}]</t>
  </si>
  <si>
    <t>2026-05-02T20:15:00.026+02:00</t>
  </si>
  <si>
    <t>2026-05-02T20:22:07.614+02:00</t>
  </si>
  <si>
    <t>[{"id":"59610942","note":"","size":"Hawai 32cm","count":1,"label":"Hawai 32cm","posId":"114","price":24900,"isExtra":false},{"id":"54414789","note":"","count":1,"label":"Balné","posId":"K0000","price":1500,"isExtra":true}]</t>
  </si>
  <si>
    <t>2026-05-02T20:08:48.049+02:00</t>
  </si>
  <si>
    <t>2026-05-02T20:16:26.953+02:00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</si>
  <si>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40cm","posId":"104","price":30900,"isExtra":false},{"id":"54414779","note":"","count":1,"label":"Balné","posId":"K0000","price":2000,"isExtra":true},{"id":"54414777","note":"","count":1,"label":"bez plněných okrajů","posId":"X1000","price":0,"isExtra":true},{"id":"54414901","note":"","count":1,"label":"Slanina","posId":"C108","price":4000,"KDSTags":["greenhighlight"],"isExtra":true}]</t>
  </si>
  <si>
    <t>2026-05-02T20:07:02.339+02:00</t>
  </si>
  <si>
    <t>2026-05-02T20:17:56.419+02:00</t>
  </si>
  <si>
    <t>2026-05-02T20:05:41.486+02:00</t>
  </si>
  <si>
    <t>2026-05-02T20:13:30.566+02:00</t>
  </si>
  <si>
    <t>[{"id":"59610942","note":"","size":"Hawai 32cm","count":1,"label":"Hawai 32cm","posId":"114","price":24900,"isExtra":false},{"id":"54414789","note":"","count":1,"label":"Balné","posId":"K0000","price":1500,"isExtra":true},{"id":"59610939","note":"","size":"BBQ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</si>
  <si>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2026-05-02T19:59:46.120+02:00</t>
  </si>
  <si>
    <t>2026-05-02T20:07:51.678+02:00</t>
  </si>
  <si>
    <t>[{"id":"69427585fd8faa40bcc99dbb","count":1,"label":"Jablečno-skořicové rolls","posId":"18","price":8900,"isExtra":false},{"id":"7cdbdba064a9b12ab9c2a9d4","count":1,"label":"Balné","posId":"K0000","price":1500,"isExtra":true},{"id":"69427585fd8faa40bcc99d67","count":1,"label":"Capricciosa 40cm","posId":"101","price":30900,"isExtra":false},{"id":"1d39bc6ba96569aaaf3ab974","count":1,"label":"Balné","posId":"K0000","price":2000,"isExtra":true},{"id":"69427585fd8faa40bcc99dcd","count":1,"label":"Pepsi zero sugar 1l","posId":"N125","price":5900,"isExtra":false}]</t>
  </si>
  <si>
    <t>2026-05-02T19:47:01.527+02:00</t>
  </si>
  <si>
    <t>2026-05-02T19:58:53.441+02:00</t>
  </si>
  <si>
    <t>2026-05-02T20:09:45.187+02:00</t>
  </si>
  <si>
    <t>2026-05-02T19:47:02.515+02:00</t>
  </si>
  <si>
    <t>[{"id":"e12521cc-9391-4513-be27-f090014536cf","note":"","count":1,"label":"BBQ Texas 32 cm","posId":"143","price":24900,"isExtra":false},{"id":"57c816b2-3e3f-46c2-b126-b09910d79cb0","note":"","count":1,"label":"změna na Smetanový základ","posId":"i129","price":0,"isExtra":true},{"id":"36ea3088-07fd-428f-b871-c4a5ee9cef7b","note":"","count":1,"label":"Comeback 40 cm","posId":"109","price":30900,"isExtra":false},{"id":"932d1eab-8f45-4992-b460-cc5099f91e14","note":"","count":1,"label":"Okraj Hotdog, BBQ","posId":"A120","price":6500,"isExtra":tru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česnekový","posId":"P106","price":2000,"isExtra":false}]</t>
  </si>
  <si>
    <t>2026-05-02T19:45:57.327+02:00</t>
  </si>
  <si>
    <t>2026-05-02T19:53:53.571+02:00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</si>
  <si>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🌶️","posId":"P101","price":11900,"isExtra":false},{"id":"54414789","note":"","count":1,"label":"Balné","posId":"K0000","price":1500,"isExtra":true},{"id":"59610940","note":"","size":"BBQ Meteor 32cm","count":1,"label":"BBQ Meteor 32cm","posId":"118","price":24900,"isExtra":false},{"id":"54414789","note":"","count":1,"label":"Balné","posId":"K0000","price":1500,"isExtra":true}]</t>
  </si>
  <si>
    <t>Kostiantyn</t>
  </si>
  <si>
    <t>2026-05-02T19:40:04.694+02:00</t>
  </si>
  <si>
    <t>2026-05-02T19:45:26.699+02:00</t>
  </si>
  <si>
    <t>2026-05-02T19:34:02.926+02:00</t>
  </si>
  <si>
    <t>2026-05-02T19:44:03.270+02:00</t>
  </si>
  <si>
    <t>[{"id":"aef5aaf8-2acf-4f20-91be-c8829f11cd0c","note":"","count":1,"label":"Capricciosa 40 cm","posId":"101","price":30900,"isExtra":false},{"id":"e525f614-2c06-459a-8d22-623546aa83fc","note":"","count":1,"label":"BBQ Texas 40 cm","posId":"107","price":30900,"isExtra":false}]</t>
  </si>
  <si>
    <t>Daviti</t>
  </si>
  <si>
    <t>2026-05-02T19:33:04.589+02:00</t>
  </si>
  <si>
    <t>2026-05-02T19:41:43.449+02:00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</si>
  <si>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</si>
  <si>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2026-05-02T19:31:16.341+02:00</t>
  </si>
  <si>
    <t>2026-05-02T19:39:05.540+02:00</t>
  </si>
  <si>
    <t>[{"id":"69427585fd8faa40bcc99d7b","count":1,"label":"BBQ Meteor 32cm","posId":"118","price":24900,"isExtra":false},{"id":"7cdbdba064a9b12ab9c2a9d4","count":1,"label":"Balné","posId":"K0000","price":1500,"isExtra":true},{"id":"69427585fd8faa40bcc99dcb","count":1,"label":"Pepsi 1l","posId":"N124","price":5900,"isExtra":false}]</t>
  </si>
  <si>
    <t>2026-05-02T19:29:01.696+02:00</t>
  </si>
  <si>
    <t>2026-05-02T19:36:27.184+02:00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</si>
  <si>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česnekový","posId":"P106","price":2000,"isExtra":false}]</t>
  </si>
  <si>
    <t>2026-05-02T19:27:13.711+02:00</t>
  </si>
  <si>
    <t>2026-05-02T19:34:01.686+02:00</t>
  </si>
  <si>
    <t>[{"id":"69427585fd8faa40bcc99d71","count":1,"label":"Quattro Formaggi 32cm","posId":"123","price":24900,"isExtra":false},{"id":"7cdbdba064a9b12ab9c2a9d4","count":1,"label":"Balné","posId":"K0000","price":1500,"isExtra":true},{"id":"c53963ce28e9a8bf387aa757","count":1,"label":"okraj mozzarella, bylinky","posId":"A121","price":5700,"isExtra":true}]</t>
  </si>
  <si>
    <t>2026-05-02T19:20:08.650+02:00</t>
  </si>
  <si>
    <t>2026-05-02T19:28:39.478+02:00</t>
  </si>
  <si>
    <t>[{"id":"69427585fd8faa40bcc99d77","count":1,"label":"Pepperoni 32cm 🌶️🌶️","posId":"120","price":24900,"isExtra":false},{"id":"7cdbdba064a9b12ab9c2a9d4","count":1,"label":"Balné","posId":"K0000","price":1500,"isExtra":true},{"id":"6a62c37fcc3049759d225124","count":1,"label":"USA těsto","posId":"17","price":1000,"isExtra":true},{"id":"c53963ce28e9a8bf387aa757","count":1,"label":"okraj mozzarella, bylinky","posId":"A121","price":5700,"isExtra":true},{"id":"d04e19e6c56090dca54920e4","count":1,"label":"Cibule","posId":"B103","price":2500,"KDSTags":["greenhighlight"],"isExtra":true},{"id":"487a5a8b68829775b46d2c1a","count":1,"label":"Mozzarella","posId":"B113","price":3000,"KDSTags":["greenhighlight"],"isExtra":true}]</t>
  </si>
  <si>
    <t>2026-05-02T19:11:53.958+02:00</t>
  </si>
  <si>
    <t>2026-05-02T19:23:29.499+02:00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</si>
  <si>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oliv","posId":"X112","price":0,"KDSTags":["redhighlight"],"isExtra":true}]</t>
  </si>
  <si>
    <t>2026-05-02T19:08:30.461+02:00</t>
  </si>
  <si>
    <t>2026-05-02T19:18:20.244+02:00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</si>
  <si>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okrajů","posId":"X1000","price":0,"isExtra":true},{"id":"P103","note":"","count":1,"label":"Pečené brambory","posId":"P103","price":6900,"isExtra":false},{"id":"K0000","note":"","count":1,"label":"Balné","posId":"K0000","price":1500,"isExtra":true}]</t>
  </si>
  <si>
    <t>2026-05-02T19:08:01.568+02:00</t>
  </si>
  <si>
    <t>2026-05-02T19:19:31.116+02:00</t>
  </si>
  <si>
    <t>[{"id":"03dae282-4cd4-4fa2-9169-2178ea3ed325","note":"","count":1,"label":"Quattro Formaggi 40 cm","posId":"111","price":30900,"isExtra":false},{"id":"4d17a249-2cb2-45af-b8bb-30f6adefd5de","note":"","count":1,"label":"BEZ -gorgonzola","posId":"X101","price":0,"KDSTags":["redhighlight"],"isExtra":true},{"id":"3a8b6a85-3b5c-4ee4-be2d-261ab8731d6e","note":"","count":2,"label":"Dip česnekový","posId":"P106","price":2000,"isExtra":false}]</t>
  </si>
  <si>
    <t>2026-05-02T19:02:02.543+02:00</t>
  </si>
  <si>
    <t>2026-05-02T19:10:55.119+02:00</t>
  </si>
  <si>
    <t>[{"id":"6bbd4662-3c19-4725-919c-71f4c4e91f89","note":"","count":1,"label":"BBQ Meteor 32 cm","posId":"142","price":24900,"isExtra":false},{"id":"21fd0686-e8d1-43f1-84c9-d96f5842a3ca","note":"","count":1,"label":"okraj mozzarella, bylinky","posId":"A121","price":5700,"isExtra":true}]</t>
  </si>
  <si>
    <t>2026-05-02T18:47:02.411+02:00</t>
  </si>
  <si>
    <t>2026-05-02T18:58:18.075+02:00</t>
  </si>
  <si>
    <t>2026-05-02T19:19:54.055+02:00</t>
  </si>
  <si>
    <t>2026-05-02T18:47:03.315+02:00</t>
  </si>
  <si>
    <t>[{"id":"076ed74a-9e28-4a30-9b7c-06e6adbd9e27","note":"","count":2,"label":"Margherita 18 cm","posId":"124","price":11900,"isExtra":false},{"id":"c5b474e6-18c7-4e68-bfba-30417cf8de0f","note":"","count":2,"label":"Kukuřice.","posId":"A115","price":1500,"isExtra":true},{"id":"fc34540c-3ca2-4bb0-bd98-dc6f769a38a1","note":"","count":2,"label":"Šunka.","posId":"A106","price":2000,"isExtra":true},{"id":"f4d7b9ad-ce62-498d-a90b-8016ab1e3604","note":"","count":1,"label":"Quattro Formaggi 32 cm","posId":"147","price":24900,"isExtra":false},{"id":"a4efa812-1470-4ea2-a19d-39843abed3be","note":"","count":1,"label":"Comeback 32 cm","posId":"145","price":24900,"isExtra":false},{"id":"a3d62a5d-2e1d-48db-874e-d64becff7059","note":"","count":1,"label":"změna na BBQ základ","posId":"i128","price":0,"isExtra":true},{"id":"c8019f80-065c-4f09-9e80-65b85dae2ae1","note":"","count":1,"label":"kukuřice","posId":"B115","price":2500,"KDSTags":["greenhighlight"],"isExtra":true}]</t>
  </si>
  <si>
    <t>2026-05-02T18:45:50.194+02:00</t>
  </si>
  <si>
    <t>2026-05-02T18:46:10.988+02:00</t>
  </si>
  <si>
    <t>[{"id":"7f064b84-da33-4b32-8888-4f048a7a8b53","count":1,"label":"Guarana classic zero","posId":"N143","price":5500,"isExtra":false,"creatorId":"DlFyZJ5r2VafKLwR8grOP","isPackging":0,"actualLabel":"Guarana classic zero"},{"id":"7f064b84-da33-4b32-8888-4f048a7a8b53","count":1,"label":"Guarana classic zero","posId":"N143","price":5500,"isExtra":false,"creatorId":"yO4gK-7NQA41lGrLY54t9","isPackging":0,"actualLabel":"Guarana classic zero"}]</t>
  </si>
  <si>
    <t>2026-05-02T18:43:02.287+02:00</t>
  </si>
  <si>
    <t>2026-05-02T18:49:33.010+02:00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</si>
  <si>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3a8b6a85-3b5c-4ee4-be2d-261ab8731d6e","note":"","count":1,"label":"Dip česnekový","posId":"P106","price":2000,"isExtra":false}]</t>
  </si>
  <si>
    <t>2026-05-02T18:34:02.230+02:00</t>
  </si>
  <si>
    <t>2026-05-02T18:45:26.965+02:00</t>
  </si>
  <si>
    <t>2026-05-02T19:12:20.935+02:00</t>
  </si>
  <si>
    <t>2026-05-02T18:34:02.758+02:00</t>
  </si>
  <si>
    <t>[{"id":"b6658da4-b777-42a2-94b6-5ce20ff49587","note":"","count":1,"label":"Pepperoni 32 cm","posId":"144","price":24900,"isExtra":false},{"id":"8b18781f-3bd0-464d-aa33-9f081ecc1a3a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salám","posId":"B109","price":3000,"KDSTags":["greenhighlight"],"isExtra":true},{"id":"d3eb4d53-930f-46c7-bd43-afdbaaac1bcf","note":"","count":2,"label":"Masové kuličky, 10 ks","posId":"P102","price":9900,"isExtra":false}]</t>
  </si>
  <si>
    <t>2026-05-02T18:27:36.298+02:00</t>
  </si>
  <si>
    <t>2026-05-02T19:20:37.684+02:00</t>
  </si>
  <si>
    <t>[{"id":"69427585fd8faa40bcc99d81","count":1,"label":"Capricciosa 32cm","posId":"113","price":24900,"isExtra":false},{"id":"7cdbdba064a9b12ab9c2a9d4","count":1,"label":"Balné","posId":"K0000","price":1500,"isExtra":true}]</t>
  </si>
  <si>
    <t>2026-05-02T18:23:02.887+02:00</t>
  </si>
  <si>
    <t>2026-05-02T18:33:08.144+02:00</t>
  </si>
  <si>
    <t>[{"id":"7bd52058-f7b0-4320-9d6c-79598e7d9b5f","note":"","count":1,"label":"Hawai 18 cm","posId":"126","price":11900,"isExtra":false},{"id":"03ade9ce-5d0f-4499-a6a3-340b58ae4468","note":"","count":1,"label":"Capricciosa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-olivy","posId":"X112","price":0,"KDSTags":["redhighlight"],"isExtra":true},{"id":"194f980e-141e-4220-9f1e-0e1e9edc412e","note":"","count":1,"label":"Quattro Formaggi 18 cm","posId":"135","price":11900,"isExtra":false},{"id":"c5b474e6-18c7-4e68-bfba-30417cf8de0f","note":"","count":1,"label":"Kukuřice.","posId":"A115","price":1500,"isExtra":true},{"id":"3a8b6a85-3b5c-4ee4-be2d-261ab8731d6e","note":"","count":1,"label":"Dip česnekový","posId":"P106","price":2000,"isExtra":false}]</t>
  </si>
  <si>
    <t>2026-05-02T18:18:37.526+02:00</t>
  </si>
  <si>
    <t>2026-05-02T18:31:26.095+02:00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</si>
  <si>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</si>
  <si>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2026-05-02T18:16:01.953+02:00</t>
  </si>
  <si>
    <t>2026-05-02T18:29:32.218+02:00</t>
  </si>
  <si>
    <t>2026-05-02T18:50:28.972+02:00</t>
  </si>
  <si>
    <t>2026-05-02T18:16:02.575+02:00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</si>
  <si>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</si>
  <si>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2026-05-02T18:06:00.329+02:00</t>
  </si>
  <si>
    <t>2026-05-02T18:14:57.104+02:00</t>
  </si>
  <si>
    <t>[{"id":"69427585fd8faa40bcc99d7f","count":1,"label":"Hawai 32cm","posId":"114","price":24900,"isExtra":false},{"id":"7cdbdba064a9b12ab9c2a9d4","count":1,"label":"Balné","posId":"K0000","price":1500,"isExtra":true},{"id":"330e5bd554d905fd6d54cf01","count":1,"label":"bez plněných okrajů","posId":"X1000","price":0,"isExtra":true},{"id":"69427585fd8faa40bcc99d7b","count":1,"label":"BBQ Meteor 32cm","posId":"118","price":24900,"isExtra":false},{"id":"7cdbdba064a9b12ab9c2a9d4","count":1,"label":"Balné","posId":"K0000","price":1500,"isExtra":true},{"id":"2746ac567fdfbbfb4df4d2d1","count":1,"label":"okraj mozzarella, bbq omáčka","posId":"A123","price":5700,"isExtra":true},{"id":"69427585fd8faa40bcc99db1","count":2,"label":"Česnekový dip","posId":"P106","price":2000,"isExtra":false},{"id":"7cdbdba064a9b12ab9c2a9d4","count":2,"label":"Balné","posId":"K0000","price":1500,"isExtra":true},{"id":"69427585fd8faa40bcc99dcf","count":1,"label":"Mirinda 1l","posId":"N126","price":5900,"isExtra":false},{"id":"69427585fd8faa40bcc99dcb","count":1,"label":"Pepsi 1l","posId":"N124","price":5900,"isExtra":false}]</t>
  </si>
  <si>
    <t>2026-05-02T18:05:17.111+02:00</t>
  </si>
  <si>
    <t>2026-05-02T18:12:51.200+02:00</t>
  </si>
  <si>
    <t>[{"id":"54414750","note":"","size":"Česnekový dip","count":1,"label":"Česnekový dip","posId":"P106","price":2000,"isExtra":false},{"id":"54414789","note":"","count":1,"label":"Balné","posId":"K0000","price":1500,"isExtra":true},{"id":"59610938","note":"","size":"Pepperoni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</si>
  <si>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2026-05-02T18:05:02.417+02:00</t>
  </si>
  <si>
    <t>2026-05-02T18:16:05.866+02:00</t>
  </si>
  <si>
    <t>2026-05-02T18:41:08.139+02:00</t>
  </si>
  <si>
    <t>2026-05-02T18:05:03.086+02:00</t>
  </si>
  <si>
    <t>[{"id":"e12521cc-9391-4513-be27-f090014536cf","note":"","count":1,"label":"BBQ Texas 32 cm","posId":"143","price":24900,"isExtra":false},{"id":"ff8bc446-e047-44f1-bae5-423b565e0123","note":"","count":1,"label":"Capricciosa 32 cm","posId":"137","price":24900,"isExtra":false},{"id":"bd8e2f82-3d11-4ada-88ad-67191c012d18","note":"","count":1,"label":"BEZ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-žampiony","posId":"X105","price":0,"KDSTags":["redhighlight"],"isExtra":true}]</t>
  </si>
  <si>
    <t>2026-05-02T17:53:02.519+02:00</t>
  </si>
  <si>
    <t>2026-05-02T18:01:07.808+02:00</t>
  </si>
  <si>
    <t>[{"id":"5b1f2843-926a-4dd1-a5f0-4fddc7b45013","note":"","count":1,"label":"Margherita 32 cm","posId":"112","price":20900,"isExtra":false},{"id":"2585f58b-88a9-4cf3-bee9-d0f178b1877c","note":"","count":1,"label":"okraj Hotdog bez omáčky","posId":"A125","price":5700,"isExtra":true},{"id":"38de8e38-e51e-422d-9a89-960ebc505f1b","note":"","count":1,"label":"šunka","posId":"B106","price":3000,"KDSTags":["greenhighlight"],"isExtra":true},{"id":"fcbcf6b6-34c6-4d5f-ac5b-f6ece72e0953","note":"","count":1,"label":"BBQ Meteor 32 cm","posId":"118","price":24900,"isExtra":false},{"id":"f61b7339-3b20-4583-b2b8-12e48de2876d","note":"","count":1,"label":"změna na Rajčatový základ","posId":"i105","price":0,"isExtra":true}]</t>
  </si>
  <si>
    <t>2026-05-02T17:45:25.864+02:00</t>
  </si>
  <si>
    <t>2026-05-02T17:53:33.513+02:00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</si>
  <si>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54414863","note":"","count":1,"label":"Ananas","posId":"B100","price":2500,"KDSTags":["greenhighlight"],"isExtra":true},{"id":"54414880","note":"","count":1,"label":"Kukuřice","posId":"B115","price":2500,"KDSTags":["greenhighlight"],"isExtra":true},{"id":"57405814","note":"","size":"Pepsi 1l","count":1,"label":"Pepsi 1l","posId":"N124","price":5900,"isExtra":false}]</t>
  </si>
  <si>
    <t>2026-05-02T17:37:06.247+02:00</t>
  </si>
  <si>
    <t>2026-05-02T17:44:29.742+02:00</t>
  </si>
  <si>
    <t>[{"id":"69427585fd8faa40bcc99d71","count":1,"label":"Quattro Formaggi 32cm","posId":"123","price":24900,"isExtra":false},{"id":"7cdbdba064a9b12ab9c2a9d4","count":1,"label":"Balné","posId":"K0000","price":1500,"isExtra":true},{"id":"c53963ce28e9a8bf387aa757","count":1,"label":"okraj mozzarella, bylinky","posId":"A121","price":5700,"isExtra":true},{"id":"093a8bf06de7cc29cf98e502","count":1,"label":"Bez gorgonzoly","posId":"X101","price":0,"KDSTags":["redhighlight"],"isExtra":true}]</t>
  </si>
  <si>
    <t>2026-05-02T17:33:02.217+02:00</t>
  </si>
  <si>
    <t>2026-05-02T17:42:04.878+02:00</t>
  </si>
  <si>
    <t>2026-05-02T18:01:38.697+02:00</t>
  </si>
  <si>
    <t>2026-05-02T17:33:02.787+02:00</t>
  </si>
  <si>
    <t>[{"id":"b6658da4-b777-42a2-94b6-5ce20ff49587","note":"","count":1,"label":"Pepperoni 32 cm","posId":"144","price":24900,"isExtra":false},{"id":"92786627-aa7f-470b-9a46-ca4d5978f1b3","note":"","count":1,"label":"ananas","posId":"B100","price":2500,"KDSTags":["greenhighlight"],"isExtra":true},{"id":"3a8b6a85-3b5c-4ee4-be2d-261ab8731d6e","note":"","count":3,"label":"Dip česnekový","posId":"P106","price":2000,"isExtra":false},{"id":"1da47ebe-2592-435a-b854-8cbe80b56263","note":"","count":1,"label":"Hawai 32 cm","posId":"138","price":24900,"isExtra":false}]</t>
  </si>
  <si>
    <t>2026-05-02T17:30:55.198+02:00</t>
  </si>
  <si>
    <t>2026-05-02T17:42:31.793+02:00</t>
  </si>
  <si>
    <t>[{"id":"d2ea4a39-cd3c-4085-b5be-32be689adb17","count":1,"label":"Pizza BBQ Meteor 40","posId":"106","price":30900,"isExtra":false,"creatorId":"JttqrCoLLGIQ2DiWxQ-BO","isPackging":0,"actualLabel":"Pizza BBQ Meteor 40"},{"id":"extra_20230331101812_6","count":1,"label":"okraj hotdog, bbq omáčka","posId":"A120","price":6500,"isExtra":true,"mainItemId":"d2ea4a39-cd3c-4085-b5be-32be689adb17"}]</t>
  </si>
  <si>
    <t>Petra</t>
  </si>
  <si>
    <t>2026-05-02T17:30:12.188+02:00</t>
  </si>
  <si>
    <t>2026-05-02T17:44:27.016+02:00</t>
  </si>
  <si>
    <t>[{"id":"118","note":"","count":1,"label":"BBQ Meteor 32cm","posId":"118","price":24900,"isExtra":false},{"id":"K0000","note":"","count":1,"label":"Balné","posId":"K0000","price":1500,"isExtra":true},{"id":"B109","note":"","count":1,"label":"Pepperoni salám","posId":"B109","price":3000,"KDSTags":["greenhighlight"],"isExtra":true},{"id":"P100","note":"","count":1,"label":"Pepperoni Rolls 🌶️","posId":"P100","price":8900,"isExtra":false},{"id":"K0000","note":"","count":1,"label":"Balné","posId":"K0000","price":1500,"isExtra":true},{"id":"jpr200","note":"","count":1,"label":"Jalapenos Rolls","posId":"jpr200","price":8900,"isExtra":false},{"id":"K0000","note":"","count":1,"label":"Balné","posId":"K0000","price":1500,"isExtra":true},{"id":"N140","note":"","count":3,"label":"Aquilla neperlivá","posId":"N140","price":3900,"isExtra":false}]</t>
  </si>
  <si>
    <t>2026-05-02T17:24:58.875+02:00</t>
  </si>
  <si>
    <t>2026-05-02T17:31:44.005+02:00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</si>
  <si>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</si>
  <si>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2026-05-02T17:20:58.099+02:00</t>
  </si>
  <si>
    <t>2026-05-02T17:28:49.897+02:00</t>
  </si>
  <si>
    <t>[{"id":"59610941","note":"","size":"Zeleninová 32cm","count":1,"label":"Zeleninová 32cm","posId":"115","price":24900,"isExtra":false},{"id":"54414789","note":"","count":1,"label":"Balné","posId":"K0000","price":1500,"isExtra":true}]</t>
  </si>
  <si>
    <t>2026-05-02T17:20:21.497+02:00</t>
  </si>
  <si>
    <t>2026-05-02T17:28:23.980+02:00</t>
  </si>
  <si>
    <t>[{"id":"69427585fd8faa40bcc99d57","count":1,"label":"Quattro Formaggi 40cm","posId":"111","price":30900,"isExtra":false},{"id":"1d39bc6ba96569aaaf3ab974","count":1,"label":"Balné","posId":"K0000","price":2000,"isExtra":true},{"id":"02b3742f94da9f259a89e61f","count":1,"label":"Kukuřice","posId":"C115","price":3500,"KDSTags":["greenhighlight"],"isExtra":true},{"id":"d3eae92aff06253b39599690","count":1,"label":"Šunka","posId":"C106","price":4000,"KDSTags":["greenhighlight"],"isExtra":true}]</t>
  </si>
  <si>
    <t>2026-05-02T17:18:51.398+02:00</t>
  </si>
  <si>
    <t>2026-05-02T17:30:19.037+02:00</t>
  </si>
  <si>
    <t>[{"id":"69427585fd8faa40bcc99dbb","count":1,"label":"Jablečno-skořicové rolls","posId":"18","price":8900,"isExtra":false},{"id":"7cdbdba064a9b12ab9c2a9d4","count":1,"label":"Balné","posId":"K0000","price":1500,"isExtra":true},{"id":"69427585fd8faa40bcc99d7d","count":1,"label":"Zeleninová 32cm","posId":"115","price":24900,"isExtra":false},{"id":"7cdbdba064a9b12ab9c2a9d4","count":1,"label":"Balné","posId":"K0000","price":1500,"isExtra":true},{"id":"2746ac567fdfbbfb4df4d2d1","count":1,"label":"okraj mozzarella, bbq omáčka","posId":"A123","price":5700,"isExtra":true},{"id":"83b6462e9a6167f8597d272b","count":1,"label":"Jalapeňos","posId":"B102","price":2500,"KDSTags":["greenhighlight"],"isExtra":true}]</t>
  </si>
  <si>
    <t>2026-05-02T17:12:02.584+02:00</t>
  </si>
  <si>
    <t>2026-05-02T17:18:01.653+02:00</t>
  </si>
  <si>
    <t>2026-05-02T17:30:21.415+02:00</t>
  </si>
  <si>
    <t>2026-05-02T17:12:03.170+02:00</t>
  </si>
  <si>
    <t>[{"id":"35e045f9-bc36-46e9-8142-6579de78a05b","note":"","count":1,"label":"Comeback 32 cm","posId":"121","price":24900,"isExtra":false}]</t>
  </si>
  <si>
    <t>2026-05-02T17:11:02.015+02:00</t>
  </si>
  <si>
    <t>2026-05-02T17:17:02.651+02:00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</si>
  <si>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bylinky","posId":"A121","price":5700,"isExtra":true}]</t>
  </si>
  <si>
    <t>2026-05-02T17:05:01.479+02:00</t>
  </si>
  <si>
    <t>2026-05-02T17:16:29.695+02:00</t>
  </si>
  <si>
    <t>2026-05-02T17:04:35.679+02:00</t>
  </si>
  <si>
    <t>2026-05-02T17:13:46.880+02:00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</si>
  <si>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základ","posId":"ZRS32","price":0,"isExtra":true},{"id":"54414751","note":"","size":"BBQ dip","count":1,"label":"BBQ dip","posId":"P105","price":2000,"isExtra":false},{"id":"54414789","note":"","count":1,"label":"Balné","posId":"K0000","price":1500,"isExtra":true}]</t>
  </si>
  <si>
    <t>2026-05-02T17:00:02.200+02:00</t>
  </si>
  <si>
    <t>2026-05-02T17:12:17.716+02:00</t>
  </si>
  <si>
    <t>2026-05-02T17:26:02.177+02:00</t>
  </si>
  <si>
    <t>2026-05-02T17:00:02.943+02:00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</si>
  <si>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36ea3088-07fd-428f-b871-c4a5ee9cef7b","note":"","count":1,"label":"Comeback 40 cm","posId":"109","price":30900,"isExtra":false},{"id":"d63e9120-8ffe-444c-ba51-6c942a13f4fc","note":"","count":1,"label":"Margherita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</si>
  <si>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2026-05-02T16:26:02.507+02:00</t>
  </si>
  <si>
    <t>2026-05-02T16:34:32.700+02:00</t>
  </si>
  <si>
    <t>2026-05-02T16:56:48.419+02:00</t>
  </si>
  <si>
    <t>2026-05-02T16:26:03.046+02:00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</si>
  <si>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ee394832-8137-440a-84b7-b9e0df42a9ab","note":"","count":1,"label":"Hawai 32 cm","posId":"114","price":24900,"isExtra":false},{"id":"5b1f2843-926a-4dd1-a5f0-4fddc7b45013","note":"","count":1,"label":"Margherita 32 cm","posId":"112","price":20900,"isExtra":false}]</t>
  </si>
  <si>
    <t>2026-05-02T16:18:35.268+02:00</t>
  </si>
  <si>
    <t>2026-05-02T16:24:11.851+02:00</t>
  </si>
  <si>
    <t>[{"id":"69427585fd8faa40bcc99d77","count":1,"label":"Pepperoni 32cm 🌶️🌶️","posId":"120","price":24900,"isExtra":false},{"id":"7cdbdba064a9b12ab9c2a9d4","count":1,"label":"Balné","posId":"K0000","price":1500,"isExtra":true},{"id":"330e5bd554d905fd6d54cf01","count":1,"label":"bez plněných okrajů","posId":"X1000","price":0,"isExtra":true}]</t>
  </si>
  <si>
    <t>2026-05-02T16:14:02.276+02:00</t>
  </si>
  <si>
    <t>2026-05-02T16:24:08.589+02:00</t>
  </si>
  <si>
    <t>2026-05-02T16:36:24.126+02:00</t>
  </si>
  <si>
    <t>2026-05-02T16:14:02.852+02:00</t>
  </si>
  <si>
    <t>[{"id":"ff8bc446-e047-44f1-bae5-423b565e0123","note":"","count":1,"label":"Capricciosa 32 cm","posId":"137","price":24900,"isExtra":false}]</t>
  </si>
  <si>
    <t>Vladyslav</t>
  </si>
  <si>
    <t>2026-05-02T16:05:01.884+02:00</t>
  </si>
  <si>
    <t>2026-05-02T16:10:28.631+02:00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</si>
  <si>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</si>
  <si>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2026-05-02T15:59:02.298+02:00</t>
  </si>
  <si>
    <t>2026-05-02T16:10:20.472+02:00</t>
  </si>
  <si>
    <t>[{"id":"f1315fc0-dfbb-459c-9f31-49d8e60875f4","note":"","count":1,"label":"Pepperoni 40 cm","posId":"108","price":30900,"isExtra":false},{"id":"d5c01305-5b81-4931-8ef0-14413da22bab","note":"","count":1,"label":"Kukuřice","posId":"C115","price":3500,"KDSTags":["greenhighlight"],"isExtra":true},{"id":"614269dd-2dbe-47e4-81f8-670c7ef03e2f","note":"","count":1,"label":"Pepperoni salám","posId":"C109","price":4000,"KDSTags":["greenhighlight"],"isExtra":true},{"id":"4d0fe7ad-c88a-4a73-8015-c60680489cf8","note":"","count":2,"label":"Baby špenát &amp; kuře 32 cm","posId":"116","price":24900,"isExtra":false},{"id":"0ea52415-fdb3-497f-b216-7fd5802f2e0f","note":"","count":1,"label":"Quattro Formaggi 32 cm","posId":"123","price":24900,"isExtra":false}]</t>
  </si>
  <si>
    <t>2026-05-02T15:52:03.787+02:00</t>
  </si>
  <si>
    <t>2026-05-02T16:06:27.987+02:00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</si>
  <si>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</si>
  <si>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2026-05-02T15:37:45.859+02:00</t>
  </si>
  <si>
    <t>2026-05-02T15:38:09.326+02:00</t>
  </si>
  <si>
    <t>[{"id":"cf05c4d3-5206-479a-94ab-2270ec0ff8e6","count":1,"label":"Pizza Pepperoni 32","posId":"120","price":24900,"isExtra":false,"creatorId":"7boutqrso5Aow6BElWLU_","isPackging":0,"actualLabel":"Pizza Pepperoni 32"}]</t>
  </si>
  <si>
    <t>2026-05-02T15:04:19.583+02:00</t>
  </si>
  <si>
    <t>2026-05-02T15:16:37.462+02:00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</si>
  <si>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</si>
  <si>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2026-05-02T14:58:01.797+02:00</t>
  </si>
  <si>
    <t>2026-05-02T15:11:13.284+02:00</t>
  </si>
  <si>
    <t>[{"id":"a4efa812-1470-4ea2-a19d-39843abed3be","note":"","count":1,"label":"Comeback 32 cm","posId":"145","price":24900,"isExtra":false},{"id":"d52027ab-fcf5-41e6-945a-01e2fd9187a4","note":"","count":1,"label":"okraj Hotdog, hořčice","posId":"A117","price":5700,"isExtra":true},{"id":"6bbd4662-3c19-4725-919c-71f4c4e91f89","note":"","count":1,"label":"BBQ Meteor 32 cm","posId":"142","price":24900,"isExtra":false},{"id":"57c816b2-3e3f-46c2-b126-b09910d79cb0","note":"","count":1,"label":"změna na Smetanový základ","posId":"i129","price":0,"isExtra":true}]</t>
  </si>
  <si>
    <t>2026-05-02T14:47:02.430+02:00</t>
  </si>
  <si>
    <t>2026-05-02T15:34:20.500+02:00</t>
  </si>
  <si>
    <t>2026-05-02T15:44:30.135+02:00</t>
  </si>
  <si>
    <t>2026-05-02T14:47:03.037+02:00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</si>
  <si>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0b867b16-3995-4b4a-9deb-1c0d8cecf8d6","note":"","count":1,"label":"Pepperoni 32 cm","posId":"120","price":24900,"isExtra":false},{"id":"5b1f2843-926a-4dd1-a5f0-4fddc7b45013","note":"","count":1,"label":"Margherita 32 cm","posId":"112","price":20900,"isExtra":false},{"id":"03ade9ce-5d0f-4499-a6a3-340b58ae4468","note":"","count":1,"label":"Capricciosa 32 cm","posId":"113","price":24900,"isExtra":false}]</t>
  </si>
  <si>
    <t>2026-05-02T14:43:44.640+02:00</t>
  </si>
  <si>
    <t>2026-05-02T15:18:38.600+02:00</t>
  </si>
  <si>
    <t>[{"id":"69427585fd8faa40bcc99d75","count":1,"label":"Comeback 32cm 🌶️","posId":"121","price":24900,"isExtra":false},{"id":"7cdbdba064a9b12ab9c2a9d4","count":1,"label":"Balné","posId":"K0000","price":1500,"isExtra":true},{"id":"69427585fd8faa40bcc99d71","count":1,"label":"Quattro Formaggi 32cm","posId":"123","price":24900,"isExtra":false},{"id":"7cdbdba064a9b12ab9c2a9d4","count":1,"label":"Balné","posId":"K0000","price":1500,"isExtra":true},{"id":"b9ae076dc1aa10e137c00e4a","count":1,"label":"Kukuřice","posId":"B115","price":2500,"KDSTags":["greenhighlight"],"isExtra":true},{"id":"f141e24c9f17c3296888fd0f","count":1,"label":"Šunka","posId":"B106","price":3000,"KDSTags":["greenhighlight"],"isExtra":true},{"id":"69427585fd8faa40bcc99db1","count":2,"label":"Česnekový dip","posId":"P106","price":2000,"isExtra":false},{"id":"7cdbdba064a9b12ab9c2a9d4","count":2,"label":"Balné","posId":"K0000","price":1500,"isExtra":true}]</t>
  </si>
  <si>
    <t>2026-05-02T14:15:25.222+02:00</t>
  </si>
  <si>
    <t>2026-05-02T14:25:59.145+02:00</t>
  </si>
  <si>
    <t>[{"id":"723cf1fb-a385-498a-bfb0-0de7dbee1bcb","count":1,"label":"Pizza Špenát kuře 40 cm","posId":"104","price":30900,"isExtra":false,"creatorId":"KUX3NPGzzB1b252oqitiT","isPackging":0,"actualLabel":"Pizza Špenát kuře 40 cm"},{"id":"extra_20230331101812_3","count":1,"label":"okraj mozzarella, bylinky","posId":"A122","price":6500,"isExtra":true,"mainItemId":"723cf1fb-a385-498a-bfb0-0de7dbee1bcb"},{"id":"b281b0b1-03d0-4955-8fea-02b92e212d6b","count":1,"label":"Masové kuličky","posId":"P102","price":9900,"isExtra":false,"creatorId":"SkWw5NRUEngcR_pZCt6BT","isPackging":0,"actualLabel":"Masové kuličky"},{"id":"b281b0b1-03d0-4955-8fea-02b92e212d6b","count":1,"label":"Masové kuličky","posId":"P102","price":9900,"isExtra":false,"creatorId":"4_0_cFJQf3LH16jNa4yZr","isPackging":0,"actualLabel":"Masové kuličky"},{"id":"3fbd17b1-044d-441d-95e8-c2ea0cecc4cd","count":1,"label":"Dip česnekový","posId":"P106","price":2000,"isExtra":false,"creatorId":"hv1wP1zrJTpTbQNg8ATlg","isPackging":0,"actualLabel":"Dip česnekový"},{"id":"3fbd17b1-044d-441d-95e8-c2ea0cecc4cd","count":1,"label":"Dip česnekový","posId":"P106","price":2000,"isExtra":false,"creatorId":"t1JA5Ov_Nf2VIPfvL4vkw","isPackging":0,"actualLabel":"Dip česnekový"}]</t>
  </si>
  <si>
    <t>2026-05-02T14:13:01.880+02:00</t>
  </si>
  <si>
    <t>2026-05-02T14:24:44.271+02:00</t>
  </si>
  <si>
    <t>[{"id":"ee394832-8137-440a-84b7-b9e0df42a9ab","note":"","count":1,"label":"Hawai 32 cm","posId":"114","price":24900,"isExtra":false},{"id":"68d93a2c-5ce2-44a5-857b-6d579cd1f445","note":"","count":1,"label":"žampiony","posId":"B105","price":2500,"KDSTags":["greenhighlight"],"isExtra":true},{"id":"ee394832-8137-440a-84b7-b9e0df42a9ab","note":"","count":1,"label":"Hawai 32 cm","posId":"114","price":24900,"isExtra":false},{"id":"57c816b2-3e3f-46c2-b126-b09910d79cb0","note":"","count":1,"label":"změna na Smetanový základ","posId":"i129","price":0,"isExtra":true},{"id":"2be8bd8d-b8cf-456a-a9f3-1ae18c5726f9","note":"","count":1,"label":"okraj mozzarella, BBQ omáčka","posId":"A123","price":5700,"isExtra":tru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]</t>
  </si>
  <si>
    <t>2026-05-02T14:06:45.263+02:00</t>
  </si>
  <si>
    <t>2026-05-02T14:18:52.388+02:00</t>
  </si>
  <si>
    <t>[{"id":"69427585fd8faa40bcc99dc5","count":1,"label":"Aquilla černý čaj a broskev 0,5l","posId":"N120","price":4900,"isExtra":false},{"id":"69427585fd8faa40bcc99da5","count":1,"label":"Spicy menu Comeback","posId":"M100","price":34900,"isExtra":false},{"id":"ed8ecf45e3efabaa2915f39c","count":1,"label":"Balné","posId":"K0000","price":3000,"isExtra":true},{"id":"d4a34c7a63511dd4ca734f16","count":1,"label":"BBQ Meteor","posId":"Y118","price":0,"isExtra":true},{"id":"330e5bd554d905fd6d54cf01","count":1,"label":"bez plněných okrajů","posId":"X1000","price":0,"isExtra":true},{"id":"e4135f5aeb1860546a727279","count":1,"label":"spicy wings 🌶️","posId":"P101","price":0,"isExtra":true},{"id":"4a5e74662c4a85ba07183534","count":1,"label":"Aquilla černý čaj a broskev","posId":"N120","price":0,"isExtra":true}]</t>
  </si>
  <si>
    <t>2026-05-02T13:59:26.079+02:00</t>
  </si>
  <si>
    <t>2026-05-02T14:07:52.262+02:00</t>
  </si>
  <si>
    <t>[{"id":"59610940","note":"","size":"BBQ Meteor 32cm","count":1,"label":"BBQ Meteor 32cm","posId":"118","price":24900,"isExtra":false},{"id":"54414789","note":"","count":1,"label":"Balné","posId":"K0000","price":1500,"isExtra":true},{"id":"54414854","note":"","count":1,"label":"okraj hotdog, bbq omáčka","posId":"A119","price":5700,"isExtra":true},{"id":"57405815","note":"","size":"Pepsi zero sugar 1l","count":1,"label":"Pepsi zero sugar 1l","posId":"N125","price":5900,"isExtra":false}]</t>
  </si>
  <si>
    <t>2026-05-02T13:51:33.606+02:00</t>
  </si>
  <si>
    <t>2026-05-02T14:02:15.289+02:00</t>
  </si>
  <si>
    <t>[{"id":"69427585fd8faa40bcc99d69","count":1,"label":"Baby špenát &amp; kuře 40cm","posId":"104","price":30900,"isExtra":false},{"id":"1d39bc6ba96569aaaf3ab974","count":1,"label":"Balné","posId":"K0000","price":2000,"isExtra":true},{"id":"fb8c45104be3e2ec287156ec","count":1,"label":"okraj mozzarella, bylinky","posId":"A122","price":6500,"isExtra":true}]</t>
  </si>
  <si>
    <t>2026-05-02T13:27:02.966+02:00</t>
  </si>
  <si>
    <t>2026-05-02T13:32:58.917+02:00</t>
  </si>
  <si>
    <t>2026-05-02T13:15:31.752+02:00</t>
  </si>
  <si>
    <t>2026-05-02T13:25:55.220+02:00</t>
  </si>
  <si>
    <t>[{"id":"69427585fd8faa40bcc99d71","count":1,"label":"Quattro Formaggi 32cm","posId":"123","price":24900,"isExtra":false},{"id":"7cdbdba064a9b12ab9c2a9d4","count":1,"label":"Balné","posId":"K0000","price":1500,"isExtra":true},{"id":"69427585fd8faa40bcc99d7f","count":1,"label":"Hawai 32cm","posId":"114","price":24900,"isExtra":false},{"id":"7cdbdba064a9b12ab9c2a9d4","count":1,"label":"Balné","posId":"K0000","price":1500,"isExtra":true}]</t>
  </si>
  <si>
    <t>2026-05-02T13:13:51.437+02:00</t>
  </si>
  <si>
    <t>2026-05-02T13:26:02.123+02:00</t>
  </si>
  <si>
    <t>[{"id":"54414716","note":"","size":"Hawai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bylinky","posId":"A122","price":6500,"isExtra":true},{"id":"54414747","note":"","size":"Pečené brambory","count":1,"label":"Pečené brambory","posId":"P103","price":6900,"isExtra":false},{"id":"54414789","note":"","count":1,"label":"Balné","posId":"K0000","price":1500,"isExtra":true},{"id":"54683561","note":"","size":"Choco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Rolls","posId":"chr100","price":8900,"isExtra":false},{"id":"54414789","note":"","count":1,"label":"Balné","posId":"K0000","price":1500,"isExtra":true}]</t>
  </si>
  <si>
    <t>2026-05-02T13:11:31.332+02:00</t>
  </si>
  <si>
    <t>2026-05-02T13:21:05.129+02:00</t>
  </si>
  <si>
    <t>2026-05-02T12:43:11.746+02:00</t>
  </si>
  <si>
    <t>2026-05-02T12:49:21.667+02:00</t>
  </si>
  <si>
    <t>[{"id":"cce43af1-f8b6-4049-afc7-b6c288007204","count":1,"label":"Pizza Quattro Formaggi 40","posId":"111","price":30900,"isExtra":false,"creatorId":"PNvMK4sNRPOBuMmaUk4tw","isPackging":0,"actualLabel":"Pizza Quattro Formaggi 40"}]</t>
  </si>
  <si>
    <t>2026-05-02T12:34:40.728+02:00</t>
  </si>
  <si>
    <t>2026-05-02T12:47:45.846+02:00</t>
  </si>
  <si>
    <t>[{"id":"54414707","note":"","size":"Margherita 40cm","count":1,"label":"Margherita 40cm","posId":"100","price":26900,"isExtra":false},{"id":"54414779","note":"","count":1,"label":"Balné","posId":"K0000","price":2000,"isExtra":true},{"id":"54414711","note":"","size":"Pepperoni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54414882","note":"","count":1,"label":"Kukuřice","posId":"C115","price":3500,"KDSTags":["greenhighlight"],"isExtra":true}]</t>
  </si>
  <si>
    <t>2026-05-02T12:32:22.409+02:00</t>
  </si>
  <si>
    <t>2026-05-02T12:40:40.822+02:00</t>
  </si>
  <si>
    <t>[{"id":"69427585fd8faa40bcc99d71","count":1,"label":"Quattro Formaggi 32cm","posId":"123","price":24900,"isExtra":false},{"id":"7cdbdba064a9b12ab9c2a9d4","count":1,"label":"Balné","posId":"K0000","price":1500,"isExtra":true},{"id":"69427585fd8faa40bcc99db1","count":2,"label":"Česnekový dip","posId":"P106","price":2000,"isExtra":false},{"id":"7cdbdba064a9b12ab9c2a9d4","count":2,"label":"Balné","posId":"K0000","price":1500,"isExtra":true}]</t>
  </si>
  <si>
    <t>2026-05-02T12:26:02.269+02:00</t>
  </si>
  <si>
    <t>2026-05-02T13:06:22.769+02:00</t>
  </si>
  <si>
    <t>[{"id":"5b1f2843-926a-4dd1-a5f0-4fddc7b45013","note":"","count":1,"label":"Margherita 32 cm","posId":"112","price":20900,"isExtra":false},{"id":"0b867b16-3995-4b4a-9deb-1c0d8cecf8d6","note":"","count":1,"label":"Pepperoni 32 cm","posId":"120","price":24900,"isExtra":false},{"id":"d1e9623b-89c9-4caa-a2ba-cbaafad1a883","note":"","count":1,"label":"slanina","posId":"B108","price":3000,"KDSTags":["greenhighlight"],"isExtra":true}]</t>
  </si>
  <si>
    <t>2026-05-02T12:24:46.600+02:00</t>
  </si>
  <si>
    <t>2026-05-02T12:32:16.848+02:00</t>
  </si>
  <si>
    <t>[{"id":"69427585fd8faa40bcc99d6b","count":1,"label":"Veggieballs 40cm 🌶️🌶️","posId":"105","price":30900,"isExtra":false},{"id":"1d39bc6ba96569aaaf3ab974","count":1,"label":"Balné","posId":"K0000","price":2000,"isExtra":true},{"id":"69427585fd8faa40bcc99db1","count":1,"label":"Česnekový dip","posId":"P106","price":2000,"isExtra":false},{"id":"7cdbdba064a9b12ab9c2a9d4","count":1,"label":"Balné","posId":"K0000","price":1500,"isExtra":true}]</t>
  </si>
  <si>
    <t>2026-05-02T12:16:53.492+02:00</t>
  </si>
  <si>
    <t>2026-05-02T12:17:14.592+02:00</t>
  </si>
  <si>
    <t>[{"id":"ba8e263a-8f3c-406a-a3a5-81a8428fbf97","count":1,"label":"Pizza Margherita 40","posId":"100","price":26900,"isExtra":false,"creatorId":"GC-r5QxvBTKi0fXnb4YEL","isPackging":0,"actualLabel":"Pizza Margherita 40"}]</t>
  </si>
  <si>
    <t>2026-05-02T12:11:02.354+02:00</t>
  </si>
  <si>
    <t>2026-05-02T12:18:14.741+02:00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</si>
  <si>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</si>
  <si>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2026-05-02T12:09:02.666+02:00</t>
  </si>
  <si>
    <t>2026-05-02T12:17:44.624+02:00</t>
  </si>
  <si>
    <t>2026-05-02T12:35:41.062+02:00</t>
  </si>
  <si>
    <t>2026-05-02T12:09:03.220+02:00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</si>
  <si>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-olivy","posId":"X112","price":0,"KDSTags":["redhighlight"],"isExtra":true},{"id":"03ade9ce-5d0f-4499-a6a3-340b58ae4468","note":"","count":1,"label":"Capricciosa 32 cm","posId":"113","price":24900,"isExtra":false}]</t>
  </si>
  <si>
    <t>2026-05-02T12:07:50.698+02:00</t>
  </si>
  <si>
    <t>2026-05-02T12:13:13.554+02:00</t>
  </si>
  <si>
    <t>[{"id":"ba8e263a-8f3c-406a-a3a5-81a8428fbf97","count":1,"label":"Pizza Margherita 40","posId":"100","price":26900,"isExtra":false,"creatorId":"vKkhzORFDwSvwm_tH7ebb","isPackging":0,"actualLabel":"Pizza Margherita 40"},{"id":"ba8e263a-8f3c-406a-a3a5-81a8428fbf97","count":1,"label":"Pizza Margherita 40","posId":"100","price":26900,"isExtra":false,"creatorId":"IrCthy3Te6ZS8zyk9zRo9","isPackging":0,"actualLabel":"Pizza Margherita 40"}]</t>
  </si>
  <si>
    <t>2026-05-02T12:06:13.624+02:00</t>
  </si>
  <si>
    <t>2026-05-02T12:14:45.954+02:00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</si>
  <si>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Jalapeňos","posId":"P107","price":2000,"isExtra":false},{"id":"54414789","note":"","count":1,"label":"Balné","posId":"K0000","price":1500,"isExtra":true},{"id":"57405816","note":"","size":"Mirinda 1l","count":1,"label":"Mirinda 1l","posId":"N126","price":5900,"isExtra":false}]</t>
  </si>
  <si>
    <t>2026-05-02T12:06:02.050+02:00</t>
  </si>
  <si>
    <t>2026-05-02T12:15:01.616+02:00</t>
  </si>
  <si>
    <t>2026-05-02T12:26:37.645+02:00</t>
  </si>
  <si>
    <t>2026-05-02T12:06:02.674+02:00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</si>
  <si>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cm","posId":"112","price":20900,"isExtra":false},{"id":"8b18781f-3bd0-464d-aa33-9f081ecc1a3a","note":"","count":1,"label":"mozzarella","posId":"B113","price":3000,"KDSTags":["greenhighlight"],"isExtra":true}]</t>
  </si>
  <si>
    <t>Oleksandr</t>
  </si>
  <si>
    <t>2026-05-02T11:52:49.013+02:00</t>
  </si>
  <si>
    <t>2026-05-02T11:59:17.642+02:00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</si>
  <si>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základ","posId":"ZRS32","price":0,"isExtra":true}]</t>
  </si>
  <si>
    <t>2026-05-02T11:41:09.127+02:00</t>
  </si>
  <si>
    <t>2026-05-02T11:47:30.991+02:00</t>
  </si>
  <si>
    <t>[{"id":"54414708","note":"","size":"Quattro Formaggi 40cm","count":1,"label":"Quattro Formaggi 40cm","posId":"111","price":30900,"isExtra":false},{"id":"54414779","note":"","count":1,"label":"Balné","posId":"K0000","price":2000,"isExtra":true}]</t>
  </si>
  <si>
    <t>2026-05-02T11:17:43.052+02:00</t>
  </si>
  <si>
    <t>2026-05-02T11:33:16.775+02:00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</si>
  <si>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🌶️🌶️","posId":"122","price":24900,"isExtra":false},{"id":"54414789","note":"","count":1,"label":"Balné","posId":"K0000","price":1500,"isExtra":true},{"id":"59610937","note":"","size":"Comeback 32cm 🌶️","count":2,"label":"Comeback 32cm 🌶️","posId":"121","price":24900,"isExtra":false},{"id":"54414789","note":"","count":2,"label":"Balné","posId":"K0000","price":1500,"isExtra":true},{"id":"59610934","note":"","size":"Margherita 32cm","count":2,"label":"Margherita 32cm","posId":"112","price":20900,"isExtra":false},{"id":"54414789","note":"","count":2,"label":"Balné","posId":"K0000","price":1500,"isExtra":true},{"id":"54414707","note":"","size":"Margherita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,{"id":"54414882","note":"","count":1,"label":"Kukuřice","posId":"C115","price":3500,"KDSTags":["greenhighlight"],"isExtra":true},{"id":"54414894","note":"","count":1,"label":"Šunka","posId":"C106","price":4000,"KDSTags":["greenhighlight"],"isExtra":true}]</t>
  </si>
  <si>
    <t>2026-05-02T11:10:42.209+02:00</t>
  </si>
  <si>
    <t>2026-05-02T11:25:24.441+02:00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</si>
  <si>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🌶️🌶️","posId":"120","price":24900,"isExtra":false},{"id":"54414789","note":"","count":1,"label":"Balné","posId":"K0000","price":1500,"isExtra":true},{"id":"54414707","note":"","size":"Margherita 40cm","count":1,"label":"Margherita 40cm","posId":"100","price":26900,"isExtra":false},{"id":"54414779","note":"","count":1,"label":"Balné","posId":"K0000","price":2000,"isExtra":true},{"id":"54414890","note":"","count":1,"label":"Mozzarella","posId":"C113","price":4000,"KDSTags":["greenhighlight"],"isExtra":true}]</t>
  </si>
  <si>
    <t>2026-05-02T11:01:03.303+02:00</t>
  </si>
  <si>
    <t>2026-05-02T11:34:49.533+02:00</t>
  </si>
  <si>
    <t>[{"id":"f1315fc0-dfbb-459c-9f31-49d8e60875f4","note":"","count":1,"label":"Pepperoni 40 cm","posId":"108","price":30900,"isExtra":false},{"id":"a3d62a5d-2e1d-48db-874e-d64becff7059","note":"","count":1,"label":"změna na BBQ základ","posId":"i128","price":0,"isExtra":true},{"id":"3a8b6a85-3b5c-4ee4-be2d-261ab8731d6e","note":"","count":1,"label":"Dip česnekový","posId":"P106","price":2000,"isExtra":false}]</t>
  </si>
  <si>
    <t>2026-05-02T10:40:02.834+02:00</t>
  </si>
  <si>
    <t>2026-05-02T11:09:40.271+02:00</t>
  </si>
  <si>
    <t>2026-05-02T11:23:07.189+02:00</t>
  </si>
  <si>
    <t>2026-05-02T10:40:03.479+02:00</t>
  </si>
  <si>
    <t>2026-05-02T00:24:15.397+02:00</t>
  </si>
  <si>
    <t>2026-05-02T00:30:46.225+02:00</t>
  </si>
  <si>
    <t>[{"id":"69427585fd8faa40bcc99d5b","count":1,"label":"Comeback 40cm 🌶️","posId":"109","price":30900,"isExtra":false},{"id":"1d39bc6ba96569aaaf3ab974","count":1,"label":"Balné","posId":"K0000","price":2000,"isExtra":true},{"id":"e97c473331e663ddc690894a","count":1,"label":"BBQ základ","posId":"ZRB40","price":0,"isExtra":true},{"id":"48863154de09ebfd22a82574","count":1,"label":"bez plněných okrajů","posId":"X1000","price":0,"isExtra":true}]</t>
  </si>
  <si>
    <t>2026-05-02T00:16:02.282+02:00</t>
  </si>
  <si>
    <t>2026-05-02T00:25:10.021+02:00</t>
  </si>
  <si>
    <t>2026-05-02T00:37:49.922+02:00</t>
  </si>
  <si>
    <t>2026-05-02T00:17:43.006+02:00</t>
  </si>
  <si>
    <t>[{"id":"03ade9ce-5d0f-4499-a6a3-340b58ae4468","note":"","count":1,"label":"Capricciosa 32 cm","posId":"113","price":24900,"isExtra":false},{"id":"35e045f9-bc36-46e9-8142-6579de78a05b","note":"","count":1,"label":"Comeback 32 cm","posId":"121","price":24900,"isExtra":false},{"id":"e4c90673-8957-4c9c-a784-3a1d0b3b4124","note":"","count":1,"label":"Pečené brambory","posId":"P103","price":6900,"isExtra":false}]</t>
  </si>
  <si>
    <t>2026-05-02T00:12:41.691+02:00</t>
  </si>
  <si>
    <t>2026-05-02T00:22:30.219+02:00</t>
  </si>
  <si>
    <t>[{"id":"69427585fd8faa40bcc99d73","count":1,"label":"Hot &amp; Spicy 32cm 🌶️🌶️","posId":"122","price":24900,"isExtra":false},{"id":"7cdbdba064a9b12ab9c2a9d4","count":1,"label":"Balné","posId":"K0000","price":1500,"isExtra":true},{"id":"8241669eecc1399a2e3e1c17","count":1,"label":"BBQ základ","posId":"ZRB32","price":0,"isExtra":true},{"id":"330e5bd554d905fd6d54cf01","count":1,"label":"bez plněných okrajů","posId":"X1000","price":0,"isExtra":true},{"id":"69427585fd8faa40bcc99db1","count":1,"label":"Česnekový dip","posId":"P106","price":2000,"isExtra":false},{"id":"7cdbdba064a9b12ab9c2a9d4","count":1,"label":"Balné","posId":"K0000","price":1500,"isExtra":true}]</t>
  </si>
  <si>
    <t>2026-05-02T00:02:55.894+02:00</t>
  </si>
  <si>
    <t>2026-05-02T00:10:54.283+02:00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</si>
  <si>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základ","posId":"ZRS40","price":0,"isExtra":true},{"id":"54414749","note":"","size":"Pepperoni Rolls 🌶️","count":1,"label":"Pepperoni Rolls 🌶️","posId":"P100","price":8900,"isExtra":false},{"id":"54414789","note":"","count":1,"label":"Balné","posId":"K0000","price":1500,"isExtra":true},{"id":"54414713","note":"","size":"BBQ Meteor 40cm","count":1,"label":"BBQ Meteor 40cm","posId":"106","price":30900,"isExtra":false},{"id":"54414779","note":"","count":1,"label":"Balné","posId":"K0000","price":2000,"isExtra":true},{"id":"54414777","note":"","count":1,"label":"bez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okrajů","posId":"X1000","price":0,"isExtra":true},{"id":"54414750","note":"","size":"Česnekový dip","count":4,"label":"Česnekový dip","posId":"P106","price":2000,"isExtra":false},{"id":"54414789","note":"","count":4,"label":"Balné","posId":"K0000","price":1500,"isExtra":true}]</t>
  </si>
  <si>
    <t>Rakhmatkhon</t>
  </si>
  <si>
    <t>2026-05-01T23:58:10.105+02:00</t>
  </si>
  <si>
    <t>2026-05-02T00:04:41.997+02:00</t>
  </si>
  <si>
    <t>[{"id":"102","note":"","count":1,"label":"Hawai 40cm","posId":"102","price":30900,"isExtra":false},{"id":"K0000","note":"","count":1,"label":"Balné","posId":"K0000","price":2000,"isExtra":true}]</t>
  </si>
  <si>
    <t>Filip Němec</t>
  </si>
  <si>
    <t>2026-05-01T23:50:02.377+02:00</t>
  </si>
  <si>
    <t>2026-05-01T23:56:36.981+02:00</t>
  </si>
  <si>
    <t>2026-05-02T00:15:10.148+02:00</t>
  </si>
  <si>
    <t>2026-05-01T23:50:02.911+02:00</t>
  </si>
  <si>
    <t>[{"id":"7bd52058-f7b0-4320-9d6c-79598e7d9b5f","note":"","count":1,"label":"Hawai 18 cm","posId":"126","price":11900,"isExtra":false},{"id":"007c7303-045c-4866-882d-38e13564ff34","note":"","count":1,"label":"BEZ -ananas","posId":"X100","price":0,"KDSTags":["redhighlight"],"isExtra":true},{"id":"7bd52058-f7b0-4320-9d6c-79598e7d9b5f","note":"","count":1,"label":"Hawai 18 cm","posId":"126","price":11900,"isExtra":false},{"id":"4cd25cb7-e092-43a0-ab38-89c50a7e6a77","note":"","count":1,"label":"Pepperoni 18 cm","posId":"132","price":11900,"isExtra":false}]</t>
  </si>
  <si>
    <t>2026-05-01T23:44:13.392+02:00</t>
  </si>
  <si>
    <t>2026-05-01T23:53:16.159+02:00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</si>
  <si>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🌶️🌶️","posId":"122","price":24900,"isExtra":false},{"id":"54414789","note":"","count":1,"label":"Balné","posId":"K0000","price":1500,"isExtra":true},{"id":"57278742","note":"","count":1,"label":"Smetanový základ","posId":"ZRS32","price":0,"isExtra":true},{"id":"54414827","note":"","count":1,"label":"okraj mozzarella, bbq omáčka","posId":"A123","price":5700,"isExtra":true},{"id":"54414891","note":"","count":1,"label":"Mozzarella","posId":"B113","price":3000,"KDSTags":["greenhighlight"],"isExtra":true}]</t>
  </si>
  <si>
    <t>2026-05-01T23:25:17.133+02:00</t>
  </si>
  <si>
    <t>2026-05-01T23:31:36.000+02:00</t>
  </si>
  <si>
    <t>[{"id":"69427585fd8faa40bcc99d83","count":1,"label":"Baby Špenát &amp; kuře 32cm","posId":"116","price":24900,"isExtra":false},{"id":"7cdbdba064a9b12ab9c2a9d4","count":1,"label":"Balné","posId":"K0000","price":1500,"isExtra":true},{"id":"c53963ce28e9a8bf387aa757","count":1,"label":"okraj mozzarella, bylinky","posId":"A121","price":5700,"isExtra":true}]</t>
  </si>
  <si>
    <t>2026-05-01T23:19:42.167+02:00</t>
  </si>
  <si>
    <t>2026-05-01T23:27:20.987+02:00</t>
  </si>
  <si>
    <t>[{"id":"69427585fd8faa40bcc99d57","count":1,"label":"Quattro Formaggi 40cm","posId":"111","price":30900,"isExtra":false},{"id":"1d39bc6ba96569aaaf3ab974","count":1,"label":"Balné","posId":"K0000","price":2000,"isExtra":true},{"id":"69427585fd8faa40bcc99d67","count":1,"label":"Capricciosa 40cm","posId":"101","price":30900,"isExtra":false},{"id":"1d39bc6ba96569aaaf3ab974","count":1,"label":"Balné","posId":"K0000","price":2000,"isExtra":true}]</t>
  </si>
  <si>
    <t>2026-05-01T23:18:56.379+02:00</t>
  </si>
  <si>
    <t>2026-05-01T23:25:00.929+02:00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</si>
  <si>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okrajů","posId":"X1000","price":0,"isExtra":true}]</t>
  </si>
  <si>
    <t>2026-05-01T23:18:01.946+02:00</t>
  </si>
  <si>
    <t>2026-05-01T23:31:38.700+02:00</t>
  </si>
  <si>
    <t>2026-05-02T05:59:59.999+02:00</t>
  </si>
  <si>
    <t>2026-05-01T23:08:19.521+02:00</t>
  </si>
  <si>
    <t>2026-05-01T23:16:19.086+02:00</t>
  </si>
  <si>
    <t>[{"id":"59610940","note":"","size":"BBQ Meteor 32cm","count":1,"label":"BBQ Meteor 32cm","posId":"118","price":24900,"isExtra":false},{"id":"54414789","note":"","count":1,"label":"Balné","posId":"K0000","price":1500,"isExtra":true},{"id":"57405815","note":"","size":"Pepsi zero sugar 1l","count":1,"label":"Pepsi zero sugar 1l","posId":"N125","price":5900,"isExtra":false}]</t>
  </si>
  <si>
    <t>2026-05-01T23:08:19.495+02:00</t>
  </si>
  <si>
    <t>2026-05-01T23:15:47.934+02:00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</si>
  <si>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</si>
  <si>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Ivalyo</t>
  </si>
  <si>
    <t>2026-05-01T23:08:17.701+02:00</t>
  </si>
  <si>
    <t>2026-05-01T23:18:58.809+02:00</t>
  </si>
  <si>
    <t>[{"id":"110","note":"","count":1,"label":"Hot &amp; Spicy 40cm 🌶️🌶️","posId":"110","price":30900,"isExtra":false},{"id":"K0000","note":"","count":1,"label":"Balné","posId":"K0000","price":2000,"isExtra":true},{"id":"100","note":"","count":1,"label":"Margherita 40cm","posId":"100","price":26900,"isExtra":false},{"id":"K0000","note":"","count":1,"label":"Balné","posId":"K0000","price":2000,"isExtra":true}]</t>
  </si>
  <si>
    <t>Blanka</t>
  </si>
  <si>
    <t>2026-05-01T23:07:03.696+02:00</t>
  </si>
  <si>
    <t>2026-05-01T23:16:08.823+02:00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</si>
  <si>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</si>
  <si>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2026-05-01T22:52:29.048+02:00</t>
  </si>
  <si>
    <t>2026-05-01T23:00:45.819+02:00</t>
  </si>
  <si>
    <t>[{"id":"69427585fd8faa40bcc99d6f","count":1,"label":"Margherita 32cm","posId":"112","price":20900,"isExtra":false},{"id":"7cdbdba064a9b12ab9c2a9d4","count":1,"label":"Balné","posId":"K0000","price":1500,"isExtra":true},{"id":"f141e24c9f17c3296888fd0f","count":1,"label":"Šunka","posId":"B106","price":3000,"KDSTags":["greenhighlight"],"isExtra":true}]</t>
  </si>
  <si>
    <t>2026-05-01T22:27:20.180+02:00</t>
  </si>
  <si>
    <t>2026-05-01T22:33:23.735+02:00</t>
  </si>
  <si>
    <t>[{"id":"69427585fd8faa40bcc99d57","count":1,"label":"Quattro Formaggi 40cm","posId":"111","price":30900,"isExtra":false},{"id":"1d39bc6ba96569aaaf3ab974","count":1,"label":"Balné","posId":"K0000","price":2000,"isExtra":true}]</t>
  </si>
  <si>
    <t>2026-05-01T22:23:15.932+02:00</t>
  </si>
  <si>
    <t>2026-05-01T22:32:18.817+02:00</t>
  </si>
  <si>
    <t>[{"id":"69427585fd8faa40bcc99d79","count":1,"label":"BBQ Texas 32cm","posId":"119","price":24900,"isExtra":false},{"id":"7cdbdba064a9b12ab9c2a9d4","count":1,"label":"Balné","posId":"K0000","price":1500,"isExtra":true},{"id":"69427585fd8faa40bcc99d7b","count":1,"label":"BBQ Meteor 32cm","posId":"118","price":24900,"isExtra":false},{"id":"7cdbdba064a9b12ab9c2a9d4","count":1,"label":"Balné","posId":"K0000","price":1500,"isExtra":true},{"id":"69427585fd8faa40bcc99db1","count":1,"label":"Česnekový dip","posId":"P106","price":2000,"isExtra":false},{"id":"7cdbdba064a9b12ab9c2a9d4","count":1,"label":"Balné","posId":"K0000","price":1500,"isExtra":true}]</t>
  </si>
  <si>
    <t>2026-05-01T22:22:56.322+02:00</t>
  </si>
  <si>
    <t>2026-05-01T22:31:21.757+02:00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</si>
  <si>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</si>
  <si>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2026-05-01T22:17:41.881+02:00</t>
  </si>
  <si>
    <t>2026-05-01T22:24:17.701+02:00</t>
  </si>
  <si>
    <t>[{"id":"69427585fd8faa40bcc99d75","count":1,"label":"Comeback 32cm 🌶️","posId":"121","price":24900,"isExtra":false},{"id":"7cdbdba064a9b12ab9c2a9d4","count":1,"label":"Balné","posId":"K0000","price":1500,"isExtra":true},{"id":"8c4681070419cd3583589cac","count":1,"label":"Bez cibule","posId":"X103","price":0,"KDSTags":["redhighlight"],"isExtra":true}]</t>
  </si>
  <si>
    <t>2026-05-01T22:14:35.076+02:00</t>
  </si>
  <si>
    <t>2026-05-01T22:25:16.861+02:00</t>
  </si>
  <si>
    <t>[{"id":"59610943","note":"","size":"Capricciosa 32cm","count":1,"label":"Capricciosa 32cm","posId":"113","price":24900,"isExtra":false},{"id":"54414789","note":"","count":1,"label":"Balné","posId":"K0000","price":1500,"isExtra":true},{"id":"54414802","note":"","count":1,"label":"Bez šunky","posId":"X106","price":0,"KDSTags":["redhighlight"],"isExtra":true},{"id":"54414900","note":"","count":1,"label":"Slanina","posId":"B108","price":3000,"KDSTags":["greenhighlight"],"isExtra":true},{"id":"59610937","note":"","size":"Comeback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okrajů","posId":"X1000","price":0,"isExtra":true},{"id":"54414800","note":"","count":1,"label":"Jalapeňos","posId":"B102","price":2500,"KDSTags":["greenhighlight"],"isExtra":true},{"id":"54414750","note":"","size":"Česnekový dip","count":4,"label":"Česnekový dip","posId":"P106","price":2000,"isExtra":false},{"id":"54414789","note":"","count":4,"label":"Balné","posId":"K0000","price":1500,"isExtra":true},{"id":"59610938","note":"","size":"Pepperoni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🌶️🌶️","posId":"120","price":24900,"isExtra":false},{"id":"54414789","note":"","count":1,"label":"Balné","posId":"K0000","price":1500,"isExtra":true},{"id":"54414911","note":"","count":1,"label":"Pepperoni salám","posId":"B109","price":3000,"KDSTags":["greenhighlight"],"isExtra":true}]</t>
  </si>
  <si>
    <t>2026-05-01T22:09:06.071+02:00</t>
  </si>
  <si>
    <t>2026-05-01T22:13:46.807+02:00</t>
  </si>
  <si>
    <t>[{"id":"69427585fd8faa40bcc99d6f","count":1,"label":"Margherita 32cm","posId":"112","price":20900,"isExtra":false},{"id":"7cdbdba064a9b12ab9c2a9d4","count":1,"label":"Balné","posId":"K0000","price":1500,"isExtra":true},{"id":"330e5bd554d905fd6d54cf01","count":1,"label":"bez plněných okrajů","posId":"X1000","price":0,"isExtra":true},{"id":"072ee84005da4e8cba54f990","count":1,"label":"Ananas","posId":"B100","price":2500,"KDSTags":["greenhighlight"],"isExtra":true}]</t>
  </si>
  <si>
    <t>2026-05-01T22:01:03.095+02:00</t>
  </si>
  <si>
    <t>2026-05-01T22:11:00.497+02:00</t>
  </si>
  <si>
    <t>2026-05-01T22:26:23.113+02:00</t>
  </si>
  <si>
    <t>2026-05-01T22:01:04.252+02:00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</si>
  <si>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19647242-c7ae-4948-97a4-fe55e47b6f96","note":"","count":1,"label":"BEZ -pepperoni salám","posId":"X109","price":0,"KDSTags":["redhighlight"],"isExtra":true},{"id":"7bd52058-f7b0-4320-9d6c-79598e7d9b5f","note":"","count":1,"label":"Hawai 18 cm","posId":"126","price":11900,"isExtra":false}]</t>
  </si>
  <si>
    <t>2026-05-01T22:01:03.081+02:00</t>
  </si>
  <si>
    <t>2026-05-01T22:08:22.474+02:00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</si>
  <si>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bylinky","posId":"A121","price":5700,"isExtra":true},{"id":"d1e9623b-89c9-4caa-a2ba-cbaafad1a883","note":"","count":1,"label":"slanina","posId":"B108","price":3000,"KDSTags":["greenhighlight"],"isExtra":true}]</t>
  </si>
  <si>
    <t>2026-05-01T21:59:16.075+02:00</t>
  </si>
  <si>
    <t>2026-05-01T22:06:44.846+02:00</t>
  </si>
  <si>
    <t>[{"id":"59610938","note":"Bez cibule prosim","size":"Pepperoni 32cm 🌶️🌶️","count":1,"label":"Pepperoni 32cm 🌶️🌶️","posId":"120","price":24900,"isExtra":false},{"id":"54414789","note":"","count":1,"label":"Balné","posId":"K0000","price":1500,"isExtra":true},{"id":"59610946","note":"","count":1,"label":"USA těsto","posId":"17","price":1000,"isExtra":true},{"id":"57278742","note":"","count":1,"label":"Smetanový základ","posId":"ZRS32","price":0,"isExtra":true},{"id":"54414783","note":"","count":1,"label":"bez plněných okrajů","posId":"X1000","price":0,"isExtra":true},{"id":"54414912","note":"","count":1,"label":"Grana padano, pecorino, parmazán","posId":"B130","price":3000,"KDSTags":["greenhighlight"],"isExtra":true},{"id":"57405816","note":"","size":"Mirinda 1l","count":1,"label":"Mirinda 1l","posId":"N126","price":5900,"isExtra":false}]</t>
  </si>
  <si>
    <t>2026-05-01T21:55:34.900+02:00</t>
  </si>
  <si>
    <t>2026-05-01T22:05:34.730+02:00</t>
  </si>
  <si>
    <t>[{"id":"59610934","note":"","size":"Margherita 32cm","count":1,"label":"Margherita 32cm","posId":"112","price":20900,"isExtra":false},{"id":"54414789","note":"","count":1,"label":"Balné","posId":"K0000","price":1500,"isExtra":true}]</t>
  </si>
  <si>
    <t>2026-05-01T21:51:13.027+02:00</t>
  </si>
  <si>
    <t>2026-05-01T21:59:24.769+02:00</t>
  </si>
  <si>
    <t>2026-05-01T21:49:24.195+02:00</t>
  </si>
  <si>
    <t>2026-05-01T21:56:37.861+02:00</t>
  </si>
  <si>
    <t>[{"id":"69427585fd8faa40bcc99d73","count":1,"label":"Hot &amp; Spicy 32cm 🌶️🌶️","posId":"122","price":24900,"isExtra":false},{"id":"7cdbdba064a9b12ab9c2a9d4","count":1,"label":"Balné","posId":"K0000","price":1500,"isExtra":true},{"id":"69427585fd8faa40bcc99dad","count":1,"label":"Česnekový chléb 18cm","posId":"P104","price":7900,"isExtra":false},{"id":"7cdbdba064a9b12ab9c2a9d4","count":1,"label":"Balné","posId":"K0000","price":1500,"isExtra":true},{"id":"69427585fd8faa40bcc99db1","count":1,"label":"Česnekový dip","posId":"P106","price":2000,"isExtra":false},{"id":"7cdbdba064a9b12ab9c2a9d4","count":1,"label":"Balné","posId":"K0000","price":1500,"isExtra":true}]</t>
  </si>
  <si>
    <t>2026-05-01T21:48:02.681+02:00</t>
  </si>
  <si>
    <t>2026-05-01T21:58:18.494+02:00</t>
  </si>
  <si>
    <t>2026-05-01T22:08:19.549+02:00</t>
  </si>
  <si>
    <t>2026-05-01T21:48:03.244+02:00</t>
  </si>
  <si>
    <t>[{"id":"aef5aaf8-2acf-4f20-91be-c8829f11cd0c","note":"","count":1,"label":"Capricciosa 40 cm","posId":"101","price":30900,"isExtra":false},{"id":"03dae282-4cd4-4fa2-9169-2178ea3ed325","note":"","count":1,"label":"Quattro Formaggi 40 cm","posId":"111","price":30900,"isExtra":false}]</t>
  </si>
  <si>
    <t>2026-05-01T21:47:53.882+02:00</t>
  </si>
  <si>
    <t>2026-05-01T22:04:15.718+02:00</t>
  </si>
  <si>
    <t>[{"id":"59610934","note":"","size":"Margherita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okrajů","posId":"X1000","price":0,"isExtra":true},{"id":"54414750","note":"","size":"Česnekový dip","count":2,"label":"Česnekový dip","posId":"P106","price":2000,"isExtra":false},{"id":"54414789","note":"","count":2,"label":"Balné","posId":"K0000","price":1500,"isExtra":true},{"id":"59610939","note":"","size":"BBQ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</si>
  <si>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2026-05-01T21:33:01.965+02:00</t>
  </si>
  <si>
    <t>2026-05-01T21:41:57.480+02:00</t>
  </si>
  <si>
    <t>2026-05-01T21:26:36.673+02:00</t>
  </si>
  <si>
    <t>2026-05-01T21:31:16.807+02:00</t>
  </si>
  <si>
    <t>[{"id":"69427585fd8faa40bcc99d77","count":1,"label":"Pepperoni 32cm 🌶️🌶️","posId":"120","price":24900,"isExtra":false},{"id":"7cdbdba064a9b12ab9c2a9d4","count":1,"label":"Balné","posId":"K0000","price":1500,"isExtra":true},{"id":"69427585fd8faa40bcc99dd1","count":1,"label":"Poděbradská malinovka 0,5l","posId":"N129","price":4900,"isExtra":false}]</t>
  </si>
  <si>
    <t>2026-05-01T21:21:52.350+02:00</t>
  </si>
  <si>
    <t>2026-05-01T21:27:09.764+02:00</t>
  </si>
  <si>
    <t>[{"id":"59610942","note":"","size":"Hawai 32cm","count":1,"label":"Hawai 32cm","posId":"114","price":24900,"isExtra":false},{"id":"54414789","note":"","count":1,"label":"Balné","posId":"K0000","price":1500,"isExtra":true},{"id":"54414750","note":"","size":"Česnekový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</si>
  <si>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2026-05-01T21:17:34.317+02:00</t>
  </si>
  <si>
    <t>2026-05-01T21:22:13.843+02:00</t>
  </si>
  <si>
    <t>[{"id":"69427585fd8faa40bcc99d81","count":1,"label":"Capricciosa 32cm","posId":"113","price":24900,"isExtra":false},{"id":"7cdbdba064a9b12ab9c2a9d4","count":1,"label":"Balné","posId":"K0000","price":1500,"isExtra":true},{"id":"c53963ce28e9a8bf387aa757","count":1,"label":"okraj mozzarella, bylinky","posId":"A121","price":5700,"isExtra":true}]</t>
  </si>
  <si>
    <t>2026-05-01T21:10:05.222+02:00</t>
  </si>
  <si>
    <t>2026-05-01T21:17:26.595+02:00</t>
  </si>
  <si>
    <t>[{"id":"115","note":"","count":1,"label":"Zeleninová 32cm","posId":"115","price":24900,"isExtra":false},{"id":"K0000","note":"","count":1,"label":"Balné","posId":"K0000","price":1500,"isExtra":true},{"id":"ZRB32","note":"","count":1,"label":"BBQ základ","posId":"ZRB32","price":0,"isExtra":true}]</t>
  </si>
  <si>
    <t>2026-05-01T21:09:51.408+02:00</t>
  </si>
  <si>
    <t>2026-05-01T21:17:02.746+02:00</t>
  </si>
  <si>
    <t>[{"id":"54414716","note":"","size":"Hawai 40cm","count":1,"label":"Hawai 40cm","posId":"102","price":30900,"isExtra":false},{"id":"54414779","note":"","count":1,"label":"Balné","posId":"K0000","price":2000,"isExtra":true},{"id":"54414750","note":"","size":"Česnekový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</si>
  <si>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2026-05-01T21:08:01.808+02:00</t>
  </si>
  <si>
    <t>2026-05-01T21:17:17.430+02:00</t>
  </si>
  <si>
    <t>[{"id":"a45e2c39-3d2b-4b25-a44b-94505e3c8a50","note":"","count":1,"label":"Strawberry Love 18 cm","posId":"40","price":11900,"isExtra":false},{"id":"b6658da4-b777-42a2-94b6-5ce20ff49587","note":"","count":1,"label":"Pepperoni 32 cm","posId":"144","price":24900,"isExtra":false},{"id":"f4d7b9ad-ce62-498d-a90b-8016ab1e3604","note":"","count":1,"label":"Quattro Formaggi 32 cm","posId":"147","price":24900,"isExtra":false},{"id":"f61b7339-3b20-4583-b2b8-12e48de2876d","note":"","count":1,"label":"změna na Rajčatový základ","posId":"i105","price":0,"isExtra":true},{"id":"3a8b6a85-3b5c-4ee4-be2d-261ab8731d6e","note":"","count":1,"label":"Dip česnekový","posId":"P106","price":2000,"isExtra":false}]</t>
  </si>
  <si>
    <t>2026-05-01T21:04:20.490+02:00</t>
  </si>
  <si>
    <t>2026-05-01T21:10:09.615+02:00</t>
  </si>
  <si>
    <t>[{"id":"69427585fd8faa40bcc99d7d","count":1,"label":"Zeleninová 32cm","posId":"115","price":24900,"isExtra":false},{"id":"7cdbdba064a9b12ab9c2a9d4","count":1,"label":"Balné","posId":"K0000","price":1500,"isExtra":true},{"id":"69427585fd8faa40bcc99d6f","count":1,"label":"Margherita 32cm","posId":"112","price":20900,"isExtra":false},{"id":"7cdbdba064a9b12ab9c2a9d4","count":1,"label":"Balné","posId":"K0000","price":1500,"isExtra":true}]</t>
  </si>
  <si>
    <t>2026-05-01T21:04:02.267+02:00</t>
  </si>
  <si>
    <t>2026-05-01T21:10:55.391+02:00</t>
  </si>
  <si>
    <t>[{"id":"3a8b6a85-3b5c-4ee4-be2d-261ab8731d6e","note":"","count":1,"label":"Dip česnekový","posId":"P106","price":2000,"isExtra":false},{"id":"ee394832-8137-440a-84b7-b9e0df42a9ab","note":"","count":1,"label":"Hawai 32 cm","posId":"114","price":24900,"isExtra":false}]</t>
  </si>
  <si>
    <t>2026-05-01T21:00:02.338+02:00</t>
  </si>
  <si>
    <t>2026-05-01T21:08:39.483+02:00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</si>
  <si>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,{"id":"3a8b6a85-3b5c-4ee4-be2d-261ab8731d6e","note":"","count":1,"label":"Dip česnekový","posId":"P106","price":2000,"isExtra":false},{"id":"a45e2c39-3d2b-4b25-a44b-94505e3c8a50","note":"","count":1,"label":"Strawberry Love 18 cm","posId":"40","price":11900,"isExtra":false}]</t>
  </si>
  <si>
    <t>2026-05-01T20:58:50.948+02:00</t>
  </si>
  <si>
    <t>2026-05-01T21:07:33.826+02:00</t>
  </si>
  <si>
    <t>[{"id":"69427585fd8faa40bcc99d5b","count":1,"label":"Comeback 40cm 🌶️","posId":"109","price":30900,"isExtra":false},{"id":"1d39bc6ba96569aaaf3ab974","count":1,"label":"Balné","posId":"K0000","price":2000,"isExtra":true},{"id":"fb8c45104be3e2ec287156ec","count":1,"label":"okraj mozzarella, bylinky","posId":"A122","price":6500,"isExtra":true},{"id":"69427585fd8faa40bcc99db9","count":1,"label":"Dip Jalapeňos","posId":"P107","price":2000,"isExtra":false},{"id":"7cdbdba064a9b12ab9c2a9d4","count":1,"label":"Balné","posId":"K0000","price":1500,"isExtra":true}]</t>
  </si>
  <si>
    <t>2026-05-01T20:56:31.704+02:00</t>
  </si>
  <si>
    <t>2026-05-01T21:02:36.534+02:00</t>
  </si>
  <si>
    <t>2026-05-01T20:54:31.388+02:00</t>
  </si>
  <si>
    <t>2026-05-01T21:02:33.672+02:00</t>
  </si>
  <si>
    <t>2026-05-01T20:48:03.276+02:00</t>
  </si>
  <si>
    <t>2026-05-01T20:53:40.298+02:00</t>
  </si>
  <si>
    <t>2026-05-01T20:57:19.305+02:00</t>
  </si>
  <si>
    <t>2026-05-01T20:48:03.787+02:00</t>
  </si>
  <si>
    <t>[{"id":"e8f571e6-dd36-42d7-8826-52c90315986b","note":"","count":1,"label":"Baby špenát &amp; kuře 40 cm","posId":"104","price":30900,"isExtra":false},{"id":"a3d62a5d-2e1d-48db-874e-d64becff7059","note":"","count":1,"label":"změna na BBQ základ","posId":"i128","price":0,"isExtra":true}]</t>
  </si>
  <si>
    <t>2026-05-01T20:42:11.679+02:00</t>
  </si>
  <si>
    <t>2026-05-01T20:48:01.067+02:00</t>
  </si>
  <si>
    <t>[{"id":"69427585fd8faa40bcc99d73","count":2,"label":"Hot &amp; Spicy 32cm 🌶️🌶️","posId":"122","price":24900,"isExtra":false},{"id":"7cdbdba064a9b12ab9c2a9d4","count":2,"label":"Balné","posId":"K0000","price":1500,"isExtra":true},{"id":"69427585fd8faa40bcc99dcb","count":2,"label":"Pepsi 1l","posId":"N124","price":5900,"isExtra":false}]</t>
  </si>
  <si>
    <t>2026-05-01T20:37:37.756+02:00</t>
  </si>
  <si>
    <t>2026-05-01T20:45:15.532+02:00</t>
  </si>
  <si>
    <t>[{"id":"69427585fd8faa40bcc99d5b","count":1,"label":"Comeback 40cm 🌶️","posId":"109","price":30900,"isExtra":false},{"id":"1d39bc6ba96569aaaf3ab974","count":1,"label":"Balné","posId":"K0000","price":2000,"isExtra":true},{"id":"69427585fd8faa40bcc99db1","count":1,"label":"Česnekový dip","posId":"P106","price":2000,"isExtra":false},{"id":"7cdbdba064a9b12ab9c2a9d4","count":1,"label":"Balné","posId":"K0000","price":1500,"isExtra":true}]</t>
  </si>
  <si>
    <t>2026-05-01T20:37:01.934+02:00</t>
  </si>
  <si>
    <t>2026-05-01T20:42:15.470+02:00</t>
  </si>
  <si>
    <t>2026-05-01T21:11:08.312+02:00</t>
  </si>
  <si>
    <t>2026-05-01T20:37:02.676+02:00</t>
  </si>
  <si>
    <t>2026-05-01T20:34:03.256+02:00</t>
  </si>
  <si>
    <t>2026-05-01T20:43:15.304+02:00</t>
  </si>
  <si>
    <t>2026-05-01T20:52:31.698+02:00</t>
  </si>
  <si>
    <t>2026-05-01T20:34:03.802+02:00</t>
  </si>
  <si>
    <t>[{"id":"d63e9120-8ffe-444c-ba51-6c942a13f4fc","note":"","count":1,"label":"Margherita 40 cm","posId":"100","price":26900,"isExtra":false},{"id":"3f15a32f-4d5b-4afb-ae1b-12f68224d029","note":"","count":1,"label":"Olivy","posId":"C112","price":3500,"KDSTags":["greenhighlight"],"isExtra":true},{"id":"211d85d0-839e-41d0-89e3-ea177ad7489e","note":"","count":1,"label":"Dip česnekový","posId":"P106","price":2000,"isExtra":false}]</t>
  </si>
  <si>
    <t>2026-05-01T20:33:02.311+02:00</t>
  </si>
  <si>
    <t>2026-05-01T20:44:13.313+02:00</t>
  </si>
  <si>
    <t>[{"id":"36ea3088-07fd-428f-b871-c4a5ee9cef7b","note":"","count":1,"label":"Comeback 40 cm","posId":"109","price":30900,"isExtra":false}]</t>
  </si>
  <si>
    <t>2026-05-01T20:19:02.340+02:00</t>
  </si>
  <si>
    <t>2026-05-01T20:47:11.564+02:00</t>
  </si>
  <si>
    <t>[{"id":"35e045f9-bc36-46e9-8142-6579de78a05b","note":"","count":1,"label":"Comeback 32 cm","posId":"121","price":24900,"isExtra":false},{"id":"fcbcf6b6-34c6-4d5f-ac5b-f6ece72e0953","note":"","count":1,"label":"BBQ Meteor 32 cm","posId":"118","price":24900,"isExtra":false}]</t>
  </si>
  <si>
    <t>2026-05-01T20:15:04.363+02:00</t>
  </si>
  <si>
    <t>2026-05-01T20:21:55.478+02:00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</si>
  <si>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🌶️🌶️","posId":"108","price":30900,"isExtra":false},{"id":"54414779","note":"","count":1,"label":"Balné","posId":"K0000","price":2000,"isExtra":true},{"id":"54414813","note":"","count":1,"label":"okraj mozzarella, bylinky","posId":"A122","price":6500,"isExtra":true},{"id":"57405815","note":"","size":"Pepsi zero sugar 1l","count":1,"label":"Pepsi zero sugar 1l","posId":"N125","price":5900,"isExtra":false}]</t>
  </si>
  <si>
    <t>2026-05-01T20:14:02.602+02:00</t>
  </si>
  <si>
    <t>2026-05-01T20:24:45.225+02:00</t>
  </si>
  <si>
    <t>[{"id":"f1315fc0-dfbb-459c-9f31-49d8e60875f4","note":"","count":1,"label":"Pepperoni 40 cm","posId":"108","price":30900,"isExtra":false},{"id":"eae0baf6-2c0e-4081-8ab5-5266bc363ee5","note":"","count":1,"label":"Okraj mozzarella, BBQ omáčka","posId":"A124","price":6500,"isExtra":true},{"id":"36ea3088-07fd-428f-b871-c4a5ee9cef7b","note":"","count":1,"label":"Comeback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bylinky","posId":"A122","price":6500,"isExtra":true},{"id":"e525f614-2c06-459a-8d22-623546aa83fc","note":"","count":1,"label":"BBQ Texas 40 cm","posId":"107","price":30900,"isExtra":false},{"id":"eae0baf6-2c0e-4081-8ab5-5266bc363ee5","note":"","count":1,"label":"Okraj mozzarella, BBQ omáčka","posId":"A124","price":6500,"isExtra":true},{"id":"169906cc-98ac-4101-a361-79ae530758c3","note":"","count":1,"label":"BEZ -cibule","posId":"X103","price":0,"KDSTags":["redhighlight"],"isExtra":true},{"id":"e50ff4de-a31a-4748-b60e-66140c46f568","note":"","count":1,"label":"BEZ -paprika","posId":"X111","price":0,"KDSTags":["redhighlight"],"isExtra":true}]</t>
  </si>
  <si>
    <t>2026-05-01T20:06:02.669+02:00</t>
  </si>
  <si>
    <t>2026-05-01T20:15:18.152+02:00</t>
  </si>
  <si>
    <t>[{"id":"b6658da4-b777-42a2-94b6-5ce20ff49587","note":"","count":1,"label":"Pepperoni 32 cm","posId":"144","price":24900,"isExtra":false}]</t>
  </si>
  <si>
    <t>2026-05-01T20:02:01.736+02:00</t>
  </si>
  <si>
    <t>2026-05-01T20:08:58.162+02:00</t>
  </si>
  <si>
    <t>2026-05-01T20:21:58.270+02:00</t>
  </si>
  <si>
    <t>2026-05-01T20:02:02.778+02:00</t>
  </si>
  <si>
    <t>[{"id":"1da47ebe-2592-435a-b854-8cbe80b56263","note":"","count":1,"label":"Hawai 32 cm","posId":"138","price":24900,"isExtra":false},{"id":"bf8dc38b-6c8e-42b6-9da3-3170253a57d4","note":"","count":1,"label":"Hot &amp; Spicy 32 cm","posId":"122","price":24900,"isExtra":false},{"id":"131c6239-e041-4ab5-9f75-400951ef95f4","note":"","count":1,"label":"Dip jalapenos","posId":"P107","price":2000,"isExtra":false}]</t>
  </si>
  <si>
    <t>2026-05-01T20:01:15.993+02:00</t>
  </si>
  <si>
    <t>2026-05-01T20:08:56.604+02:00</t>
  </si>
  <si>
    <t>[{"id":"69427585fd8faa40bcc99d81","count":1,"label":"Capricciosa 32cm","posId":"113","price":24900,"isExtra":false},{"id":"7cdbdba064a9b12ab9c2a9d4","count":1,"label":"Balné","posId":"K0000","price":1500,"isExtra":true},{"id":"6a62c37fcc3049759d225124","count":1,"label":"USA těsto","posId":"17","price":1000,"isExtra":true},{"id":"330e5bd554d905fd6d54cf01","count":1,"label":"bez plněných okrajů","posId":"X1000","price":0,"isExtra":true},{"id":"881556687eab9555bc542d70","count":1,"label":"Bez oliv","posId":"X112","price":0,"KDSTags":["redhighlight"],"isExtra":true}]</t>
  </si>
  <si>
    <t>2026-05-01T19:59:01.869+02:00</t>
  </si>
  <si>
    <t>2026-05-01T20:16:00.221+02:00</t>
  </si>
  <si>
    <t>Zdenek</t>
  </si>
  <si>
    <t>2026-05-01T19:57:49.001+02:00</t>
  </si>
  <si>
    <t>2026-05-01T20:07:46.310+02:00</t>
  </si>
  <si>
    <t>[{"id":"121","note":"","count":1,"label":"Comeback 32cm 🌶️","posId":"121","price":24900,"isExtra":false},{"id":"K0000","note":"","count":1,"label":"Balné","posId":"K0000","price":1500,"isExtra":true},{"id":"113","note":"","count":1,"label":"Capricciosa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</si>
  <si>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2026-05-01T19:54:23.161+02:00</t>
  </si>
  <si>
    <t>2026-05-01T20:03:00.408+02:00</t>
  </si>
  <si>
    <t>[{"id":"54414716","note":"","size":"Hawai 40cm","count":1,"label":"Hawai 40cm","posId":"102","price":30900,"isExtra":false},{"id":"54414779","note":"","count":1,"label":"Balné","posId":"K0000","price":2000,"isExtra":true},{"id":"54414909","note":"","count":1,"label":"Pepperoni salám","posId":"C109","price":4000,"KDSTags":["greenhighlight"],"isExtra":true},{"id":"54414745","note":"","size":"Spicy Wings 🌶️","count":2,"label":"Spicy Wings 🌶️","posId":"P101","price":11900,"isExtra":false},{"id":"54414789","note":"","count":2,"label":"Balné","posId":"K0000","price":1500,"isExtra":true},{"id":"54414747","note":"","size":"Pečené brambory","count":2,"label":"Pečené brambory","posId":"P103","price":6900,"isExtra":false},{"id":"54414789","note":"","count":2,"label":"Balné","posId":"K0000","price":1500,"isExtra":true},{"id":"54414708","note":"","size":"Quattro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,{"id":"54414882","note":"","count":1,"label":"Kukuřice","posId":"C115","price":3500,"KDSTags":["greenhighlight"],"isExtra":true}]</t>
  </si>
  <si>
    <t>2026-05-01T19:53:02.225+02:00</t>
  </si>
  <si>
    <t>2026-05-01T20:06:43.141+02:00</t>
  </si>
  <si>
    <t>[{"id":"a45e2c39-3d2b-4b25-a44b-94505e3c8a50","note":"","count":1,"label":"Strawberry Love 18 cm","posId":"40","price":11900,"isExtra":false},{"id":"99710cd8-fa1f-4712-84a8-85da37e18dd0","note":"","count":1,"label":"Česnekový chléb","posId":"P104","price":7900,"isExtra":false},{"id":"c1383a56-9eef-4159-8de6-52ba98917da4","note":"","count":1,"label":"Pepperoni Rolls, 6 ks","posId":"P100","price":8900,"isExtra":false}]</t>
  </si>
  <si>
    <t>2026-05-01T19:52:02.311+02:00</t>
  </si>
  <si>
    <t>2026-05-01T19:58:38.132+02:00</t>
  </si>
  <si>
    <t>2026-05-01T20:07:54.302+02:00</t>
  </si>
  <si>
    <t>2026-05-01T19:52:02.896+02:00</t>
  </si>
  <si>
    <t>[{"id":"5b1f2843-926a-4dd1-a5f0-4fddc7b45013","note":"","count":2,"label":"Margherita 32 cm","posId":"112","price":20900,"isExtra":false}]</t>
  </si>
  <si>
    <t>2026-05-01T19:48:08.610+02:00</t>
  </si>
  <si>
    <t>2026-05-01T19:59:08.329+02:00</t>
  </si>
  <si>
    <t>2026-05-01T19:46:02.527+02:00</t>
  </si>
  <si>
    <t>2026-05-01T20:04:23.131+02:00</t>
  </si>
  <si>
    <t>[{"id":"5b1f2843-926a-4dd1-a5f0-4fddc7b45013","note":"","count":1,"label":"Margherita 32 cm","posId":"112","price":20900,"isExtra":false},{"id":"0b867b16-3995-4b4a-9deb-1c0d8cecf8d6","note":"","count":1,"label":"Pepperoni 32 cm","posId":"120","price":24900,"isExtra":false},{"id":"a3d62a5d-2e1d-48db-874e-d64becff7059","note":"","count":1,"label":"změna na BBQ základ","posId":"i128","price":0,"isExtra":true}]</t>
  </si>
  <si>
    <t>2026-05-01T19:45:42.867+02:00</t>
  </si>
  <si>
    <t>2026-05-01T19:57:24.332+02:00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</si>
  <si>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32cm","posId":"114","price":24900,"isExtra":false},{"id":"54414789","note":"","count":1,"label":"Balné","posId":"K0000","price":1500,"isExtra":true},{"id":"54414824","note":"","count":1,"label":"Bez ananasu","posId":"X100","price":0,"KDSTags":["redhighlight"],"isExtra":true},{"id":"54414880","note":"","count":1,"label":"Kukuřice","posId":"B115","price":2500,"KDSTags":["greenhighlight"],"isExtra":true},{"id":"54414897","note":"","count":1,"label":"Šunka","posId":"B106","price":3000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40cm","posId":"104","price":30900,"isExtra":false},{"id":"54414779","note":"","count":1,"label":"Balné","posId":"K0000","price":2000,"isExtra":true}]</t>
  </si>
  <si>
    <t>2026-05-01T19:44:54.904+02:00</t>
  </si>
  <si>
    <t>2026-05-01T19:53:32.265+02:00</t>
  </si>
  <si>
    <t>2026-05-01T19:42:01.458+02:00</t>
  </si>
  <si>
    <t>2026-05-01T19:51:31.130+02:00</t>
  </si>
  <si>
    <t>2026-05-01T19:40:08.862+02:00</t>
  </si>
  <si>
    <t>2026-05-01T19:51:06.447+02:00</t>
  </si>
  <si>
    <t>[{"id":"69427585fd8faa40bcc99d5d","count":1,"label":"Pepperoni 40cm 🌶️🌶️","posId":"108","price":30900,"isExtra":false},{"id":"1d39bc6ba96569aaaf3ab974","count":1,"label":"Balné","posId":"K0000","price":2000,"isExtra":true},{"id":"893aed81a83a807fc642e4d1","count":1,"label":"okraj mozzarella, bbq omáčka","posId":"A124","price":6500,"isExtra":true},{"id":"d02faa7e140e0d42e89607a4","count":1,"label":"Žampiony","posId":"C105","price":3500,"KDSTags":["greenhighlight"],"isExtra":true},{"id":"69427585fd8faa40bcc99dad","count":1,"label":"Česnekový chléb 18cm","posId":"P104","price":7900,"isExtra":false},{"id":"7cdbdba064a9b12ab9c2a9d4","count":1,"label":"Balné","posId":"K0000","price":1500,"isExtra":true},{"id":"69427585fd8faa40bcc99db1","count":2,"label":"Česnekový dip","posId":"P106","price":2000,"isExtra":false},{"id":"7cdbdba064a9b12ab9c2a9d4","count":2,"label":"Balné","posId":"K0000","price":1500,"isExtra":true}]</t>
  </si>
  <si>
    <t>2026-05-01T19:28:09.424+02:00</t>
  </si>
  <si>
    <t>2026-05-01T19:37:15.305+02:00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</si>
  <si>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bylinky","posId":"A122","price":6500,"isExtra":true},{"id":"C102","note":"","count":1,"label":"Jalapeňos","posId":"C102","price":3500,"KDSTags":["greenhighlight"],"isExtra":true}]</t>
  </si>
  <si>
    <t>2026-05-01T19:24:53.894+02:00</t>
  </si>
  <si>
    <t>2026-05-01T19:29:46.991+02:00</t>
  </si>
  <si>
    <t>[{"id":"69427585fd8faa40bcc99d77","count":1,"label":"Pepperoni 32cm 🌶️🌶️","posId":"120","price":24900,"isExtra":false},{"id":"7cdbdba064a9b12ab9c2a9d4","count":1,"label":"Balné","posId":"K0000","price":1500,"isExtra":true},{"id":"6a62c37fcc3049759d225124","count":1,"label":"USA těsto","posId":"17","price":1000,"isExtra":true},{"id":"330e5bd554d905fd6d54cf01","count":1,"label":"bez plněných okrajů","posId":"X1000","price":0,"isExtra":true},{"id":"69427585fd8faa40bcc99dcb","count":1,"label":"Pepsi 1l","posId":"N124","price":5900,"isExtra":false}]</t>
  </si>
  <si>
    <t>2026-05-01T19:19:01.775+02:00</t>
  </si>
  <si>
    <t>2026-05-01T19:26:25.196+02:00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</si>
  <si>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okrajů","posId":"X1000","price":0,"isExtra":true},{"id":"54414880","note":"","count":1,"label":"Kukuřice","posId":"B115","price":2500,"KDSTags":["greenhighlight"],"isExtra":true}]</t>
  </si>
  <si>
    <t>2026-05-01T19:17:17.463+02:00</t>
  </si>
  <si>
    <t>2026-05-01T19:23:31.214+02:00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</si>
  <si>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základ","posId":"ZRS32","price":0,"isExtra":true},{"id":"54414864","note":"","count":1,"label":"Bez cibule","posId":"X103","price":0,"KDSTags":["redhighlight"],"isExtra":true}]</t>
  </si>
  <si>
    <t>2026-05-01T19:17:02.139+02:00</t>
  </si>
  <si>
    <t>2026-05-01T19:22:35.933+02:00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</si>
  <si>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</si>
  <si>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2026-05-01T19:15:17.766+02:00</t>
  </si>
  <si>
    <t>2026-05-01T19:21:19.711+02:00</t>
  </si>
  <si>
    <t>[{"id":"69427585fd8faa40bcc99d6f","count":2,"label":"Margherita 32cm","posId":"112","price":20900,"isExtra":false},{"id":"7cdbdba064a9b12ab9c2a9d4","count":2,"label":"Balné","posId":"K0000","price":1500,"isExtra":true},{"id":"69427585fd8faa40bcc99d83","count":1,"label":"Baby Špenát &amp; kuře 32cm","posId":"116","price":24900,"isExtra":false},{"id":"7cdbdba064a9b12ab9c2a9d4","count":1,"label":"Balné","posId":"K0000","price":1500,"isExtra":true}]</t>
  </si>
  <si>
    <t>Serhii</t>
  </si>
  <si>
    <t>2026-05-01T19:13:33.531+02:00</t>
  </si>
  <si>
    <t>2026-05-01T19:18:53.725+02:00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</si>
  <si>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</si>
  <si>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2026-05-01T19:10:34.865+02:00</t>
  </si>
  <si>
    <t>2026-05-01T19:16:40.384+02:00</t>
  </si>
  <si>
    <t>[{"id":"118","note":"","count":1,"label":"BBQ Meteor 32cm","posId":"118","price":24900,"isExtra":false},{"id":"K0000","note":"","count":1,"label":"Balné","posId":"K0000","price":1500,"isExtra":true},{"id":"123","note":"","count":1,"label":"Quattro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</si>
  <si>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2026-05-01T19:07:02.408+02:00</t>
  </si>
  <si>
    <t>2026-05-01T19:14:25.249+02:00</t>
  </si>
  <si>
    <t>2026-05-01T19:30:43.855+02:00</t>
  </si>
  <si>
    <t>2026-05-01T19:07:03.045+02:00</t>
  </si>
  <si>
    <t>[{"id":"f1315fc0-dfbb-459c-9f31-49d8e60875f4","note":"","count":1,"label":"Pepperoni 40 cm","posId":"108","price":30900,"isExtra":false},{"id":"52cffa8b-0a47-4e13-b315-64f9374ef0a7","note":"","count":1,"label":"Okraj Hotdog bez omáčky","posId":"A126","price":6500,"isExtra":true}]</t>
  </si>
  <si>
    <t>2026-05-01T19:02:11.842+02:00</t>
  </si>
  <si>
    <t>2026-05-01T19:11:47.628+02:00</t>
  </si>
  <si>
    <t>[{"id":"69427585fd8faa40bcc99d61","count":1,"label":"BBQ Meteor 40cm","posId":"106","price":30900,"isExtra":false},{"id":"1d39bc6ba96569aaaf3ab974","count":1,"label":"Balné","posId":"K0000","price":2000,"isExtra":true},{"id":"69427585fd8faa40bcc99dcb","count":1,"label":"Pepsi 1l","posId":"N124","price":5900,"isExtra":false}]</t>
  </si>
  <si>
    <t>2026-05-01T19:01:01.904+02:00</t>
  </si>
  <si>
    <t>2026-05-01T19:09:46.679+02:00</t>
  </si>
  <si>
    <t>2026-05-01T19:47:32.948+02:00</t>
  </si>
  <si>
    <t>2026-05-01T19:01:02.655+02:00</t>
  </si>
  <si>
    <t>[{"id":"064aa966-9e74-4800-bac2-48394e0546eb","note":"","count":1,"label":"STRAWBERRY LOVE MENU COMEBACK","posId":"M300","price":34900,"isExtra":false},{"id":"3f194dc7-a3fd-4752-9d87-89aa5a29b1fa","note":"","count":1,"label":"Baby špenát &amp; kuře","posId":"Y116","price":0,"isExtra":true},{"id":"741f56e1-4be0-4a48-9425-3dc6aa7f97c3","note":"","count":1,"label":"Italské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základ","posId":"A129","price":0,"isExtra":true},{"id":"5667aa59-b95e-4842-9074-8c7135547f06","note":"","count":1,"label":"Strawberry Love 18 cm","posId":"40","price":0,"isExtra":true},{"id":"45f62a03-044a-4058-9438-b16ec409a867","note":"","count":1,"label":"Pepsi zero sugar 1l","posId":"N125","price":0,"isExtra":true},{"id":"3a8b6a85-3b5c-4ee4-be2d-261ab8731d6e","note":"","count":1,"label":"Dip česnekový","posId":"P106","price":2000,"isExtra":false},{"id":"de56def4-8429-46ca-bf08-8c8eba684591","note":"","count":1,"label":"Dip BBQ","posId":"P105","price":2000,"isExtra":false},{"id":"9461c599-e1f4-4267-8dd8-c1eea66839a3","note":"","count":1,"label":"Choco Rolls, 6 ks","posId":"chr100","price":8900,"isExtra":false},{"id":"6463d074-457d-4955-9cf5-43bdb5619e32","note":"","count":1,"label":"Jablečno-skořicové rolls, 8ks","posId":"18","price":8900,"isExtra":false}]</t>
  </si>
  <si>
    <t>2026-05-01T18:54:07.656+02:00</t>
  </si>
  <si>
    <t>2026-05-01T19:05:00.443+02:00</t>
  </si>
  <si>
    <t>[{"id":"69427585fd8faa40bcc99d55","count":1,"label":"Margherita 40cm","posId":"100","price":26900,"isExtra":false},{"id":"1d39bc6ba96569aaaf3ab974","count":1,"label":"Balné","posId":"K0000","price":2000,"isExtra":true},{"id":"48863154de09ebfd22a82574","count":1,"label":"bez plněných okrajů","posId":"X1000","price":0,"isExtra":true},{"id":"d3eae92aff06253b39599690","count":1,"label":"Šunka","posId":"C106","price":4000,"KDSTags":["greenhighlight"],"isExtra":true},{"id":"69427585fd8faa40bcc99d57","count":1,"label":"Quattro Formaggi 40cm","posId":"111","price":30900,"isExtra":false},{"id":"1d39bc6ba96569aaaf3ab974","count":1,"label":"Balné","posId":"K0000","price":2000,"isExtra":true},{"id":"48863154de09ebfd22a82574","count":1,"label":"bez plněných okrajů","posId":"X1000","price":0,"isExtra":true},{"id":"69427585fd8faa40bcc99d81","count":1,"label":"Capricciosa 32cm","posId":"113","price":24900,"isExtra":false},{"id":"7cdbdba064a9b12ab9c2a9d4","count":1,"label":"Balné","posId":"K0000","price":1500,"isExtra":true}]</t>
  </si>
  <si>
    <t>2026-05-01T18:54:02.257+02:00</t>
  </si>
  <si>
    <t>2026-05-01T19:01:26.173+02:00</t>
  </si>
  <si>
    <t>2026-05-01T19:19:07.520+02:00</t>
  </si>
  <si>
    <t>2026-05-01T18:54:02.810+02:00</t>
  </si>
  <si>
    <t>[{"id":"d63e9120-8ffe-444c-ba51-6c942a13f4fc","note":"","count":1,"label":"Margherita 40 cm","posId":"100","price":26900,"isExtra":false},{"id":"aef5aaf8-2acf-4f20-91be-c8829f11cd0c","note":"","count":1,"label":"Capricciosa 40 cm","posId":"101","price":30900,"isExtra":false},{"id":"3a8b6a85-3b5c-4ee4-be2d-261ab8731d6e","note":"","count":4,"label":"Dip česnekový","posId":"P106","price":2000,"isExtra":false}]</t>
  </si>
  <si>
    <t>2026-05-01T18:41:45.837+02:00</t>
  </si>
  <si>
    <t>2026-05-01T18:50:00.277+02:00</t>
  </si>
  <si>
    <t>[{"id":"109","note":"","count":1,"label":"Comeback 40cm 🌶️","posId":"109","price":30900,"isExtra":false},{"id":"K0000","note":"","count":1,"label":"Balné","posId":"K0000","price":2000,"isExtra":true},{"id":"C112","note":"","count":1,"label":"Olivy","posId":"C112","price":3500,"KDSTags":["greenhighlight"],"isExtra":true},{"id":"C109","note":"","count":1,"label":"Pepperoni salám","posId":"C109","price":4000,"KDSTags":["greenhighlight"],"isExtra":true},{"id":"P101","note":"","count":1,"label":"Spicy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</si>
  <si>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2026-05-01T18:40:00.160+02:00</t>
  </si>
  <si>
    <t>2026-05-01T18:47:58.279+02:00</t>
  </si>
  <si>
    <t>[{"id":"69427585fd8faa40bcc99d5d","count":1,"label":"Pepperoni 40cm 🌶️🌶️","posId":"108","price":30900,"isExtra":false},{"id":"1d39bc6ba96569aaaf3ab974","count":1,"label":"Balné","posId":"K0000","price":2000,"isExtra":true}]</t>
  </si>
  <si>
    <t>2026-05-01T18:37:35.109+02:00</t>
  </si>
  <si>
    <t>2026-05-01T18:44:35.148+02:00</t>
  </si>
  <si>
    <t>[{"id":"af56a8c5-97bc-46b9-b01e-e295e7dfc7cd","count":2,"label":"Pizza Comeback 32","posId":"121","price":24900,"isExtra":false,"creatorId":"hhQoxdao-w3iu9t6bm7lT","isPackging":0,"actualLabel":"Pizza Comeback 32"}]</t>
  </si>
  <si>
    <t>2026-05-01T18:35:52.519+02:00</t>
  </si>
  <si>
    <t>2026-05-01T18:47:36.353+02:00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</si>
  <si>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</si>
  <si>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2026-05-01T18:28:59.924+02:00</t>
  </si>
  <si>
    <t>2026-05-01T18:34:50.338+02:00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</si>
  <si>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54414862","note":"","count":1,"label":"Ananas","posId":"C100","price":3500,"KDSTags":["greenhighlight"],"isExtra":true},{"id":"54414908","note":"","count":1,"label":"Kuře","posId":"C114","price":4000,"KDSTags":["greenhighlight"],"isExtra":true}]</t>
  </si>
  <si>
    <t>2026-05-01T18:17:09.833+02:00</t>
  </si>
  <si>
    <t>2026-05-01T18:27:47.394+02:00</t>
  </si>
  <si>
    <t>[{"id":"69427585fd8faa40bcc99d55","count":1,"label":"Margherita 40cm","posId":"100","price":26900,"isExtra":false},{"id":"1d39bc6ba96569aaaf3ab974","count":1,"label":"Balné","posId":"K0000","price":2000,"isExtra":true}]</t>
  </si>
  <si>
    <t>2026-05-01T18:17:02.080+02:00</t>
  </si>
  <si>
    <t>2026-05-01T18:30:28.181+02:00</t>
  </si>
  <si>
    <t>[{"id":"b3008ec8-24a5-4d30-bf46-9133028be7e4","note":"","count":1,"label":"Margherita 32 cm","posId":"136","price":20900,"isExtra":false},{"id":"5b1f2843-926a-4dd1-a5f0-4fddc7b45013","note":"","count":1,"label":"Margherita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5b1f2843-926a-4dd1-a5f0-4fddc7b45013","note":"","count":1,"label":"Margherita 32 cm","posId":"112","price":20900,"isExtra":false},{"id":"03ade9ce-5d0f-4499-a6a3-340b58ae4468","note":"","count":1,"label":"Capricciosa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-olivy","posId":"X112","price":0,"KDSTags":["redhighlight"],"isExtra":true},{"id":"ff8bc446-e047-44f1-bae5-423b565e0123","note":"","count":1,"label":"Capricciosa 32 cm","posId":"137","price":24900,"isExtra":false}]</t>
  </si>
  <si>
    <t>2026-05-01T18:11:08.141+02:00</t>
  </si>
  <si>
    <t>2026-05-01T18:15:41.168+02:00</t>
  </si>
  <si>
    <t>2026-05-01T18:08:36.863+02:00</t>
  </si>
  <si>
    <t>2026-05-01T18:14:21.246+02:00</t>
  </si>
  <si>
    <t>[{"id":"69427585fd8faa40bcc99d65","count":1,"label":"Hawai 40cm","posId":"102","price":30900,"isExtra":false},{"id":"1d39bc6ba96569aaaf3ab974","count":1,"label":"Balné","posId":"K0000","price":2000,"isExtra":true},{"id":"fcc296ca5d83eacec3a6bb4f","count":1,"label":"Bez šunky","posId":"X106","price":0,"KDSTags":["redhighlight"],"isExtra":true},{"id":"d89d779ad4079eb126fff378","count":1,"label":"Kuře","posId":"C114","price":4000,"KDSTags":["greenhighlight"],"isExtra":true}]</t>
  </si>
  <si>
    <t>2026-05-01T18:06:35.391+02:00</t>
  </si>
  <si>
    <t>2026-05-01T18:12:48.405+02:00</t>
  </si>
  <si>
    <t>2026-05-01T18:06:02.153+02:00</t>
  </si>
  <si>
    <t>2026-05-01T18:12:34.999+02:00</t>
  </si>
  <si>
    <t>[{"id":"b3008ec8-24a5-4d30-bf46-9133028be7e4","note":"","count":1,"label":"Margherita 32 cm","posId":"136","price":20900,"isExtra":false}]</t>
  </si>
  <si>
    <t>2026-05-01T18:05:01.970+02:00</t>
  </si>
  <si>
    <t>2026-05-01T18:12:13.211+02:00</t>
  </si>
  <si>
    <t>2026-05-01T18:38:46.251+02:00</t>
  </si>
  <si>
    <t>2026-05-01T18:05:02.454+02:00</t>
  </si>
  <si>
    <t>[{"id":"03dae282-4cd4-4fa2-9169-2178ea3ed325","note":"","count":1,"label":"Quattro Formaggi 40 cm","posId":"111","price":30900,"isExtra":false}]</t>
  </si>
  <si>
    <t>2026-05-01T18:03:02.388+02:00</t>
  </si>
  <si>
    <t>2026-05-01T18:10:35.265+02:00</t>
  </si>
  <si>
    <t>2026-05-01T18:32:22.581+02:00</t>
  </si>
  <si>
    <t>2026-05-01T18:03:03.024+02:00</t>
  </si>
  <si>
    <t>[{"id":"076ed74a-9e28-4a30-9b7c-06e6adbd9e27","note":"","count":1,"label":"Margherita 18 cm","posId":"124","price":11900,"isExtra":false},{"id":"fc34540c-3ca2-4bb0-bd98-dc6f769a38a1","note":"","count":1,"label":"Šunka.","posId":"A106","price":2000,"isExtra":true},{"id":"076ed74a-9e28-4a30-9b7c-06e6adbd9e27","note":"","count":1,"label":"Margherita 18 cm","posId":"124","price":11900,"isExtra":false},{"id":"462128cc-c624-4311-afaf-4bd0a1d219e6","note":"","count":1,"label":"Pepperoni salám.","posId":"A109","price":2000,"isExtra":true},{"id":"bf8dc38b-6c8e-42b6-9da3-3170253a57d4","note":"","count":1,"label":"Hot &amp; Spicy 32 cm","posId":"122","price":24900,"isExtra":false}]</t>
  </si>
  <si>
    <t>2026-05-01T17:55:02.289+02:00</t>
  </si>
  <si>
    <t>2026-05-01T17:59:18.456+02:00</t>
  </si>
  <si>
    <t>2026-05-01T18:20:46.217+02:00</t>
  </si>
  <si>
    <t>2026-05-01T17:55:02.863+02:00</t>
  </si>
  <si>
    <t>[{"id":"c1383a56-9eef-4159-8de6-52ba98917da4","note":"","count":1,"label":"Pepperoni Rolls, 6 ks","posId":"P100","price":8900,"isExtra":false},{"id":"03ade9ce-5d0f-4499-a6a3-340b58ae4468","note":"","count":1,"label":"Capricciosa 32 cm","posId":"113","price":24900,"isExtra":false}]</t>
  </si>
  <si>
    <t>2026-05-01T17:49:43.497+02:00</t>
  </si>
  <si>
    <t>2026-05-01T17:57:10.165+02:00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</si>
  <si>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32cm","posId":"116","price":24900,"isExtra":false},{"id":"54414789","note":"","count":1,"label":"Balné","posId":"K0000","price":1500,"isExtra":true}]</t>
  </si>
  <si>
    <t>2026-05-01T17:46:51.378+02:00</t>
  </si>
  <si>
    <t>2026-05-01T17:51:58.191+02:00</t>
  </si>
  <si>
    <t>[{"id":"69427585fd8faa40bcc99d77","count":1,"label":"Pepperoni 32cm 🌶️🌶️","posId":"120","price":24900,"isExtra":false},{"id":"7cdbdba064a9b12ab9c2a9d4","count":1,"label":"Balné","posId":"K0000","price":1500,"isExtra":true},{"id":"6a62c37fcc3049759d225124","count":1,"label":"USA těsto","posId":"17","price":1000,"isExtra":true}]</t>
  </si>
  <si>
    <t>2026-05-01T17:38:01.893+02:00</t>
  </si>
  <si>
    <t>2026-05-01T17:47:42.937+02:00</t>
  </si>
  <si>
    <t>[{"id":"03dae282-4cd4-4fa2-9169-2178ea3ed325","note":"","count":1,"label":"Quattro Formaggi 40 cm","posId":"111","price":30900,"isExtra":false},{"id":"932d1eab-8f45-4992-b460-cc5099f91e14","note":"","count":1,"label":"Okraj Hotdog, BBQ","posId":"A120","price":6500,"isExtra":true},{"id":"1fae666b-4102-4ed0-b317-2a07b21ae279","note":"","count":1,"label":"Hot &amp; Spicy 40 cm","posId":"110","price":30900,"isExtra":false},{"id":"622835b8-8ccd-4776-9f66-ccee484725e6","note":"","count":1,"label":"Okraj Hotdog, hořčice","posId":"A118","price":6500,"isExtra":true},{"id":"8c704055-e242-493d-b754-bb711e5a6c0b","note":"","count":1,"label":"Hawai 40 cm","posId":"102","price":30900,"isExtra":false}]</t>
  </si>
  <si>
    <t>2026-05-01T17:37:01.832+02:00</t>
  </si>
  <si>
    <t>2026-05-01T17:41:54.956+02:00</t>
  </si>
  <si>
    <t>[{"id":"6bbd4662-3c19-4725-919c-71f4c4e91f89","note":"","count":1,"label":"BBQ Meteor 32 cm","posId":"142","price":24900,"isExtra":false},{"id":"3a8b6a85-3b5c-4ee4-be2d-261ab8731d6e","note":"","count":1,"label":"Dip česnekový","posId":"P106","price":2000,"isExtra":false}]</t>
  </si>
  <si>
    <t>2026-05-01T17:34:02.337+02:00</t>
  </si>
  <si>
    <t>2026-05-01T17:41:10.991+02:00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</si>
  <si>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základ","posId":"i129","price":0,"isExtra":true},{"id":"3f15a32f-4d5b-4afb-ae1b-12f68224d029","note":"","count":1,"label":"Olivy","posId":"C112","price":3500,"KDSTags":["greenhighlight"],"isExtra":true}]</t>
  </si>
  <si>
    <t>2026-05-01T17:29:01.897+02:00</t>
  </si>
  <si>
    <t>2026-05-01T17:33:52.990+02:00</t>
  </si>
  <si>
    <t>2026-05-01T17:39:09.890+02:00</t>
  </si>
  <si>
    <t>2026-05-01T17:29:02.653+02:00</t>
  </si>
  <si>
    <t>2026-05-01T17:26:20.439+02:00</t>
  </si>
  <si>
    <t>2026-05-01T17:33:33.663+02:00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</si>
  <si>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cibule","posId":"X103","price":0,"KDSTags":["redhighlight"],"isExtra":true},{"id":"57405815","note":"","size":"Pepsi zero sugar 1l","count":1,"label":"Pepsi zero sugar 1l","posId":"N125","price":5900,"isExtra":false}]</t>
  </si>
  <si>
    <t>2026-05-01T17:24:02.378+02:00</t>
  </si>
  <si>
    <t>2026-05-01T17:33:12.936+02:00</t>
  </si>
  <si>
    <t>2026-05-01T17:50:39.076+02:00</t>
  </si>
  <si>
    <t>2026-05-01T17:24:02.953+02:00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</si>
  <si>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bylinky","posId":"A122","price":6500,"isExtra":true}]</t>
  </si>
  <si>
    <t>2026-05-01T17:21:01.901+02:00</t>
  </si>
  <si>
    <t>2026-05-01T17:54:20.003+02:00</t>
  </si>
  <si>
    <t>2026-05-01T17:20:41.457+02:00</t>
  </si>
  <si>
    <t>2026-05-01T17:28:32.261+02:00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</si>
  <si>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</si>
  <si>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2026-05-01T17:18:19.305+02:00</t>
  </si>
  <si>
    <t>2026-05-01T17:25:35.186+02:00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</si>
  <si>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okrajů","posId":"X1000","price":0,"isExtra":true}]</t>
  </si>
  <si>
    <t>2026-05-01T17:16:59.886+02:00</t>
  </si>
  <si>
    <t>2026-05-01T17:23:21.209+02:00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</si>
  <si>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okrajů","posId":"X1000","price":0,"isExtra":true}]</t>
  </si>
  <si>
    <t>2026-05-01T16:56:01.969+02:00</t>
  </si>
  <si>
    <t>2026-05-01T17:04:03.856+02:00</t>
  </si>
  <si>
    <t>[{"id":"35e045f9-bc36-46e9-8142-6579de78a05b","note":"","count":1,"label":"Comeback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základ","posId":"i128","price":0,"isExtra":true},{"id":"adb25a98-2836-4da5-82f5-82c3fc24d621","note":"","count":1,"label":"grana padano","posId":"B130","price":3000,"KDSTags":["greenhighlight"],"isExtra":true}]</t>
  </si>
  <si>
    <t>2026-05-01T16:54:46.287+02:00</t>
  </si>
  <si>
    <t>2026-05-01T17:01:29.993+02:00</t>
  </si>
  <si>
    <t>2026-05-01T16:49:02.243+02:00</t>
  </si>
  <si>
    <t>2026-05-01T18:26:43.028+02:00</t>
  </si>
  <si>
    <t>2026-05-01T18:38:14.676+02:00</t>
  </si>
  <si>
    <t>2026-05-01T17:00:00.498+02:00</t>
  </si>
  <si>
    <t>[{"id":"7bd52058-f7b0-4320-9d6c-79598e7d9b5f","note":"","count":3,"label":"Hawai 18 cm","posId":"126","price":11900,"isExtra":false},{"id":"194f980e-141e-4220-9f1e-0e1e9edc412e","note":"","count":1,"label":"Quattro Formaggi 18 cm","posId":"135","price":11900,"isExtra":false}]</t>
  </si>
  <si>
    <t>2026-05-01T16:45:27.631+02:00</t>
  </si>
  <si>
    <t>2026-05-01T16:48:22.819+02:00</t>
  </si>
  <si>
    <t>[{"id":"cc156dc9-e0f8-4747-a43c-aabfdf952563","count":1,"label":"Pizza Comeback 40","posId":"109","price":30900,"isExtra":false,"creatorId":"KBfZYe5D47FG6G-oUM9fj","isPackging":0,"actualLabel":"Pizza Comeback 40"}]</t>
  </si>
  <si>
    <t>2026-05-01T16:42:02.030+02:00</t>
  </si>
  <si>
    <t>2026-05-01T16:53:43.888+02:00</t>
  </si>
  <si>
    <t>2026-05-01T17:05:14.121+02:00</t>
  </si>
  <si>
    <t>2026-05-01T16:42:02.598+02:00</t>
  </si>
  <si>
    <t>[{"id":"d63e9120-8ffe-444c-ba51-6c942a13f4fc","note":"","count":1,"label":"Margherita 40 cm","posId":"100","price":26900,"isExtra":false},{"id":"1e281388-c78a-4b3d-874d-346d699d1a35","note":"","count":1,"label":"Grana padano","posId":"C130","price":4000,"KDSTags":["greenhighlight"],"isExtra":true},{"id":"117c830b-d7db-490d-a3b9-365f8c4fa2d3","note":"","count":1,"label":"Zeleninová 32 cm","posId":"115","price":24900,"isExtra":false},{"id":"57c816b2-3e3f-46c2-b126-b09910d79cb0","note":"","count":1,"label":"změna na Smetanový základ","posId":"i129","price":0,"isExtra":true},{"id":"68d93a2c-5ce2-44a5-857b-6d579cd1f445","note":"","count":1,"label":"žampiony","posId":"B105","price":2500,"KDSTags":["greenhighlight"],"isExtra":true},{"id":"131c6239-e041-4ab5-9f75-400951ef95f4","note":"","count":1,"label":"Dip jalapenos","posId":"P107","price":2000,"isExtra":false}]</t>
  </si>
  <si>
    <t>2026-05-01T16:37:02.345+02:00</t>
  </si>
  <si>
    <t>2026-05-01T16:48:18.867+02:00</t>
  </si>
  <si>
    <t>2026-05-01T17:19:51.661+02:00</t>
  </si>
  <si>
    <t>2026-05-01T16:37:03.017+02:00</t>
  </si>
  <si>
    <t>[{"id":"076ed74a-9e28-4a30-9b7c-06e6adbd9e27","note":"","count":1,"label":"Margherita 18 cm","posId":"124","price":11900,"isExtra":false},{"id":"117c830b-d7db-490d-a3b9-365f8c4fa2d3","note":"","count":1,"label":"Zeleninová 32 cm","posId":"115","price":24900,"isExtra":false},{"id":"169906cc-98ac-4101-a361-79ae530758c3","note":"","count":1,"label":"BEZ -cibule","posId":"X103","price":0,"KDSTags":["redhighlight"],"isExtra":true},{"id":"211d85d0-839e-41d0-89e3-ea177ad7489e","note":"","count":1,"label":"Dip česnekový","posId":"P106","price":2000,"isExtra":false}]</t>
  </si>
  <si>
    <t>2026-05-01T16:31:02.050+02:00</t>
  </si>
  <si>
    <t>2026-05-01T16:44:18.917+02:00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</si>
  <si>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základ","posId":"i129","price":0,"isExtra":true},{"id":"eb426525-9181-4714-9963-380f5c0ae0e5","note":"","count":1,"label":"Okraj mozzarella, bylinky","posId":"A122","price":6500,"isExtra":true},{"id":"e525f614-2c06-459a-8d22-623546aa83fc","note":"","count":1,"label":"BBQ Texas 40 cm","posId":"107","price":30900,"isExtra":false},{"id":"932d1eab-8f45-4992-b460-cc5099f91e14","note":"","count":1,"label":"Okraj Hotdog, BBQ","posId":"A120","price":6500,"isExtra":true}]</t>
  </si>
  <si>
    <t>2026-05-01T16:24:02.535+02:00</t>
  </si>
  <si>
    <t>2026-05-01T16:37:08.868+02:00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</si>
  <si>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-olivy","posId":"X112","price":0,"KDSTags":["redhighlight"],"isExtra":true}]</t>
  </si>
  <si>
    <t>2026-05-01T16:22:39.298+02:00</t>
  </si>
  <si>
    <t>2026-05-01T16:34:33.038+02:00</t>
  </si>
  <si>
    <t>[{"id":"69427585fd8faa40bcc99d83","count":1,"label":"Baby Špenát &amp; kuře 32cm","posId":"116","price":24900,"isExtra":false},{"id":"7cdbdba064a9b12ab9c2a9d4","count":1,"label":"Balné","posId":"K0000","price":1500,"isExtra":true},{"id":"69427585fd8faa40bcc99d81","count":1,"label":"Capricciosa 32cm","posId":"113","price":24900,"isExtra":false},{"id":"7cdbdba064a9b12ab9c2a9d4","count":1,"label":"Balné","posId":"K0000","price":1500,"isExtra":true},{"id":"b9ae076dc1aa10e137c00e4a","count":1,"label":"Kukuřice","posId":"B115","price":2500,"KDSTags":["greenhighlight"],"isExtra":true},{"id":"69427585fd8faa40bcc99daf","count":1,"label":"Pepperoni Rolls 🌶️","posId":"P100","price":8900,"isExtra":false},{"id":"7cdbdba064a9b12ab9c2a9d4","count":1,"label":"Balné","posId":"K0000","price":1500,"isExtra":true},{"id":"69427585fd8faa40bcc99db1","count":1,"label":"Česnekový dip","posId":"P106","price":2000,"isExtra":false},{"id":"7cdbdba064a9b12ab9c2a9d4","count":1,"label":"Balné","posId":"K0000","price":1500,"isExtra":true},{"id":"69427585fd8faa40bcc99dc9","count":1,"label":"BIRGO grapefruit 0,5l","posId":"N131","price":4900,"isExtra":false}]</t>
  </si>
  <si>
    <t>2026-05-01T16:21:02.547+02:00</t>
  </si>
  <si>
    <t>2026-05-01T16:31:46.816+02:00</t>
  </si>
  <si>
    <t>[{"id":"36ea3088-07fd-428f-b871-c4a5ee9cef7b","note":"","count":1,"label":"Comeback 40 cm","posId":"109","price":30900,"isExtra":false},{"id":"a45e2c39-3d2b-4b25-a44b-94505e3c8a50","note":"","count":1,"label":"Strawberry Love 18 cm","posId":"40","price":11900,"isExtra":false}]</t>
  </si>
  <si>
    <t>2026-05-01T16:12:56.238+02:00</t>
  </si>
  <si>
    <t>2026-05-01T16:17:44.936+02:00</t>
  </si>
  <si>
    <t>[{"id":"104","note":"","count":1,"label":"Baby špenát &amp; kuře 40cm","posId":"104","price":30900,"isExtra":false},{"id":"K0000","note":"","count":1,"label":"Balné","posId":"K0000","price":2000,"isExtra":true}]</t>
  </si>
  <si>
    <t>2026-05-01T16:09:11.780+02:00</t>
  </si>
  <si>
    <t>2026-05-01T16:14:16.011+02:00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</si>
  <si>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okrajů","posId":"X1000","price":0,"isExtra":true}]</t>
  </si>
  <si>
    <t>2026-05-01T15:58:34.483+02:00</t>
  </si>
  <si>
    <t>2026-05-01T16:01:04.787+02:00</t>
  </si>
  <si>
    <t>[{"id":"ba8e263a-8f3c-406a-a3a5-81a8428fbf97","count":1,"label":"Pizza Margherita 40","posId":"100","price":26900,"isExtra":false,"creatorId":"aneVdxbIU8qoCApxgxxgF","isPackging":0,"actualLabel":"Pizza Margherita 40"}]</t>
  </si>
  <si>
    <t>2026-05-01T15:55:34.098+02:00</t>
  </si>
  <si>
    <t>2026-05-01T16:03:03.996+02:00</t>
  </si>
  <si>
    <t>[{"id":"121","note":"","count":1,"label":"Comeback 32cm 🌶️","posId":"121","price":24900,"isExtra":false},{"id":"K0000","note":"","count":1,"label":"Balné","posId":"K0000","price":1500,"isExtra":true}]</t>
  </si>
  <si>
    <t>2026-05-01T15:47:02.489+02:00</t>
  </si>
  <si>
    <t>2026-05-01T15:54:57.835+02:00</t>
  </si>
  <si>
    <t>2026-05-01T15:59:44.386+02:00</t>
  </si>
  <si>
    <t>2026-05-01T15:48:37.686+02:00</t>
  </si>
  <si>
    <t>[{"id":"aef5aaf8-2acf-4f20-91be-c8829f11cd0c","note":"","count":1,"label":"Capricciosa 40 cm","posId":"101","price":30900,"isExtra":false},{"id":"86843148-4e32-4979-bfd6-d7151207f70f","note":"","count":1,"label":"Šunka","posId":"C106","price":4000,"KDSTags":["greenhighlight"],"isExtra":true}]</t>
  </si>
  <si>
    <t>2026-05-01T15:47:02.475+02:00</t>
  </si>
  <si>
    <t>2026-05-01T15:59:24.719+02:00</t>
  </si>
  <si>
    <t>[{"id":"aef5aaf8-2acf-4f20-91be-c8829f11cd0c","note":"","count":1,"label":"Capricciosa 40 cm","posId":"101","price":30900,"isExtra":false},{"id":"8c704055-e242-493d-b754-bb711e5a6c0b","note":"","count":1,"label":"Hawai 40 cm","posId":"102","price":30900,"isExtra":false},{"id":"36ea3088-07fd-428f-b871-c4a5ee9cef7b","note":"","count":1,"label":"Comeback 40 cm","posId":"109","price":30900,"isExtra":false}]</t>
  </si>
  <si>
    <t>Svitlana</t>
  </si>
  <si>
    <t>2026-05-01T15:38:05.181+02:00</t>
  </si>
  <si>
    <t>2026-05-01T15:46:29.840+02:00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</si>
  <si>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</si>
  <si>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2026-05-01T15:27:59.982+02:00</t>
  </si>
  <si>
    <t>2026-05-01T15:34:16.787+02:00</t>
  </si>
  <si>
    <t>[{"id":"69427585fd8faa40bcc99d75","count":1,"label":"Comeback 32cm 🌶️","posId":"121","price":24900,"isExtra":false},{"id":"7cdbdba064a9b12ab9c2a9d4","count":1,"label":"Balné","posId":"K0000","price":1500,"isExtra":true}]</t>
  </si>
  <si>
    <t>2026-05-01T15:19:03.244+02:00</t>
  </si>
  <si>
    <t>2026-05-01T15:28:32.612+02:00</t>
  </si>
  <si>
    <t>2026-05-01T16:02:33.787+02:00</t>
  </si>
  <si>
    <t>2026-05-01T15:19:03.961+02:00</t>
  </si>
  <si>
    <t>[{"id":"f1315fc0-dfbb-459c-9f31-49d8e60875f4","note":"","count":1,"label":"Pepperoni 40 cm","posId":"108","price":30900,"isExtra":false},{"id":"03dae282-4cd4-4fa2-9169-2178ea3ed325","note":"","count":1,"label":"Quattro Formaggi 40 cm","posId":"111","price":30900,"isExtra":false}]</t>
  </si>
  <si>
    <t>2026-05-01T15:18:24.140+02:00</t>
  </si>
  <si>
    <t>2026-05-01T15:25:19.755+02:00</t>
  </si>
  <si>
    <t>[{"id":"69427585fd8faa40bcc99d55","count":1,"label":"Margherita 40cm","posId":"100","price":26900,"isExtra":false},{"id":"1d39bc6ba96569aaaf3ab974","count":1,"label":"Balné","posId":"K0000","price":2000,"isExtra":true},{"id":"fb8c45104be3e2ec287156ec","count":1,"label":"okraj mozzarella, bylinky","posId":"A122","price":6500,"isExtra":true},{"id":"69427585fd8faa40bcc99dbb","count":1,"label":"Jablečno-skořicové rolls","posId":"18","price":8900,"isExtra":false},{"id":"7cdbdba064a9b12ab9c2a9d4","count":1,"label":"Balné","posId":"K0000","price":1500,"isExtra":true}]</t>
  </si>
  <si>
    <t>2026-05-01T15:18:01.871+02:00</t>
  </si>
  <si>
    <t>2026-05-01T15:50:03.403+02:00</t>
  </si>
  <si>
    <t>[{"id":"6bbd4662-3c19-4725-919c-71f4c4e91f89","note":"","count":1,"label":"BBQ Meteor 32 cm","posId":"142","price":24900,"isExtra":false},{"id":"c9bf2e69-6fc6-4d64-86d6-ef55db64361f","note":"","count":1,"label":"párek","posId":"B110","price":3000,"KDSTags":["greenhighlight"],"isExtra":true},{"id":"824198b2-b88a-4fb6-92af-3365de773ad1","note":"","count":1,"label":"Pepsi 1l","posId":"N124","price":5900,"isExtra":false},{"id":"2863cfff-d34c-4eca-8cc1-a94c70c453ab","note":"","count":1,"label":"Mirinda 1l","posId":"N126","price":5900,"isExtra":false}]</t>
  </si>
  <si>
    <t>2026-05-01T15:11:01.974+02:00</t>
  </si>
  <si>
    <t>2026-05-01T15:21:35.484+02:00</t>
  </si>
  <si>
    <t>2026-05-01T15:51:12.678+02:00</t>
  </si>
  <si>
    <t>2026-05-01T15:11:02.549+02:00</t>
  </si>
  <si>
    <t>[{"id":"3a8b6a85-3b5c-4ee4-be2d-261ab8731d6e","note":"","count":1,"label":"Dip česnekový","posId":"P106","price":2000,"isExtra":false},{"id":"e1ef9526-7c68-483b-a8a1-92bb58ce9f1e","note":"","count":2,"label":"Jalapenos Rolls, 6 ks","posId":"jpr200","price":8900,"isExtra":false},{"id":"f1315fc0-dfbb-459c-9f31-49d8e60875f4","note":"","count":1,"label":"Pepperoni 40 cm","posId":"108","price":30900,"isExtra":false}]</t>
  </si>
  <si>
    <t>2026-05-01T15:10:25.734+02:00</t>
  </si>
  <si>
    <t>2026-05-01T15:18:07.928+02:00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</si>
  <si>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bylinky","posId":"A121","price":5700,"isExtra":true},{"id":"59610934","note":"","size":"Margherita 32cm","count":1,"label":"Margherita 32cm","posId":"112","price":20900,"isExtra":false},{"id":"54414789","note":"","count":1,"label":"Balné","posId":"K0000","price":1500,"isExtra":true},{"id":"54414867","note":"","count":1,"label":"okraj hotdog, bez omáčky","posId":"A125","price":5700,"isExtra":true}]</t>
  </si>
  <si>
    <t>2026-05-01T15:04:24.165+02:00</t>
  </si>
  <si>
    <t>2026-05-01T15:11:37.752+02:00</t>
  </si>
  <si>
    <t>2026-05-01T15:01:02.843+02:00</t>
  </si>
  <si>
    <t>2026-05-01T15:08:53.646+02:00</t>
  </si>
  <si>
    <t>2026-05-01T15:31:59.162+02:00</t>
  </si>
  <si>
    <t>2026-05-01T15:01:04.270+02:00</t>
  </si>
  <si>
    <t>[{"id":"e12521cc-9391-4513-be27-f090014536cf","note":"","count":1,"label":"BBQ Texas 32 cm","posId":"143","price":24900,"isExtra":false},{"id":"35e045f9-bc36-46e9-8142-6579de78a05b","note":"","count":1,"label":"Comeback 32 cm","posId":"121","price":24900,"isExtra":false},{"id":"c8019f80-065c-4f09-9e80-65b85dae2ae1","note":"","count":1,"label":"kukuřice","posId":"B115","price":2500,"KDSTags":["greenhighlight"],"isExtra":true},{"id":"a45e2c39-3d2b-4b25-a44b-94505e3c8a50","note":"","count":1,"label":"Strawberry Love 18 cm","posId":"40","price":11900,"isExtra":false}]</t>
  </si>
  <si>
    <t>2026-05-01T14:54:02.065+02:00</t>
  </si>
  <si>
    <t>2026-05-01T15:06:08.610+02:00</t>
  </si>
  <si>
    <t>2026-05-01T15:21:58.772+02:00</t>
  </si>
  <si>
    <t>2026-05-01T14:54:03.542+02:00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</si>
  <si>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,{"id":"6e9ef16b-b5cb-40a1-ad72-f28a9276a0f7","note":"","count":1,"label":"kuře","posId":"B114","price":3000,"KDSTags":["greenhighlight"],"isExtra":true},{"id":"e2500e14-36a7-442f-9e4c-8df3f05db108","note":"","count":1,"label":"pepperoni salám","posId":"B109","price":3000,"KDSTags":["greenhighlight"],"isExtra":true},{"id":"3a8b6a85-3b5c-4ee4-be2d-261ab8731d6e","note":"","count":2,"label":"Dip česnekový","posId":"P106","price":2000,"isExtra":false},{"id":"99710cd8-fa1f-4712-84a8-85da37e18dd0","note":"","count":1,"label":"Česnekový chléb","posId":"P104","price":7900,"isExtra":false},{"id":"9461c599-e1f4-4267-8dd8-c1eea66839a3","note":"","count":1,"label":"Choco Rolls, 6 ks","posId":"chr100","price":8900,"isExtra":false}]</t>
  </si>
  <si>
    <t>2026-05-01T14:52:03.329+02:00</t>
  </si>
  <si>
    <t>2026-05-01T15:00:16.733+02:00</t>
  </si>
  <si>
    <t>2026-05-01T14:44:25.358+02:00</t>
  </si>
  <si>
    <t>2026-05-01T14:50:30.953+02:00</t>
  </si>
  <si>
    <t>[{"id":"d2bf14cb-bacb-4524-b465-c11967fc136f","count":1,"label":"Pizza Margherita 18","posId":"124","price":11900,"isExtra":false,"creatorId":"5XWXwVJNweKVMJn1fAC6c","isPackging":0,"actualLabel":"Pizza Margherita 18"}]</t>
  </si>
  <si>
    <t>2026-05-01T14:38:19.766+02:00</t>
  </si>
  <si>
    <t>2026-05-01T14:53:43.596+02:00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</si>
  <si>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</si>
  <si>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2026-05-01T14:35:08.202+02:00</t>
  </si>
  <si>
    <t>2026-05-01T14:47:45.571+02:00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</si>
  <si>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</si>
  <si>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2026-05-01T14:35:02.479+02:00</t>
  </si>
  <si>
    <t>2026-05-01T14:59:14.493+02:00</t>
  </si>
  <si>
    <t>2026-05-01T15:11:18.223+02:00</t>
  </si>
  <si>
    <t>2026-05-01T14:48:34.679+02:00</t>
  </si>
  <si>
    <t>[{"id":"aef5aaf8-2acf-4f20-91be-c8829f11cd0c","note":"","count":1,"label":"Capricciosa 40 cm","posId":"101","price":30900,"isExtra":false},{"id":"e8f571e6-dd36-42d7-8826-52c90315986b","note":"","count":1,"label":"Baby špenát &amp; kuře 40 cm","posId":"104","price":30900,"isExtra":false},{"id":"f1315fc0-dfbb-459c-9f31-49d8e60875f4","note":"","count":1,"label":"Pepperoni 40 cm","posId":"108","price":30900,"isExtra":false}]</t>
  </si>
  <si>
    <t>2026-05-01T14:31:01.751+02:00</t>
  </si>
  <si>
    <t>2026-05-01T14:41:29.709+02:00</t>
  </si>
  <si>
    <t>2026-05-01T14:55:42.503+02:00</t>
  </si>
  <si>
    <t>2026-05-01T14:36:41.021+02:00</t>
  </si>
  <si>
    <t>2026-05-01T14:23:56.301+02:00</t>
  </si>
  <si>
    <t>2026-05-01T14:38:47.620+02:00</t>
  </si>
  <si>
    <t>[{"id":"54414750","note":"","size":"Česnekový dip","count":2,"label":"Česnekový dip","posId":"P106","price":2000,"isExtra":false},{"id":"54414789","note":"","count":2,"label":"Balné","posId":"K0000","price":1500,"isExtra":true},{"id":"54414717","note":"","size":"Capricciosa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40cm","posId":"101","price":30900,"isExtra":false},{"id":"54414779","note":"","count":1,"label":"Balné","posId":"K0000","price":2000,"isExtra":true},{"id":"54414856","note":"","count":1,"label":"okraj hotdog, bbq omáčka","posId":"A120","price":6500,"isExtra":true},{"id":"57405809","note":"","size":"Aquilla černý čaj a broskev 0,5l","count":1,"label":"Aquilla černý čaj a broskev 0,5l","posId":"N120","price":4900,"isExtra":false},{"id":"57405818","note":"","size":"Poděbradská malinovka 0,5l","count":1,"label":"Poděbradská malinovka 0,5l","posId":"N129","price":4900,"isExtra":false},{"id":"54414749","note":"","size":"Pepperoni Rolls 🌶️","count":2,"label":"Pepperoni Rolls 🌶️","posId":"P100","price":8900,"isExtra":false},{"id":"54414789","note":"","count":2,"label":"Balné","posId":"K0000","price":1500,"isExtra":true}]</t>
  </si>
  <si>
    <t>2026-05-01T14:22:13.259+02:00</t>
  </si>
  <si>
    <t>2026-05-01T14:28:53.929+02:00</t>
  </si>
  <si>
    <t>[{"id":"69427585fd8faa40bcc99d57","count":1,"label":"Quattro Formaggi 40cm","posId":"111","price":30900,"isExtra":false},{"id":"1d39bc6ba96569aaaf3ab974","count":1,"label":"Balné","posId":"K0000","price":2000,"isExtra":true},{"id":"69427585fd8faa40bcc99db1","count":3,"label":"Česnekový dip","posId":"P106","price":2000,"isExtra":false},{"id":"7cdbdba064a9b12ab9c2a9d4","count":3,"label":"Balné","posId":"K0000","price":1500,"isExtra":true}]</t>
  </si>
  <si>
    <t>2026-05-01T14:19:54.942+02:00</t>
  </si>
  <si>
    <t>2026-05-01T14:27:10.676+02:00</t>
  </si>
  <si>
    <t>[{"id":"54414713","note":"","size":"BBQ Meteor 40cm","count":1,"label":"BBQ Meteor 40cm","posId":"106","price":30900,"isExtra":false},{"id":"54414779","note":"","count":1,"label":"Balné","posId":"K0000","price":2000,"isExtra":true},{"id":"59555835","note":"","count":1,"label":"Smetanový základ","posId":"ZBS40","price":0,"isExtra":true},{"id":"54414777","note":"","count":1,"label":"bez plněných okrajů","posId":"X1000","price":0,"isExtra":true},{"id":"54414749","note":"","size":"Pepperoni Rolls 🌶️","count":1,"label":"Pepperoni Rolls 🌶️","posId":"P100","price":8900,"isExtra":false},{"id":"54414789","note":"","count":1,"label":"Balné","posId":"K0000","price":1500,"isExtra":true},{"id":"57405815","note":"","size":"Pepsi zero sugar 1l","count":1,"label":"Pepsi zero sugar 1l","posId":"N125","price":5900,"isExtra":false}]</t>
  </si>
  <si>
    <t>2026-05-01T14:13:09.951+02:00</t>
  </si>
  <si>
    <t>2026-05-01T14:21:25.715+02:00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</si>
  <si>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</si>
  <si>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2026-05-01T14:12:02.476+02:00</t>
  </si>
  <si>
    <t>2026-05-01T14:20:46.184+02:00</t>
  </si>
  <si>
    <t>2026-05-01T14:26:34.789+02:00</t>
  </si>
  <si>
    <t>2026-05-01T14:12:04.317+02:00</t>
  </si>
  <si>
    <t>[{"id":"85dc195f-7d7b-4fb5-b41d-eb1c9c76b3a3","note":"","count":1,"label":"Hot &amp; Spicy 32 cm","posId":"146","price":24900,"isExtra":false},{"id":"a3d62a5d-2e1d-48db-874e-d64becff7059","note":"","count":1,"label":"změna na BBQ základ","posId":"i128","price":0,"isExtra":true},{"id":"21fd0686-e8d1-43f1-84c9-d96f5842a3ca","note":"","count":1,"label":"okraj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c1383a56-9eef-4159-8de6-52ba98917da4","note":"","count":1,"label":"Pepperoni Rolls, 6 ks","posId":"P100","price":8900,"isExtra":false},{"id":"0d0283d3-7aff-4b76-8938-87a4f5c742a9","note":"","count":1,"label":"Pepsi zero sugar 1l","posId":"N125","price":5900,"isExtra":false}]</t>
  </si>
  <si>
    <t>2026-05-01T13:47:02.146+02:00</t>
  </si>
  <si>
    <t>2026-05-01T13:54:03.968+02:00</t>
  </si>
  <si>
    <t>Anton</t>
  </si>
  <si>
    <t>2026-05-01T13:46:35.912+02:00</t>
  </si>
  <si>
    <t>2026-05-01T13:52:58.356+02:00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</si>
  <si>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okrajů","posId":"X1000","price":0,"isExtra":true},{"id":"C113","note":"","count":1,"label":"Mozzarella","posId":"C113","price":4000,"KDSTags":["greenhighlight"],"isExtra":true}]</t>
  </si>
  <si>
    <t>2026-05-01T13:39:02.542+02:00</t>
  </si>
  <si>
    <t>2026-05-01T13:45:14.207+02:00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</si>
  <si>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dip","posId":"P106","price":2000,"isExtra":false},{"id":"54414789","note":"","count":1,"label":"Balné","posId":"K0000","price":1500,"isExtra":true},{"id":"57405809","note":"","size":"Aquilla černý čaj a broskev 0,5l","count":1,"label":"Aquilla černý čaj a broskev 0,5l","posId":"N120","price":4900,"isExtra":false}]</t>
  </si>
  <si>
    <t>2026-05-01T13:38:55.195+02:00</t>
  </si>
  <si>
    <t>2026-05-01T13:48:45.371+02:00</t>
  </si>
  <si>
    <t>[{"id":"54414712","note":"","size":"BBQ Texas 40cm","count":1,"label":"BBQ Texas 40cm","posId":"107","price":30900,"isExtra":false},{"id":"54414779","note":"","count":1,"label":"Balné","posId":"K0000","price":2000,"isExtra":true},{"id":"54414813","note":"","count":1,"label":"okraj mozzarella, bylinky","posId":"A122","price":6500,"isExtra":true},{"id":"54414849","note":"","count":1,"label":"Bez papriky","posId":"X111","price":0,"KDSTags":["redhighlight"],"isExtra":true},{"id":"54414882","note":"","count":1,"label":"Kukuřice","posId":"C115","price":3500,"KDSTags":["greenhighlight"],"isExtra":true},{"id":"54414712","note":"","size":"BBQ Texas 40cm","count":1,"label":"BBQ Texas 40cm","posId":"107","price":30900,"isExtra":false},{"id":"54414779","note":"","count":1,"label":"Balné","posId":"K0000","price":2000,"isExtra":true},{"id":"54414820","note":"","count":1,"label":"okraj mozzarella, bbq omáčka","posId":"A124","price":6500,"isExtra":true},{"id":"54414849","note":"","count":1,"label":"Bez papriky","posId":"X111","price":0,"KDSTags":["redhighlight"],"isExtra":true},{"id":"54414748","note":"","size":"Česnekový chléb 18cm","count":1,"label":"Česnekový chléb 18cm","posId":"P104","price":7900,"isExtra":false},{"id":"54414789","note":"","count":1,"label":"Balné","posId":"K0000","price":1500,"isExtra":true},{"id":"57405809","note":"","size":"Aquilla černý čaj a broskev 0,5l","count":1,"label":"Aquilla černý čaj a broskev 0,5l","posId":"N120","price":4900,"isExtra":false},{"id":"57405814","note":"","size":"Pepsi 1l","count":1,"label":"Pepsi 1l","posId":"N124","price":5900,"isExtra":false}]</t>
  </si>
  <si>
    <t>2026-05-01T13:33:05.249+02:00</t>
  </si>
  <si>
    <t>2026-05-01T13:40:38.152+02:00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</si>
  <si>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</si>
  <si>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2026-05-01T13:33:02.283+02:00</t>
  </si>
  <si>
    <t>2026-05-01T13:41:44.943+02:00</t>
  </si>
  <si>
    <t>2026-05-01T13:14:42.705+02:00</t>
  </si>
  <si>
    <t>2026-05-01T13:20:12.229+02:00</t>
  </si>
  <si>
    <t>[{"id":"69427585fd8faa40bcc99d65","count":1,"label":"Hawai 40cm","posId":"102","price":30900,"isExtra":false},{"id":"1d39bc6ba96569aaaf3ab974","count":1,"label":"Balné","posId":"K0000","price":2000,"isExtra":true},{"id":"ff3cf1236dec1adecad0155d","count":1,"label":"Smetanový základ","posId":"ZRS40","price":0,"isExtra":true},{"id":"48863154de09ebfd22a82574","count":1,"label":"bez plněných okrajů","posId":"X1000","price":0,"isExtra":true}]</t>
  </si>
  <si>
    <t>2026-05-01T13:07:02.945+02:00</t>
  </si>
  <si>
    <t>2026-05-01T13:15:08.831+02:00</t>
  </si>
  <si>
    <t>2026-05-01T13:26:19.596+02:00</t>
  </si>
  <si>
    <t>2026-05-01T13:07:03.619+02:00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</si>
  <si>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bylinky","posId":"A122","price":6500,"isExtra":true}]</t>
  </si>
  <si>
    <t>2026-05-01T13:00:02.543+02:00</t>
  </si>
  <si>
    <t>2026-05-01T13:10:48.900+02:00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</si>
  <si>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a4efa812-1470-4ea2-a19d-39843abed3be","note":"","count":1,"label":"Comeback 32 cm","posId":"145","price":24900,"isExtra":false},{"id":"dba0d6ed-9e38-4f33-8ec2-cc6e2ff8f1a9","note":"","count":1,"label":"gorgonzola","posId":"B101","price":3000,"KDSTags":["greenhighlight"],"isExtra":true},{"id":"c1383a56-9eef-4159-8de6-52ba98917da4","note":"","count":1,"label":"Pepperoni Rolls, 6 ks","posId":"P100","price":8900,"isExtra":false}]</t>
  </si>
  <si>
    <t>Marie</t>
  </si>
  <si>
    <t>2026-05-01T12:59:03.607+02:00</t>
  </si>
  <si>
    <t>2026-05-01T13:07:09.079+02:00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</si>
  <si>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okrajů","posId":"X1000","price":0,"isExtra":true},{"id":"chr100","note":"","count":1,"label":"Choco Rolls","posId":"chr100","price":8900,"isExtra":false},{"id":"K0000","note":"","count":1,"label":"Balné","posId":"K0000","price":1500,"isExtra":true},{"id":"P106","note":"","count":1,"label":"Česnekový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</si>
  <si>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2026-05-01T12:51:02.054+02:00</t>
  </si>
  <si>
    <t>2026-05-01T12:58:10.907+02:00</t>
  </si>
  <si>
    <t>[{"id":"e8f571e6-dd36-42d7-8826-52c90315986b","note":"","count":1,"label":"Baby špenát &amp; kuře 40 cm","posId":"104","price":30900,"isExtra":false},{"id":"ff8bc446-e047-44f1-bae5-423b565e0123","note":"","count":1,"label":"Capricciosa 32 cm","posId":"137","price":24900,"isExtra":false},{"id":"57c816b2-3e3f-46c2-b126-b09910d79cb0","note":"","count":1,"label":"změna na Smetanový základ","posId":"i129","price":0,"isExtra":true},{"id":"3a8b6a85-3b5c-4ee4-be2d-261ab8731d6e","note":"","count":1,"label":"Dip česnekový","posId":"P106","price":2000,"isExtra":false},{"id":"131c6239-e041-4ab5-9f75-400951ef95f4","note":"","count":3,"label":"Dip jalapenos","posId":"P107","price":2000,"isExtra":false}]</t>
  </si>
  <si>
    <t>2026-05-01T12:49:04.459+02:00</t>
  </si>
  <si>
    <t>2026-05-01T12:55:41.971+02:00</t>
  </si>
  <si>
    <t>2026-05-01T12:45:42.913+02:00</t>
  </si>
  <si>
    <t>2026-05-01T12:54:36.035+02:00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</si>
  <si>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🌶️🌶️","posId":"122","price":24900,"isExtra":false},{"id":"54414789","note":"","count":1,"label":"Balné","posId":"K0000","price":1500,"isExtra":true},{"id":"57405815","note":"","size":"Pepsi zero sugar 1l","count":1,"label":"Pepsi zero sugar 1l","posId":"N125","price":5900,"isExtra":false},{"id":"59610938","note":"","size":"Pepperoni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</si>
  <si>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2026-05-01T12:43:38.457+02:00</t>
  </si>
  <si>
    <t>2026-05-01T12:51:20.263+02:00</t>
  </si>
  <si>
    <t>2026-05-01T12:38:23.797+02:00</t>
  </si>
  <si>
    <t>2026-05-01T12:46:59.395+02:00</t>
  </si>
  <si>
    <t>[{"id":"59610934","note":"","size":"Margherita 32cm","count":1,"label":"Margherita 32cm","posId":"112","price":20900,"isExtra":false},{"id":"54414789","note":"","count":1,"label":"Balné","posId":"K0000","price":1500,"isExtra":true},{"id":"59610935","note":"","size":"Quattro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]</t>
  </si>
  <si>
    <t>2026-05-01T12:38:23.763+02:00</t>
  </si>
  <si>
    <t>2026-05-01T12:49:33.983+02:00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</si>
  <si>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okrajů","posId":"X1000","price":0,"isExtra":true},{"id":"54414830","note":"","count":1,"label":"Žampiony","posId":"C105","price":3500,"KDSTags":["greenhighlight"],"isExtra":true},{"id":"57405814","note":"","size":"Pepsi 1l","count":1,"label":"Pepsi 1l","posId":"N124","price":5900,"isExtra":false}]</t>
  </si>
  <si>
    <t>2026-05-01T12:37:40.266+02:00</t>
  </si>
  <si>
    <t>2026-05-01T12:44:55.421+02:00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</si>
  <si>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🌶️🌶️","posId":"110","price":30900,"isExtra":false},{"id":"54414779","note":"","count":1,"label":"Balné","posId":"K0000","price":2000,"isExtra":true},{"id":"57405814","note":"","size":"Pepsi 1l","count":1,"label":"Pepsi 1l","posId":"N124","price":5900,"isExtra":false}]</t>
  </si>
  <si>
    <t>2026-05-01T12:18:02.563+02:00</t>
  </si>
  <si>
    <t>2026-05-01T12:35:53.876+02:00</t>
  </si>
  <si>
    <t>2026-05-01T12:16:02.107+02:00</t>
  </si>
  <si>
    <t>2026-05-01T12:21:30.458+02:00</t>
  </si>
  <si>
    <t>2026-05-01T12:11:03.348+02:00</t>
  </si>
  <si>
    <t>2026-05-01T12:19:57.900+02:00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</si>
  <si>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</si>
  <si>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2026-05-01T12:04:44.712+02:00</t>
  </si>
  <si>
    <t>2026-05-01T12:12:58.887+02:00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</si>
  <si>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základ","posId":"ZRS32","price":0,"isExtra":true}]</t>
  </si>
  <si>
    <t>2026-05-01T12:02:03.902+02:00</t>
  </si>
  <si>
    <t>2026-05-01T12:12:06.323+02:00</t>
  </si>
  <si>
    <t>[{"id":"69427585fd8faa40bcc99d57","count":1,"label":"Quattro Formaggi 40cm","posId":"111","price":30900,"isExtra":false},{"id":"1d39bc6ba96569aaaf3ab974","count":1,"label":"Balné","posId":"K0000","price":2000,"isExtra":true},{"id":"69427585fd8faa40bcc99d55","count":1,"label":"Margherita 40cm","posId":"100","price":26900,"isExtra":false},{"id":"1d39bc6ba96569aaaf3ab974","count":1,"label":"Balné","posId":"K0000","price":2000,"isExtra":true},{"id":"02b3742f94da9f259a89e61f","count":1,"label":"Kukuřice","posId":"C115","price":3500,"KDSTags":["greenhighlight"],"isExtra":true},{"id":"d3eae92aff06253b39599690","count":1,"label":"Šunka","posId":"C106","price":4000,"KDSTags":["greenhighlight"],"isExtra":true}]</t>
  </si>
  <si>
    <t>2026-05-01T11:59:57.383+02:00</t>
  </si>
  <si>
    <t>2026-05-01T12:08:37.047+02:00</t>
  </si>
  <si>
    <t>[{"id":"69427585fd8faa40bcc99d5b","count":1,"label":"Comeback 40cm 🌶️","posId":"109","price":30900,"isExtra":false},{"id":"1d39bc6ba96569aaaf3ab974","count":1,"label":"Balné","posId":"K0000","price":2000,"isExtra":true},{"id":"ff3cf1236dec1adecad0155d","count":1,"label":"Smetanový základ","posId":"ZRS40","price":0,"isExtra":true},{"id":"fb8c45104be3e2ec287156ec","count":1,"label":"okraj mozzarella, bylinky","posId":"A122","price":6500,"isExtra":true},{"id":"69427585fd8faa40bcc99db1","count":1,"label":"Česnekový dip","posId":"P106","price":2000,"isExtra":false},{"id":"7cdbdba064a9b12ab9c2a9d4","count":1,"label":"Balné","posId":"K0000","price":1500,"isExtra":true}]</t>
  </si>
  <si>
    <t>2026-05-01T11:55:04.378+02:00</t>
  </si>
  <si>
    <t>2026-05-01T12:06:07.743+02:00</t>
  </si>
  <si>
    <t>[{"id":"272cd130-2932-4537-ac06-674dcc0d9489","count":1,"label":"Pizza Capricciosa 32","posId":"113","price":24900,"isExtra":false,"creatorId":"cdehniietP46MUhv88Qdd","isPackging":0,"actualLabel":"Pizza Capricciosa 32"},{"id":"cf05c4d3-5206-479a-94ab-2270ec0ff8e6","count":1,"label":"Pizza Pepperoni 32","posId":"120","price":24900,"isExtra":false,"creatorId":"oJY2QpLhkjvc-LrB8_LUg","isPackging":0,"actualLabel":"Pizza Pepperoni 32"}]</t>
  </si>
  <si>
    <t>2026-05-01T11:39:34.573+02:00</t>
  </si>
  <si>
    <t>2026-05-01T11:48:07.797+02:00</t>
  </si>
  <si>
    <t>[{"id":"59610939","note":"","size":"BBQ Texas 32cm","count":1,"label":"BBQ Texas 32cm","posId":"119","price":24900,"isExtra":false},{"id":"54414789","note":"","count":1,"label":"Balné","posId":"K0000","price":1500,"isExtra":true},{"id":"59610937","note":"","size":"Comeback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</si>
  <si>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2026-05-01T11:35:41.310+02:00</t>
  </si>
  <si>
    <t>2026-05-01T11:43:17.596+02:00</t>
  </si>
  <si>
    <t>2026-05-01T11:59:37.063+02:00</t>
  </si>
  <si>
    <t>2026-05-01T11:35:42.115+02:00</t>
  </si>
  <si>
    <t>[{"id":"d98ec6be-4601-4566-82ac-62cba7863210","count":1,"label":"Pizza Hawai 40 cm","posId":"102","price":30900,"isExtra":false,"creatorId":"S48i9_YJKQSb64l_fZdqA","isPackging":0,"actualLabel":"Pizza Hawai 40 cm"}]</t>
  </si>
  <si>
    <t>2026-05-01T11:10:48.906+02:00</t>
  </si>
  <si>
    <t>2026-05-01T11:20:09.848+02:00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</si>
  <si>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54414830","note":"","count":1,"label":"Žampiony","posId":"C105","price":3500,"KDSTags":["greenhighlight"]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</si>
  <si>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2026-05-01T11:09:02.836+02:00</t>
  </si>
  <si>
    <t>2026-05-01T11:51:34.725+02:00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</si>
  <si>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bylinky","posId":"A121","price":5700,"isExtra":true},{"id":"3a8b6a85-3b5c-4ee4-be2d-261ab8731d6e","note":"","count":3,"label":"Dip česnekový","posId":"P106","price":2000,"isExtra":false}]</t>
  </si>
  <si>
    <t>2026-05-01T11:06:38.817+02:00</t>
  </si>
  <si>
    <t>2026-05-01T11:21:17.693+02:00</t>
  </si>
  <si>
    <t>[{"id":"122","note":"","count":1,"label":"Hot &amp; Spicy 32cm 🌶️🌶️","posId":"122","price":24900,"isExtra":false},{"id":"K0000","note":"","count":1,"label":"Balné","posId":"K0000","price":1500,"isExtra":true}]</t>
  </si>
  <si>
    <t>2026-05-01T10:59:47.269+02:00</t>
  </si>
  <si>
    <t>2026-05-01T11:11:15.302+02:00</t>
  </si>
  <si>
    <t>[{"id":"59610934","note":"","size":"Margherita 32cm","count":1,"label":"Margherita 32cm","posId":"112","price":20900,"isExtra":false},{"id":"54414789","note":"","count":1,"label":"Balné","posId":"K0000","price":1500,"isExtra":true},{"id":"57278742","note":"","count":1,"label":"Smetanový základ","posId":"ZRS32","price":0,"isExtra":true},{"id":"59610941","note":"","size":"Zeleninová 32cm","count":1,"label":"Zeleninová 32cm","posId":"115","price":24900,"isExtra":false},{"id":"54414789","note":"","count":1,"label":"Balné","posId":"K0000","price":1500,"isExtra":true},{"id":"57278742","note":"","count":1,"label":"Smetanový základ","posId":"ZRS32","price":0,"isExtra":true},{"id":"54414710","note":"","size":"Comeback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54414830","note":"","count":1,"label":"Žampiony","posId":"C105","price":3500,"KDSTags":["greenhighlight"],"isExtra":true},{"id":"54414848","note":"","count":1,"label":"Olivy","posId":"C112","price":3500,"KDSTags":["greenhighlight"],"isExtra":true},{"id":"54414882","note":"","count":1,"label":"Kukuřice","posId":"C115","price":3500,"KDSTags":["greenhighlight"],"isExtra":true},{"id":"57405816","note":"","size":"Mirinda 1l","count":1,"label":"Mirinda 1l","posId":"N126","price":5900,"isExtra":false},{"id":"57405814","note":"","size":"Pepsi 1l","count":1,"label":"Pepsi 1l","posId":"N124","price":5900,"isExtra":false}]</t>
  </si>
  <si>
    <t>2026-05-01T10:21:02.678+02:00</t>
  </si>
  <si>
    <t>2026-05-01T11:18:16.697+02:00</t>
  </si>
  <si>
    <t>2026-05-01T11:29:53.535+02:00</t>
  </si>
  <si>
    <t>2026-05-01T10:21:03.499+02:00</t>
  </si>
  <si>
    <t>[{"id":"d63e9120-8ffe-444c-ba51-6c942a13f4fc","note":"","count":1,"label":"Margherita 40 cm","posId":"100","price":26900,"isExtra":false},{"id":"36ea3088-07fd-428f-b871-c4a5ee9cef7b","note":"","count":2,"label":"Comeback 40 cm","posId":"109","price":30900,"isExtra":false}]</t>
  </si>
  <si>
    <t>záloha Tomečková</t>
  </si>
  <si>
    <t>PHM neslo jim zapsat do systemu</t>
  </si>
  <si>
    <t>Zaloha Tomeckova</t>
  </si>
  <si>
    <t>-4500 Radka Smejkalova?</t>
  </si>
  <si>
    <t>Vzkaz - ostatni je FA, kterou ma Chodov za vakuovacku. V tomto tydnu tam zadna FA za vakuovacku nebyla</t>
  </si>
  <si>
    <t>Záloha Tomečková 2000Kč, Záloha Erik Hegedus 2000Kc</t>
  </si>
  <si>
    <t>Chybí terminál z 4.12.</t>
  </si>
  <si>
    <t>Záloha Tomečková 2000Kč</t>
  </si>
  <si>
    <t>tisknisi</t>
  </si>
  <si>
    <t>2000Kč Záloha Tomečková / Faktura - salami 464Kč</t>
  </si>
  <si>
    <t>Záloha mzdy 3000Kč DAvid Sarkozi / 10000 Doplatek mzdy Erik Hegedus / 2200 doplatek mzdy benjammin szabo</t>
  </si>
  <si>
    <t>Záloha Benjamin Szabo 1000Kč</t>
  </si>
  <si>
    <t>Erik Hegedus záloha 1000Kč / Benjamin Szabo zaloha 1000Kč</t>
  </si>
  <si>
    <t>Záloha na mzdu 2000Kč Erik Hegedus</t>
  </si>
  <si>
    <t>300Kč za objednávku WEB č. 250220001 - objednávka není zapsaná v tabulce TRŽBY, protože přišla v 5:18 ráno</t>
  </si>
  <si>
    <t>3540Kč Audit HACCP</t>
  </si>
  <si>
    <t>5000Kč záloha Hegedus Erik</t>
  </si>
  <si>
    <t>1000kc zaloha benjamin szabo</t>
  </si>
  <si>
    <t>80Kč navíc za 2 PHM, v pátečním reportu (14.3.) chyba, celkově rozvozu 18x ale je započítáno 20x, ostatní dny OK</t>
  </si>
  <si>
    <t>Záloha 1000Kč Szabo Benjamin</t>
  </si>
  <si>
    <t>474Kč zrušená objednávka č 250403002, ale byla spočítána v systému</t>
  </si>
  <si>
    <t>1000Kč Záloha Benjamin Szabo</t>
  </si>
  <si>
    <t>Doplatek mzdy Viktoriia Ahuriena</t>
  </si>
  <si>
    <t>50kc hul / 2000  zaloha erik hegedos / 2000 zaloha benjamin szabo</t>
  </si>
  <si>
    <t>Záloha Hegeduš 2000Kč / 2747Kč on-design objednávka (trička, rondon, čepice..)</t>
  </si>
  <si>
    <t>3412Kč profikuchar  (rondon...) / Záloha Benjamin Szabo 1000Kč</t>
  </si>
  <si>
    <t>záloha hegedus 5000kc / zaloha szabo 2000kc</t>
  </si>
  <si>
    <t>2400Kč Doplatek mzdy Viktoriia Uhuriena / 120Kč obálka</t>
  </si>
  <si>
    <t>Záloha Benjamin Szabo 3000Kč / smeták 110Kč / Záloha Hegeduss 3000Kč / páska teflonová 317Kč</t>
  </si>
  <si>
    <t>583 zrušená foodora</t>
  </si>
  <si>
    <t>GLS dobírka</t>
  </si>
  <si>
    <t>Alza dobijeci karta</t>
  </si>
  <si>
    <t>Záloha  na mzdu Benjamin Szabo</t>
  </si>
  <si>
    <t>doplatek mzdy Jaroslav Lažek</t>
  </si>
  <si>
    <t>315Kč allegro</t>
  </si>
  <si>
    <t>Gastromania 1563Kč / výstražní samolepka horké plochy 130Kč / domácí potřeby 200Kč / smeták 130Kč DrMax 730Kč</t>
  </si>
  <si>
    <t>2885 odpadkový koš s pedálem / 1196 naběračka</t>
  </si>
  <si>
    <t>razitkova  barva</t>
  </si>
  <si>
    <t>síto na pizzu</t>
  </si>
  <si>
    <t>329 Foodora hotově, zrušená</t>
  </si>
  <si>
    <t>Oběd kancl + 570 pití</t>
  </si>
  <si>
    <t>světlo,hasičák oprava</t>
  </si>
  <si>
    <t>oběd kancl, stojánky</t>
  </si>
  <si>
    <t>707 staff pití + 1066 mozza strouhaná</t>
  </si>
  <si>
    <t>Novák výplata za listopad</t>
  </si>
  <si>
    <t>zámek ke dveřím</t>
  </si>
  <si>
    <t>297 Daně + 304 klíče + 5000 Hegedus zálaha</t>
  </si>
  <si>
    <t xml:space="preserve">1892meeting + 789 zámky +82 mléko kancl </t>
  </si>
  <si>
    <t>921 staff pití +110 koště +3295 zámky</t>
  </si>
  <si>
    <t>157 pytle +297 kancl</t>
  </si>
  <si>
    <t>320 rozdíl za auta, příští týden budď bude účtenka nebo hotovost, takže příští týden bude +320</t>
  </si>
  <si>
    <t>299 staff pití215 Majda přání a bonboniéra (adéla narozeniny)</t>
  </si>
  <si>
    <t>299 navíc daná účtenka za minulý týden co chybělo</t>
  </si>
  <si>
    <t>poštovné</t>
  </si>
  <si>
    <t>6.000 Bubník záloha + 99 rukavice</t>
  </si>
  <si>
    <t>Chounová HACCP</t>
  </si>
  <si>
    <t>2.277 výběr dýška</t>
  </si>
  <si>
    <t>1.432 výběr z dýšek + 3.000 Bubník záloha + 5.105 Robert</t>
  </si>
  <si>
    <t>9.000 záloha Bubník + 477 staff pití + 794 rukavice a brýle na chemie + 2.594 výběr z dýšek</t>
  </si>
  <si>
    <t>743 přání a bonboniery + 124 poštovné + 2.948 výběr dýška</t>
  </si>
  <si>
    <t>2.000 Kopic záloha</t>
  </si>
  <si>
    <t>zaloha 1000 David Melmer</t>
  </si>
  <si>
    <t>Bonus Suchanek</t>
  </si>
  <si>
    <r>
      <rPr>
        <rFont val="Arial"/>
        <color theme="1"/>
      </rPr>
      <t xml:space="preserve">450Kc prijmovy pokladni doklad - vstupni prohlidka Cech Dominik ze </t>
    </r>
    <r>
      <rPr>
        <rFont val="Arial"/>
        <b/>
        <color theme="1"/>
        <sz val="13.0"/>
      </rPr>
      <t>30.9.2024</t>
    </r>
  </si>
  <si>
    <t>zaloha Daniel Strauss 2000Kc</t>
  </si>
  <si>
    <t>Mzda Kořínek</t>
  </si>
  <si>
    <t>Záloha Milan Pešta 2000Kč</t>
  </si>
  <si>
    <t>chybí terminál z 15.12.</t>
  </si>
  <si>
    <t>Záloha Hendrych 7000Kč</t>
  </si>
  <si>
    <t>Záloha Hendrych 1000Kc, Záloha Struss 1500Kc</t>
  </si>
  <si>
    <t>Záloha Daniel Strauss 1000Kč</t>
  </si>
  <si>
    <t>119Kč Neolux 12V55W / 90Kč Sheron Nano Zima</t>
  </si>
  <si>
    <t>110Kč otvírák na konzervy</t>
  </si>
  <si>
    <t>výdajový doklad na 10000Kč záloha Rostislav Hendrych ALE NENÍ ZAPSÁNO</t>
  </si>
  <si>
    <t>Záloha Petr trepeš 2000Kč / Záloha Matěj Hudček 2000Kč / Daniel Strauss 5000Kč</t>
  </si>
  <si>
    <t>Záloha 18000Kč Matěj Hudeček</t>
  </si>
  <si>
    <t>Halogen 300W 3ks</t>
  </si>
  <si>
    <t>10000Kč Záloha Milan Pešta</t>
  </si>
  <si>
    <t>HOTOVOST - záloha 5000Kč Daniel Rendl</t>
  </si>
  <si>
    <t>800Kč vstupní lékařská Hudeček Matěj</t>
  </si>
  <si>
    <t>Záloha Milan Pesta 9200Kč</t>
  </si>
  <si>
    <t>2000Kč Záloha Hudeček</t>
  </si>
  <si>
    <t>Zaloha 5000Kc Krupicka / billa 215Kč / billa195Kč</t>
  </si>
  <si>
    <t>Audit hacap 3420 / Záloha Hudecek 1000Kc / Záloha hudecek 4000Kcc</t>
  </si>
  <si>
    <t>PVC 3D panelyy</t>
  </si>
  <si>
    <t>Hotovost - záloha Yarushynskyi Vladyslav 15000Kč</t>
  </si>
  <si>
    <t>Záloha mzdy Yarushynskyi Vladislav</t>
  </si>
  <si>
    <t>Záloha Daniel Strauss</t>
  </si>
  <si>
    <t>6000Kč Záloha na mzdu Daniel Strauss</t>
  </si>
  <si>
    <t>5000Kč Záloha Yarushynskyi</t>
  </si>
  <si>
    <t>200Kč pokuta / 700Kč vstupní prohlídka Daniel Strauss / Záloha 1000Kč Yarashinskyi</t>
  </si>
  <si>
    <t>90kč jar / pero kuličkové 45Kč</t>
  </si>
  <si>
    <t>4000Kč Strauss</t>
  </si>
  <si>
    <t>6.8 nesedí 2xjízda 80kč</t>
  </si>
  <si>
    <t>6370Kč mzda Silvester Kotlár za červenec</t>
  </si>
  <si>
    <t>Žárovky halogenové</t>
  </si>
  <si>
    <t>4000Kč záloha VladyslavYasushynský / raben přepravní list 5711Kč/2248Kč obi regál / 1499Kč obi regál / 318KčPanthenol, pěna po opalovani</t>
  </si>
  <si>
    <t>smeták</t>
  </si>
  <si>
    <t>2475 zámečník</t>
  </si>
  <si>
    <t>chybí účet, buď do konce týdne dohledají nebo doplatí</t>
  </si>
  <si>
    <t>sůl,rukavice</t>
  </si>
  <si>
    <t>Robert,lékárna</t>
  </si>
  <si>
    <t>2259 Kopic ubytování +80 chodov + 5000 Hendrych záloha + 3000Robert + 817 staff pití</t>
  </si>
  <si>
    <t>1250 Robert + 180meeting + 120 hadry +85 káva</t>
  </si>
  <si>
    <t xml:space="preserve">voda do odstřikovače </t>
  </si>
  <si>
    <t>Ubytování Kopic</t>
  </si>
  <si>
    <t>489žárovka,100voda do odstřikovačů</t>
  </si>
  <si>
    <t>3000 Hendrych záloha,251zásobník do kasy,350reklamace,1000záloha Richterova,40izolepa,2351opravy ,179 koště na sníh,879 ubytování Kopic</t>
  </si>
  <si>
    <t>298koště a rohožka +554háčky a držáky + 399prodlužka+150myš+1472 ubytování Kopic</t>
  </si>
  <si>
    <t>480Volda z Proseka PHM</t>
  </si>
  <si>
    <t>750Robert+4000Rosťa uáloha+1168ubytování+400 Kopic prohlídka+982staff pití+179koště+1068 žárovky pec</t>
  </si>
  <si>
    <t>80 doplatek Richterová</t>
  </si>
  <si>
    <t>Víko nádrž</t>
  </si>
  <si>
    <t>330 vykradení káva a čaj +240 lopata + 160 koště +1000 Richterová záloha + 5000 Hendrych záloha + 935 ubytování</t>
  </si>
  <si>
    <t>nepropsané PHM</t>
  </si>
  <si>
    <t>čaje + káva při vykradení</t>
  </si>
  <si>
    <t>700 Vlad prohlídka</t>
  </si>
  <si>
    <t>349 žárovka + 100 zimní směs</t>
  </si>
  <si>
    <t>59 kýbl + 169 doplnění lékárny</t>
  </si>
  <si>
    <t>265 kabel +711pití +2000 záloha Richterová</t>
  </si>
  <si>
    <t>950 prohlídka Rosťa + 2.500 záloha Kopic + 2.000 záloha Richterová</t>
  </si>
  <si>
    <t>78 kartáče + 366 staff pití + 600 prohlídka Hanibal + 149 kabel + 1750 Robetrt Lisý jezdil</t>
  </si>
  <si>
    <t>2.450 Robert + 1.411 Lékárna</t>
  </si>
  <si>
    <t>1.500 výběr dýšek + 29 žárovka + 1.000 Mirga záloha</t>
  </si>
  <si>
    <t>koště</t>
  </si>
  <si>
    <t>chybi 5.9.2024</t>
  </si>
  <si>
    <t>3620 z 5.9.2024 dodano</t>
  </si>
  <si>
    <t>chybi z 23.9</t>
  </si>
  <si>
    <t>porad davaji vydajove doklady WOLT, nemusi...</t>
  </si>
  <si>
    <t xml:space="preserve">Mam uzaverky z 1.10, 2.10, a 5.10, </t>
  </si>
  <si>
    <t>Chybi z 11.11.</t>
  </si>
  <si>
    <t>WOLT 254Kc a 127Kc</t>
  </si>
  <si>
    <t>160Kč výdajový doklad neím komu, 254Kč výdajový doklad WOLT</t>
  </si>
  <si>
    <t>127 Wolt</t>
  </si>
  <si>
    <t>Wolt 127Kč</t>
  </si>
  <si>
    <t>2000 záloha vladimir</t>
  </si>
  <si>
    <t>2.1 chybi terminal</t>
  </si>
  <si>
    <t>1270 Wolt</t>
  </si>
  <si>
    <t>Chybí 18.1.2025</t>
  </si>
  <si>
    <t>nemám účtenku</t>
  </si>
  <si>
    <t>Záloha Markéta Prokopoá 3000Kč</t>
  </si>
  <si>
    <t>0#VALUE!0000</t>
  </si>
  <si>
    <t>Chybí terminál z 5.2.2025</t>
  </si>
  <si>
    <t>Chybí terminál 20.2.2025</t>
  </si>
  <si>
    <t>chybí 13.3.2025</t>
  </si>
  <si>
    <t>1 výdajový doklad nevyplněný</t>
  </si>
  <si>
    <t>3420Kč audit hacap</t>
  </si>
  <si>
    <t>Horvath dusan vstupni vysetreni</t>
  </si>
  <si>
    <t>700 Makula - pozvrzení o zdravotní způsobilosti</t>
  </si>
  <si>
    <t>chybí terminál z 1.5.2025</t>
  </si>
  <si>
    <t>Ikea</t>
  </si>
  <si>
    <t>hornbach regal</t>
  </si>
  <si>
    <t>Chybí doklad</t>
  </si>
  <si>
    <t>Chybí ústřižek z terminálu</t>
  </si>
  <si>
    <t>0.5#VALUE!000002.799999999999272400000000000000.5</t>
  </si>
  <si>
    <t>žárovka pec</t>
  </si>
  <si>
    <t>718 kancl věšák +koš,69 zarážka dveře Plzeň, 827 oprava Prosek zdi,sifon a sprcha</t>
  </si>
  <si>
    <t>12.11 v restii Volda 10 rozvozů, ale odvezl jen 9</t>
  </si>
  <si>
    <t>sůl</t>
  </si>
  <si>
    <t>Prohlídka</t>
  </si>
  <si>
    <t xml:space="preserve">500 prohlídka </t>
  </si>
  <si>
    <t>640 Mateo + 760 Matěj</t>
  </si>
  <si>
    <t>lékárna</t>
  </si>
  <si>
    <t>V týdnu 9 - 15.3 dodá buď účtenku nebo 143Kč</t>
  </si>
  <si>
    <t>345 klíče + 5.000 dvořák záloha + 600 prohlídka Volodymyr + 619 náplň do tiskárny + 299 brousek + 299  košťátko s lopatkou + 149 odkapávač</t>
  </si>
  <si>
    <t>navíc v hotovosti, v restii zaškrtlí Volodimir a jezdil služebním</t>
  </si>
  <si>
    <t>2.000 záloha hhh + 1.567 kabely + baterka do Ibiza</t>
  </si>
  <si>
    <t>Záloha Bednařík</t>
  </si>
  <si>
    <t>909 staff pití + 218 smeták</t>
  </si>
  <si>
    <t>1.968 regál + 1.478 výběr dýška</t>
  </si>
  <si>
    <t>849 výběr z dýšek</t>
  </si>
  <si>
    <t>445 miska na mouku a sýto a bedna + 404 váleček a věšák na zástěry</t>
  </si>
  <si>
    <t xml:space="preserve">uvidíme co příští týden </t>
  </si>
  <si>
    <t>Marek Cieslar</t>
  </si>
  <si>
    <t>2026-05-03T23:42:03.772+02:00</t>
  </si>
  <si>
    <t>2026-05-03T23:49:20.525+02:00</t>
  </si>
  <si>
    <t>2026-05-03T23:57:14.373+02:00</t>
  </si>
  <si>
    <t>2026-05-03T23:42:03.939+02:00</t>
  </si>
  <si>
    <t>[{"id":"aef5aaf8-2acf-4f20-91be-c8829f11cd0c","note":"","count":1,"label":"Capricciosa 40cm","posId":"101","price":30900,"isExtra":false}]</t>
  </si>
  <si>
    <t>2026-05-03T23:34:20.043+02:00</t>
  </si>
  <si>
    <t>2026-05-03T23:40:40.516+02:00</t>
  </si>
  <si>
    <t>Pizza Comeback Libuš</t>
  </si>
  <si>
    <t>[{"id":"100","note":"","count":1,"label":"Margherita 40cm","posId":"100","price":26900,"isExtra":false},{"id":"K0000","note":"","count":1,"label":"Balné","posId":"K0000","price":2000,"isExtra":true},{"id":"N126","note":"","count":1,"label":"Mirinda 1l","posId":"N126","price":5900,"isExtra":false}]</t>
  </si>
  <si>
    <t>Madiyar</t>
  </si>
  <si>
    <t>2026-05-03T23:26:43.503+02:00</t>
  </si>
  <si>
    <t>2026-05-03T23:32:12.425+02:00</t>
  </si>
  <si>
    <t>2026-05-03T23:15:42.688+02:00</t>
  </si>
  <si>
    <t>2026-05-03T23:23:41.625+02:00</t>
  </si>
  <si>
    <t>[{"id":"69427510296215434ca5626d","count":1,"label":"BBQ Meteor 32cm","posId":"118","price":24900,"isExtra":false},{"id":"ed2821f5147c44e417ef0b42","count":1,"label":"Balné","posId":"K0000","price":1500,"isExtra":true},{"id":"9c445fe6a9c04dab5577e5da","count":1,"label":"Rajčatový základ","posId":"ZBR32","price":0,"isExtra":true},{"id":"f9fe664d42ce2ac976a72160","count":1,"label":"okraj mozzarella, bylinky","posId":"A121","price":5700,"isExtra":true}]</t>
  </si>
  <si>
    <t>2026-05-03T23:12:41.726+02:00</t>
  </si>
  <si>
    <t>2026-05-03T23:20:26.499+02:00</t>
  </si>
  <si>
    <t>[{"id":"69427510296215434ca56267","count":1,"label":"Comeback 32cm 🌶️","posId":"121","price":24900,"isExtra":false},{"id":"ed2821f5147c44e417ef0b42","count":1,"label":"Balné","posId":"K0000","price":1500,"isExtra":true}]</t>
  </si>
  <si>
    <t>2026-05-03T23:11:10.030+02:00</t>
  </si>
  <si>
    <t>2026-05-03T23:18:35.851+02:00</t>
  </si>
  <si>
    <t>[{"id":"69427510296215434ca5624d","count":1,"label":"Comeback 40cm 🌶️","posId":"109","price":30900,"isExtra":false},{"id":"c71f71bd04444e93fe083c01","count":1,"label":"Balné","posId":"K0000","price":2000,"isExtra":true}]</t>
  </si>
  <si>
    <t>2026-05-03T22:29:20.566+02:00</t>
  </si>
  <si>
    <t>2026-05-03T22:40:55.326+02:00</t>
  </si>
  <si>
    <t>[{"id":"69427510296215434ca56251","count":1,"label":"BBQ Texas 40cm","posId":"107","price":30900,"isExtra":false},{"id":"c71f71bd04444e93fe083c01","count":1,"label":"Balné","posId":"K0000","price":2000,"isExtra":true},{"id":"c61b1cf7838dee61758b568f","count":1,"label":"Rajčatový základ","posId":"ZBR40","price":0,"isExtra":true},{"id":"b0ebfe52cc8707e660249648","count":1,"label":"okraj mozzarella, bylinky","posId":"A122","price":6500,"isExtra":true},{"id":"69427510296215434ca5629b","count":1,"label":"masové kuličky","posId":"P102","price":9900,"isExtra":false},{"id":"ed2821f5147c44e417ef0b42","count":1,"label":"Balné","posId":"K0000","price":1500,"isExtra":true}]</t>
  </si>
  <si>
    <t>2026-05-03T22:28:31.691+02:00</t>
  </si>
  <si>
    <t>2026-05-03T22:38:11.097+02:00</t>
  </si>
  <si>
    <t>[{"id":"sQnjhSaGUJdm7C4dquW2M","count":1,"label":"Comeback 32cm 🌶️","posId":"121","price":24900,"isExtra":false,"creatorId":"oPs89xJoCn4-Zzw-qAp82","isPackging":0,"actualLabel":"Comeback 32cm 🌶️"},{"id":"KNfiHV3EaK5imjgnl0xiB","count":1,"label":"Aquilla černý čaj a broskev","posId":"N120","price":4900,"isExtra":false,"creatorId":"fEeWmQo4GZGac-vx4kd4_","isPackging":0,"actualLabel":"Aquilla černý čaj a broskev 0,5l"}]</t>
  </si>
  <si>
    <t>2026-05-03T22:28:14.675+02:00</t>
  </si>
  <si>
    <t>2026-05-03T22:38:16.127+02:00</t>
  </si>
  <si>
    <t>[{"id":"sQnjhSaGUJdm7C4dquW2M","count":1,"label":"Comeback 32cm 🌶️","posId":"121","price":24900,"isExtra":false,"creatorId":"famnkOjBG_a1HdEkJ_uyL","isPackging":0,"actualLabel":"Comeback 32cm 🌶️"},{"id":"h5yk65QO4_hMCQUPqObr6","count":1,"label":"Aquilla zelený čaj/citron","posId":"N121","price":4900,"isExtra":false,"creatorId":"IpM_ejdsrsHBzEPShwFOs","isPackging":0,"actualLabel":"Aquilla zelený čaj/citron 0,5l"}]</t>
  </si>
  <si>
    <t>Karel</t>
  </si>
  <si>
    <t>2026-05-03T22:15:11.510+02:00</t>
  </si>
  <si>
    <t>2026-05-03T22:24:28.255+02:00</t>
  </si>
  <si>
    <t>[{"id":"101","note":"","count":2,"label":"Capricciosa 40cm","posId":"101","price":30900,"isExtra":false},{"id":"K0000","note":"","count":2,"label":"Balné","posId":"K0000","price":2000,"isExtra":true}]</t>
  </si>
  <si>
    <t>2026-05-03T22:11:07.536+02:00</t>
  </si>
  <si>
    <t>2026-05-03T22:21:27.235+02:00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</si>
  <si>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základ","posId":"ZRS40","price":0,"isExtra":true},{"id":"55199650","note":"","count":1,"label":"Kukuřice","posId":"C115","price":3500,"KDSTags":["greenhighlight"],"isExtra":true}]</t>
  </si>
  <si>
    <t>2026-05-03T22:02:11.853+02:00</t>
  </si>
  <si>
    <t>2026-05-03T22:09:25.016+02:00</t>
  </si>
  <si>
    <t>[{"id":"SReQf7qrbg16w3ivD2HUg","count":1,"label":"Quattro Formaggi 32cm","posId":"123","price":24900,"isExtra":false,"creatorId":"vB4IMTgp2EOzd6HGKTh2b","isPackging":0,"actualLabel":"Quattro Formaggi 32cm"}]</t>
  </si>
  <si>
    <t>2026-05-03T21:58:04.680+02:00</t>
  </si>
  <si>
    <t>2026-05-03T22:09:23.395+02:00</t>
  </si>
  <si>
    <t>[{"id":"69427510296215434ca56249","count":1,"label":"Quattro Formaggi 40cm","posId":"111","price":30900,"isExtra":false},{"id":"c71f71bd04444e93fe083c01","count":1,"label":"Balné","posId":"K0000","price":2000,"isExtra":true},{"id":"69427510296215434ca5626d","count":1,"label":"BBQ Meteor 32cm","posId":"118","price":24900,"isExtra":false},{"id":"ed2821f5147c44e417ef0b42","count":1,"label":"Balné","posId":"K0000","price":1500,"isExtra":true},{"id":"9c445fe6a9c04dab5577e5da","count":1,"label":"Rajčatový základ","posId":"ZBR32","price":0,"isExtra":true},{"id":"d7f769acbaaa746a8bd5d64a","count":1,"label":"okraj mozzarella, bbq omáčka","posId":"A123","price":5700,"isExtra":true}]</t>
  </si>
  <si>
    <t>2026-05-03T21:43:17.193+02:00</t>
  </si>
  <si>
    <t>2026-05-03T21:45:01.266+02:00</t>
  </si>
  <si>
    <t>[{"id":"YTg3ID5hRb2ecyVNQ_dzu","count":1,"label":"BBQ Texas 32cm","posId":"119","price":24900,"isExtra":false,"creatorId":"XDx2jNzFhZA6P6jkjskl6","isPackging":0,"actualLabel":"BBQ Texas 32cm"},{"id":"I6yacDRY-WMQD3VQA2Hnr","count":1,"label":"BBQ Texas 40cm","posId":"107","price":30900,"isExtra":false,"creatorId":"iex8jldtmPIgucTL63GUH","isPackging":0,"actualLabel":"BBQ Texas 40cm"}]</t>
  </si>
  <si>
    <t>2026-05-03T21:20:12.741+02:00</t>
  </si>
  <si>
    <t>2026-05-03T21:29:13.157+02:00</t>
  </si>
  <si>
    <t>2026-05-03T21:20:04.133+02:00</t>
  </si>
  <si>
    <t>2026-05-03T21:32:28.882+02:00</t>
  </si>
  <si>
    <t>2026-05-03T21:53:16.368+02:00</t>
  </si>
  <si>
    <t>2026-05-03T21:20:04.263+02:00</t>
  </si>
  <si>
    <t>[{"id":"22bde6ce-8676-45cb-8fba-89a664dd9034","note":"","count":1,"label":"Veggieballs 32 cm","posId":"141","price":24900,"isExtra":false},{"id":"8b18781f-3bd0-464d-aa33-9f081ecc1a3a","note":"","count":1,"label":"Mozzarella","posId":"B113","price":3000,"KDSTags":["greenhighlight"],"isExtra":true},{"id":"67070d07-dadb-4078-b96e-a2ee9b187cb1","note":"","count":1,"label":"Bez zeleninových kuliček","posId":"X104","price":0,"KDSTags":["redhighlight"],"isExtra":true},{"id":"26378531-c5c0-43f4-9535-09f267896a62","note":"","count":3,"label":"spicy wings 🌶️","posId":"P101","price":11900,"isExtra":false},{"id":"e4c90673-8957-4c9c-a784-3a1d0b3b4124","note":"","count":1,"label":"pečené brambory","posId":"P103","price":6900,"isExtra":false}]</t>
  </si>
  <si>
    <t>David</t>
  </si>
  <si>
    <t>2026-05-03T21:10:33.213+02:00</t>
  </si>
  <si>
    <t>2026-05-03T21:21:15.122+02:00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</si>
  <si>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S32","note":"","count":1,"label":"Smetanový základ","posId":"ZRS32","price":0,"isExtra":true},{"id":"A121","note":"","count":1,"label":"okraj mozzarella, bylinky","posId":"A121","price":5700,"isExtra":true},{"id":"P101","note":"","count":1,"label":"spicy wings 🌶️","posId":"P101","price":0,"isExtra":true},{"id":"N124","note":"","count":1,"label":"Pepsi 1l","posId":"N124","price":0,"isExtra":true}]</t>
  </si>
  <si>
    <t>2026-05-03T21:06:59.837+02:00</t>
  </si>
  <si>
    <t>2026-05-03T21:16:22.146+02:00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</si>
  <si>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🌶️🌶️","posId":"108","price":30900,"isExtra":false},{"id":"55199547","note":"","count":1,"label":"Balné","posId":"K0000","price":2000,"isExtra":true},{"id":"57405742","note":"","size":"Pepsi 1l","count":1,"label":"Pepsi 1l","posId":"N124","price":5900,"isExtra":false},{"id":"57405744","note":"","size":"Mirinda 1l","count":1,"label":"Mirinda 1l","posId":"N126","price":5900,"isExtra":false}]</t>
  </si>
  <si>
    <t>2026-05-03T21:04:33.118+02:00</t>
  </si>
  <si>
    <t>2026-05-03T21:04:53.915+02:00</t>
  </si>
  <si>
    <t>[{"id":"WUU7bA6A9cdnbizoCl89X","count":1,"label":"Capricciosa 32cm","posId":"113","price":24900,"isExtra":false,"creatorId":"tvE_tqBqsJpZwbpOC70hY","isPackging":0,"actualLabel":"Capricciosa 32cm"}]</t>
  </si>
  <si>
    <t>2026-05-03T21:03:20.471+02:00</t>
  </si>
  <si>
    <t>2026-05-03T21:10:44.123+02:00</t>
  </si>
  <si>
    <t>[{"id":"59589455","note":"","size":"Margherita 32cm","count":1,"label":"Margherita 32cm","posId":"112","price":20900,"isExtra":false},{"id":"55199557","note":"","count":1,"label":"Balné","posId":"K0000","price":1500,"isExtra":true}]</t>
  </si>
  <si>
    <t>2026-05-03T21:01:00.579+02:00</t>
  </si>
  <si>
    <t>2026-05-03T21:08:03.094+02:00</t>
  </si>
  <si>
    <t>[{"id":"69427510296215434ca56269","count":1,"label":"Pepperoni 32cm 🌶️🌶️","posId":"120","price":24900,"isExtra":false},{"id":"ed2821f5147c44e417ef0b42","count":1,"label":"Balné","posId":"K0000","price":1500,"isExtra":true},{"id":"2c0f597d3afb8c80df48f8ff","count":1,"label":"USA těsto","posId":"17","price":1000,"isExtra":true},{"id":"69427510296215434ca56299","count":1,"label":"spicy wings 🌶️","posId":"P101","price":11900,"isExtra":false},{"id":"ed2821f5147c44e417ef0b42","count":1,"label":"Balné","posId":"K0000","price":1500,"isExtra":true},{"id":"69427510296215434ca5629f","count":1,"label":"česnekový chléb","posId":"P104","price":7900,"isExtra":false},{"id":"ed2821f5147c44e417ef0b42","count":1,"label":"Balné","posId":"K0000","price":1500,"isExtra":true}]</t>
  </si>
  <si>
    <t>2026-05-03T20:54:25.754+02:00</t>
  </si>
  <si>
    <t>2026-05-03T21:02:38.012+02:00</t>
  </si>
  <si>
    <t>[{"id":"69427510296215434ca56269","count":1,"label":"Pepperoni 32cm 🌶️🌶️","posId":"120","price":24900,"isExtra":false},{"id":"ed2821f5147c44e417ef0b42","count":1,"label":"Balné","posId":"K0000","price":1500,"isExtra":true},{"id":"139ad85b51e7f95d8380bbed","count":1,"label":"Jalapeňos","posId":"B102","price":2500,"KDSTags":["greenhighlight"],"isExtra":true}]</t>
  </si>
  <si>
    <t>2026-05-03T20:52:37.111+02:00</t>
  </si>
  <si>
    <t>2026-05-03T21:06:17.018+02:00</t>
  </si>
  <si>
    <t>[{"id":"112","note":"","count":1,"label":"Margherita 32cm","posId":"112","price":20900,"isExtra":false},{"id":"K0000","note":"","count":1,"label":"Balné","posId":"K0000","price":1500,"isExtra":true},{"id":"B113","note":"","count":1,"label":"Mozzarella","posId":"B113","price":3000,"KDSTags":["greenhighlight"],"isExtra":true}]</t>
  </si>
  <si>
    <t>2026-05-03T20:40:16.497+02:00</t>
  </si>
  <si>
    <t>2026-05-03T20:50:22.519+02:00</t>
  </si>
  <si>
    <t>[{"id":"69427510296215434ca56257","count":1,"label":"Hawai 40cm","posId":"102","price":30900,"isExtra":false},{"id":"c71f71bd04444e93fe083c01","count":1,"label":"Balné","posId":"K0000","price":2000,"isExtra":true},{"id":"d9117e6a9fe5eb33082c59c6","count":1,"label":"BBQ základ","posId":"ZRB40","price":0,"isExtra":true},{"id":"6efa608623102d3e2d442938","count":1,"label":"okraj hotdog, bbq omáčka","posId":"A120","price":6500,"isExtra":true}]</t>
  </si>
  <si>
    <t>2026-05-03T20:35:50.818+02:00</t>
  </si>
  <si>
    <t>2026-05-03T20:46:10.124+02:00</t>
  </si>
  <si>
    <t>[{"id":"y4Ud58ITso9ISpwqJmsZm","count":1,"label":"Pepperoni 40cm 🌶️🌶️","posId":"108","price":30900,"isExtra":false,"creatorId":"fht3n3KAFmWUz-RE2DLRI","isPackging":0,"actualLabel":"Pepperoni 40cm 🌶️🌶️"},{"id":"86umMSfQbEitEGzr29rq9","count":1,"label":"Hot &amp; Spicy 40cm 🌶️🌶️","posId":"110","price":30900,"isExtra":false,"creatorId":"yIBjhng8BKfk-PmWeaJTH","isPackging":0,"actualLabel":"Hot &amp; Spicy 40cm 🌶️🌶️"}]</t>
  </si>
  <si>
    <t>Miroslava</t>
  </si>
  <si>
    <t>2026-05-03T20:33:56.870+02:00</t>
  </si>
  <si>
    <t>2026-05-03T20:41:10.945+02:00</t>
  </si>
  <si>
    <t>2026-05-03T20:27:42.465+02:00</t>
  </si>
  <si>
    <t>2026-05-03T20:46:13.003+02:00</t>
  </si>
  <si>
    <t>[{"id":"59589458","note":"","size":"Comeback 32cm 🌶️","count":1,"label":"Comeback 32cm 🌶️","posId":"121","price":24900,"isExtra":false},{"id":"55199557","note":"","count":1,"label":"Balné","posId":"K0000","price":1500,"isExtra":true}]</t>
  </si>
  <si>
    <t>2026-05-03T20:25:03.801+02:00</t>
  </si>
  <si>
    <t>2026-05-03T20:35:50.862+02:00</t>
  </si>
  <si>
    <t>2026-05-03T20:47:48.544+02:00</t>
  </si>
  <si>
    <t>2026-05-03T20:25:04.207+02:00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</si>
  <si>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bylinky","posId":"A121","price":5700,"isExtra":true},{"id":"535b9312-93c3-44a2-9448-b49d9d5fa589","note":"","count":1,"label":"Špenát s česnekem","posId":"B107","price":2500,"KDSTags":["greenhighlight"],"isExtra":true},{"id":"3a8b6a85-3b5c-4ee4-be2d-261ab8731d6e","note":"","count":1,"label":"Česnekový dip","posId":"P106","price":2000,"isExtra":false}]</t>
  </si>
  <si>
    <t>2026-05-03T20:23:59.477+02:00</t>
  </si>
  <si>
    <t>2026-05-03T20:33:02.961+02:00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</si>
  <si>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</si>
  <si>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2026-05-03T20:13:53.771+02:00</t>
  </si>
  <si>
    <t>2026-05-03T20:27:41.032+02:00</t>
  </si>
  <si>
    <t>[{"id":"69427510296215434ca5624d","count":1,"label":"Comeback 40cm 🌶️","posId":"109","price":30900,"isExtra":false},{"id":"c71f71bd04444e93fe083c01","count":1,"label":"Balné","posId":"K0000","price":2000,"isExtra":true},{"id":"6efa608623102d3e2d442938","count":1,"label":"okraj hotdog, bbq omáčka","posId":"A120","price":6500,"isExtra":true},{"id":"69427510296215434ca562a9","count":1,"label":"Choco Rolls","posId":"chr100","price":8900,"isExtra":false},{"id":"ed2821f5147c44e417ef0b42","count":1,"label":"Balné","posId":"K0000","price":1500,"isExtra":true}]</t>
  </si>
  <si>
    <t>2026-05-03T20:02:43.222+02:00</t>
  </si>
  <si>
    <t>2026-05-03T20:11:43.896+02:00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</si>
  <si>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bylinky","posId":"A122","price":6500,"isExtra":true},{"id":"57405737","note":"","size":"Aquilla černý čaj a broskev 0,5l","count":1,"label":"Aquilla černý čaj a broskev","posId":"N120","price":4900,"isExtra":false}]</t>
  </si>
  <si>
    <t>2026-05-03T19:47:01.487+02:00</t>
  </si>
  <si>
    <t>2026-05-03T19:54:41.926+02:00</t>
  </si>
  <si>
    <t>[{"id":"69427510296215434ca5626b","count":1,"label":"BBQ Texas 32cm","posId":"119","price":24900,"isExtra":false},{"id":"ed2821f5147c44e417ef0b42","count":1,"label":"Balné","posId":"K0000","price":1500,"isExtra":true}]</t>
  </si>
  <si>
    <t>2026-05-03T19:39:56.690+02:00</t>
  </si>
  <si>
    <t>2026-05-03T19:53:56.952+02:00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</si>
  <si>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bylinky","posId":"A121","price":5700,"isExtra":true},{"id":"55199590","note":"","count":1,"label":"Bez žampionů","posId":"X105","price":0,"KDSTags":["redhighlight"],"isExtra":true}]</t>
  </si>
  <si>
    <t>2026-05-03T19:37:40.362+02:00</t>
  </si>
  <si>
    <t>2026-05-03T19:50:56.091+02:00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</si>
  <si>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těsto","posId":"17","price":1000,"isExtra":true},{"id":"55199631","note":"","count":1,"label":"Ananas","posId":"B100","price":2500,"KDSTags":["greenhighlight"],"isExtra":true},{"id":"59589463","note":"","size":"Hawai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bylinky","posId":"A121","price":5700,"isExtra":true},{"id":"55199631","note":"","count":1,"label":"Ananas","posId":"B100","price":2500,"KDSTags":["greenhighlight"],"isExtra":true},{"id":"59589457","note":"","size":"Hot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základ","posId":"ZRB32","price":0,"isExtra":true},{"id":"55199622","note":"","count":1,"label":"okraj hotdog, bbq omáčka","posId":"A119","price":5700,"isExtra":true},{"id":"57464195","note":"","size":"Dip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</si>
  <si>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2026-05-03T19:25:03.806+02:00</t>
  </si>
  <si>
    <t>2026-05-03T19:37:44.689+02:00</t>
  </si>
  <si>
    <t>2026-05-03T19:57:38.531+02:00</t>
  </si>
  <si>
    <t>2026-05-03T19:25:03.929+02:00</t>
  </si>
  <si>
    <t>[{"id":"fcbcf6b6-34c6-4d5f-ac5b-f6ece72e0953","note":"","count":1,"label":"BBQ Meteor 32cm","posId":"118","price":24900,"isExtra":false},{"id":"3a8b6a85-3b5c-4ee4-be2d-261ab8731d6e","note":"","count":3,"label":"Česnekový dip","posId":"P106","price":2000,"isExtra":false}]</t>
  </si>
  <si>
    <t>2026-05-03T19:21:57.227+02:00</t>
  </si>
  <si>
    <t>2026-05-03T19:29:48.914+02:00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</si>
  <si>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těsto","posId":"17","price":1000,"isExtra":true},{"id":"55199519","note":"","size":"Choco Rolls","count":1,"label":"Choco Rolls","posId":"chr100","price":8900,"isExtra":false},{"id":"55199557","note":"","count":1,"label":"Balné","posId":"K0000","price":1500,"isExtra":true}]</t>
  </si>
  <si>
    <t>2026-05-03T19:15:03.942+02:00</t>
  </si>
  <si>
    <t>2026-05-03T19:30:12.017+02:00</t>
  </si>
  <si>
    <t>2026-05-03T19:44:52.898+02:00</t>
  </si>
  <si>
    <t>2026-05-03T19:15:04.441+02:00</t>
  </si>
  <si>
    <t>2026-05-03T19:12:06.129+02:00</t>
  </si>
  <si>
    <t>2026-05-03T19:22:20.812+02:00</t>
  </si>
  <si>
    <t>[{"id":"69427510296215434ca56263","count":1,"label":"Quattro Formaggi 32cm","posId":"123","price":24900,"isExtra":false},{"id":"ed2821f5147c44e417ef0b42","count":1,"label":"Balné","posId":"K0000","price":1500,"isExtra":true}]</t>
  </si>
  <si>
    <t>2026-05-03T19:11:05.609+02:00</t>
  </si>
  <si>
    <t>2026-05-03T19:21:04.532+02:00</t>
  </si>
  <si>
    <t>[{"id":"69427510296215434ca5624d","count":1,"label":"Comeback 40cm 🌶️","posId":"109","price":30900,"isExtra":false},{"id":"c71f71bd04444e93fe083c01","count":1,"label":"Balné","posId":"K0000","price":2000,"isExtra":true},{"id":"692b8270b1de2060cced4ec7","count":1,"label":"Bez cibule","posId":"X103","price":0,"KDSTags":["redhighlight"],"isExtra":true},{"id":"69427510296215434ca56251","count":1,"label":"BBQ Texas 40cm","posId":"107","price":30900,"isExtra":false},{"id":"c71f71bd04444e93fe083c01","count":1,"label":"Balné","posId":"K0000","price":2000,"isExtra":true},{"id":"b0ebfe52cc8707e660249648","count":1,"label":"okraj mozzarella, bylinky","posId":"A122","price":6500,"isExtra":true}]</t>
  </si>
  <si>
    <t>2026-05-03T18:58:03.562+02:00</t>
  </si>
  <si>
    <t>2026-05-03T19:06:45.742+02:00</t>
  </si>
  <si>
    <t>2026-05-03T19:27:02.845+02:00</t>
  </si>
  <si>
    <t>2026-05-03T18:58:03.946+02:00</t>
  </si>
  <si>
    <t>[{"id":"f1315fc0-dfbb-459c-9f31-49d8e60875f4","note":"","count":1,"label":"Pepperoni 40cm 🌶️🌶️","posId":"108","price":30900,"isExtra":false}]</t>
  </si>
  <si>
    <t>2026-05-03T18:46:35.934+02:00</t>
  </si>
  <si>
    <t>2026-05-03T18:56:23.985+02:00</t>
  </si>
  <si>
    <t>2026-05-03T18:45:03.683+02:00</t>
  </si>
  <si>
    <t>2026-05-03T19:05:36.864+02:00</t>
  </si>
  <si>
    <t>2026-05-03T19:15:04.827+02:00</t>
  </si>
  <si>
    <t>2026-05-03T18:45:03.905+02:00</t>
  </si>
  <si>
    <t>[{"id":"1fae666b-4102-4ed0-b317-2a07b21ae279","note":"","count":1,"label":"Hot &amp; Spicy 40cm 🌶️🌶️","posId":"110","price":30900,"isExtra":false}]</t>
  </si>
  <si>
    <t>2026-05-03T18:44:09.814+02:00</t>
  </si>
  <si>
    <t>2026-05-03T18:54:21.849+02:00</t>
  </si>
  <si>
    <t>[{"id":"59589455","note":"","size":"Margherita 32cm","count":1,"label":"Margherita 32cm","posId":"112","price":20900,"isExtra":false},{"id":"55199557","note":"","count":1,"label":"Balné","posId":"K0000","price":1500,"isExtra":true},{"id":"59589458","note":"","size":"Comeback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základ","posId":"ZRB32","price":0,"isExtra":true}]</t>
  </si>
  <si>
    <t>2026-05-03T18:44:06.276+02:00</t>
  </si>
  <si>
    <t>2026-05-03T18:51:04.983+02:00</t>
  </si>
  <si>
    <t>[{"id":"69427510296215434ca56247","count":1,"label":"Margherita 40cm","posId":"100","price":26900,"isExtra":false},{"id":"c71f71bd04444e93fe083c01","count":1,"label":"Balné","posId":"K0000","price":2000,"isExtra":true},{"id":"4dda52a7880885c36b9f79f7","count":1,"label":"Šunka","posId":"C106","price":4000,"KDSTags":["greenhighlight"],"isExtra":true}]</t>
  </si>
  <si>
    <t>2026-05-03T18:29:25.449+02:00</t>
  </si>
  <si>
    <t>2026-05-03T18:37:42.814+02:00</t>
  </si>
  <si>
    <t>[{"id":"69427510296215434ca56269","count":1,"label":"Pepperoni 32cm 🌶️🌶️","posId":"120","price":24900,"isExtra":false},{"id":"ed2821f5147c44e417ef0b42","count":1,"label":"Balné","posId":"K0000","price":1500,"isExtra":true}]</t>
  </si>
  <si>
    <t>2026-05-03T18:26:03.220+02:00</t>
  </si>
  <si>
    <t>2026-05-03T18:39:02.657+02:00</t>
  </si>
  <si>
    <t>[{"id":"f9a8b09a-bed1-496c-b9fc-0dd1ce05cc0c","note":"","count":1,"label":"Veggieballs 40cm 🌶️🌶️","posId":"105","price":30900,"isExtra":false},{"id":"3a8b6a85-3b5c-4ee4-be2d-261ab8731d6e","note":"","count":1,"label":"Česnekový dip","posId":"P106","price":2000,"isExtra":false}]</t>
  </si>
  <si>
    <t>2026-05-03T18:20:26.640+02:00</t>
  </si>
  <si>
    <t>2026-05-03T18:35:17.050+02:00</t>
  </si>
  <si>
    <t>[{"id":"102","note":"","count":1,"label":"Hawai 40cm","posId":"102","price":30900,"isExtra":false},{"id":"K0000","note":"","count":1,"label":"Balné","posId":"K0000","price":2000,"isExtra":true},{"id":"103","note":"","count":1,"label":"Zeleninová 40cm","posId":"103","price":30900,"isExtra":false},{"id":"K0000","note":"","count":1,"label":"Balné","posId":"K0000","price":2000,"isExtra":true},{"id":"X115","note":"","count":1,"label":"Bez kukuřice","posId":"X115","price":0,"KDSTags":["redhighlight"],"isExtra":true}]</t>
  </si>
  <si>
    <t>2026-05-03T18:20:03.635+02:00</t>
  </si>
  <si>
    <t>2026-05-03T18:33:11.689+02:00</t>
  </si>
  <si>
    <t>2026-05-03T18:56:17.675+02:00</t>
  </si>
  <si>
    <t>2026-05-03T18:20:04.265+02:00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</si>
  <si>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</si>
  <si>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2026-05-03T18:20:03.605+02:00</t>
  </si>
  <si>
    <t>2026-05-03T18:38:24.677+02:00</t>
  </si>
  <si>
    <t>[{"id":"35e045f9-bc36-46e9-8142-6579de78a05b","note":"","count":1,"label":"Comeback 32cm 🌶️","posId":"121","price":24900,"isExtra":false}]</t>
  </si>
  <si>
    <t>2026-05-03T18:18:03.711+02:00</t>
  </si>
  <si>
    <t>2026-05-03T18:30:11.565+02:00</t>
  </si>
  <si>
    <t>2026-05-03T18:43:14.263+02:00</t>
  </si>
  <si>
    <t>2026-05-03T18:18:03.947+02:00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</si>
  <si>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základ","posId":"a3d62a5d-2e1d-48db-874e-d64becff7059","price":0,"isExtra":true}]</t>
  </si>
  <si>
    <t>Martin</t>
  </si>
  <si>
    <t>2026-05-03T18:12:54.881+02:00</t>
  </si>
  <si>
    <t>2026-05-03T18:22:26.692+02:00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</si>
  <si>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🌶️","posId":"121","price":24900,"isExtra":false},{"id":"K0000","note":"","count":1,"label":"Balné","posId":"K0000","price":1500,"isExtra":true}]</t>
  </si>
  <si>
    <t>2026-05-03T18:08:43.152+02:00</t>
  </si>
  <si>
    <t>2026-05-03T18:17:03.626+02:00</t>
  </si>
  <si>
    <t>[{"id":"knVYG7n-YfgalDKLvtO0u","count":1,"label":"Quattro Formaggi 40cm","posId":"111","price":30900,"isExtra":false,"creatorId":"JffvNvz6U3d3i5AkPNjvb","isPackging":0,"actualLabel":"Quattro Formaggi 40cm"},{"id":"yHgmhgtyHsa83CeT0bnGl","count":1,"label":"Hawai 40cm","posId":"102","price":30900,"isExtra":false,"creatorId":"lrmvaZl6_nBptr3oOR4KM","isPackging":0,"actualLabel":"Hawai 40cm"},{"id":"RjnzJvFGQ7bViwxWS8fAW","count":1,"label":"Bez ananasu","posId":"X100","price":0,"KDSTags":["redhighlight"],"isExtra":true,"mainItemId":"yHgmhgtyHsa83CeT0bnGl"}]</t>
  </si>
  <si>
    <t>2026-05-03T18:07:21.922+02:00</t>
  </si>
  <si>
    <t>[{"id":"knVYG7n-YfgalDKLvtO0u","count":1,"label":"Quattro Formaggi 40cm","posId":"111","price":30900,"isExtra":false,"creatorId":"cJd3DTgsZF_ZdqzXoxZ6c","isPackging":0,"actualLabel":"Quattro Formaggi 40cm"},{"id":"yHgmhgtyHsa83CeT0bnGl","count":1,"label":"Hawai 40cm","posId":"102","price":30900,"isExtra":false,"creatorId":"-SUMAorgcjnrKGD0LAmmG","isPackging":0,"actualLabel":"Hawai 40cm"},{"id":"yHgmhgtyHsa83CeT0bnGl","count":1,"label":"Hawai 40cm","posId":"102","price":30900,"isExtra":false,"creatorId":"qyx5VsmslnGTT3VfHLLmr","isPackging":0,"actualLabel":"Hawai 40cm"},{"id":"RjnzJvFGQ7bViwxWS8fAW","count":1,"label":"Bez ananasu","posId":"X100","price":0,"KDSTags":["redhighlight"],"isExtra":true,"mainItemId":"yHgmhgtyHsa83CeT0bnGl"},{"id":"qDn96ATbqHd_7vbQ_cZWe","count":1,"label":"Česnekový dip","posId":"P106","price":2000,"isExtra":false,"creatorId":"0xJE51ma2bfIbcOjRVgbi","isPackging":0,"actualLabel":"Česnekový dip"}]</t>
  </si>
  <si>
    <t>2026-05-03T18:00:02.418+02:00</t>
  </si>
  <si>
    <t>2026-05-03T18:07:25.115+02:00</t>
  </si>
  <si>
    <t>[{"id":"59589461","note":"","size":"BBQ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těsto","posId":"17","price":1000,"isExtra":true},{"id":"57279334","note":"","count":1,"label":"Smetanový základ","posId":"ZBS32","price":0,"isExtra":true},{"id":"55199586","note":"","count":1,"label":"okraj mozzarella, bylinky","posId":"A121","price":5700,"isExtra":true}]</t>
  </si>
  <si>
    <t>2026-05-03T17:39:58.639+02:00</t>
  </si>
  <si>
    <t>2026-05-03T17:49:12.632+02:00</t>
  </si>
  <si>
    <t>[{"id":"55199475","note":"","size":"BBQ Texas 40cm","count":1,"label":"BBQ Texas 40cm","posId":"107","price":30900,"isExtra":false},{"id":"55199547","note":"","count":1,"label":"Balné","posId":"K0000","price":2000,"isExtra":true},{"id":"55199628","note":"","count":1,"label":"Bez cibule","posId":"X103","price":0,"KDSTags":["redhighlight"],"isExtra":true}]</t>
  </si>
  <si>
    <t>2026-05-03T17:34:51.070+02:00</t>
  </si>
  <si>
    <t>2026-05-03T17:41:09.883+02:00</t>
  </si>
  <si>
    <t>[{"id":"69427510296215434ca56271","count":1,"label":"Hawai 32cm","posId":"114","price":24900,"isExtra":false},{"id":"ed2821f5147c44e417ef0b42","count":1,"label":"Balné","posId":"K0000","price":1500,"isExtra":true}]</t>
  </si>
  <si>
    <t>2026-05-03T17:25:55.351+02:00</t>
  </si>
  <si>
    <t>2026-05-03T17:34:54.166+02:00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</si>
  <si>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32cm","posId":"113","price":24900,"isExtra":false},{"id":"55199557","note":"","count":1,"label":"Balné","posId":"K0000","price":1500,"isExtra":true},{"id":"55199590","note":"","count":1,"label":"Bez žampionů","posId":"X105","price":0,"KDSTags":["redhighlight"],"isExtra":true}]</t>
  </si>
  <si>
    <t>2026-05-03T17:06:12.188+02:00</t>
  </si>
  <si>
    <t>2026-05-03T17:12:26.546+02:00</t>
  </si>
  <si>
    <t>[{"id":"55199470","note":"","size":"Margherita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základ","posId":"ZRS40","price":0,"isExtra":true}]</t>
  </si>
  <si>
    <t>2026-05-03T16:51:08.292+02:00</t>
  </si>
  <si>
    <t>2026-05-03T17:03:07.055+02:00</t>
  </si>
  <si>
    <t>[{"id":"59589463","note":"","size":"Hawai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</si>
  <si>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2026-05-03T16:48:28.210+02:00</t>
  </si>
  <si>
    <t>2026-05-03T16:55:49.475+02:00</t>
  </si>
  <si>
    <t>[{"id":"57405737","note":"","size":"Aquilla černý čaj a broskev 0,5l","count":1,"label":"Aquilla černý čaj a broskev","posId":"N120","price":4900,"isExtra":false},{"id":"59589465","note":"","size":"Baby Špenát &amp; kuře 32cm","count":1,"label":"Baby Špenát &amp; kuře 32cm","posId":"116","price":24900,"isExtra":false},{"id":"55199557","note":"","count":1,"label":"Balné","posId":"K0000","price":1500,"isExtra":true},{"id":"59555726","note":"","count":1,"label":"Rajčatový základ","posId":"ZSR32","price":0,"isExtra":true},{"id":"55199615","note":"","count":1,"label":"Olivy","posId":"B112","price":2500,"KDSTags":["greenhighlight"],"isExtra":true}]</t>
  </si>
  <si>
    <t>2026-05-03T16:43:03.036+02:00</t>
  </si>
  <si>
    <t>2026-05-03T16:54:47.272+02:00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</si>
  <si>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dip","posId":"P106","price":2000,"isExtra":false}]</t>
  </si>
  <si>
    <t>2026-05-03T16:31:06.054+02:00</t>
  </si>
  <si>
    <t>2026-05-03T16:42:42.602+02:00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</si>
  <si>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</si>
  <si>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Kakhramon</t>
  </si>
  <si>
    <t>2026-05-03T16:30:07.937+02:00</t>
  </si>
  <si>
    <t>2026-05-03T16:40:40.412+02:00</t>
  </si>
  <si>
    <t>[{"id":"101","note":"","count":1,"label":"Capricciosa 40cm","posId":"101","price":30900,"isExtra":false},{"id":"K0000","note":"","count":1,"label":"Balné","posId":"K0000","price":2000,"isExtra":true},{"id":"111","note":"","count":1,"label":"Quattro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</si>
  <si>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2026-05-03T16:27:05.316+02:00</t>
  </si>
  <si>
    <t>2026-05-03T16:37:14.138+02:00</t>
  </si>
  <si>
    <t>2026-05-03T16:51:35.543+02:00</t>
  </si>
  <si>
    <t>2026-05-03T16:28:31.793+02:00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</si>
  <si>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bylinky","posId":"A121","price":5700,"isExtra":true}]</t>
  </si>
  <si>
    <t>2026-05-03T16:16:44.279+02:00</t>
  </si>
  <si>
    <t>2026-05-03T16:22:58.279+02:00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</si>
  <si>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</si>
  <si>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2026-05-03T16:06:03.976+02:00</t>
  </si>
  <si>
    <t>2026-05-03T16:15:06.967+02:00</t>
  </si>
  <si>
    <t>[{"id":"ee394832-8137-440a-84b7-b9e0df42a9ab","note":"","count":1,"label":"Hawai 32cm","posId":"114","price":24900,"isExtra":false},{"id":"944ada84-4b76-4cec-9248-ebcd083131da","note":"","count":1,"label":"Baby špenát &amp; kuře 32 cm","posId":"140","price":24900,"isExtra":false},{"id":"26378531-c5c0-43f4-9535-09f267896a62","note":"","count":1,"label":"spicy wings 🌶️","posId":"P101","price":11900,"isExtra":false}]</t>
  </si>
  <si>
    <t>2026-05-03T16:04:42.995+02:00</t>
  </si>
  <si>
    <t>2026-05-03T16:11:32.989+02:00</t>
  </si>
  <si>
    <t>[{"id":"CTP2CgSOPIzLGdq2PKdZP","count":1,"label":"Capricciosa 40cm","posId":"101","price":30900,"isExtra":false,"creatorId":"KMVRo1MWudrhKXEFqbXrU","isPackging":0,"actualLabel":"Capricciosa 40cm"}]</t>
  </si>
  <si>
    <t>2026-05-03T15:51:49.153+02:00</t>
  </si>
  <si>
    <t>2026-05-03T15:57:55.049+02:00</t>
  </si>
  <si>
    <t>[{"id":"69427510296215434ca562bd","count":1,"label":"Pepsi 1l","posId":"N124","price":5900,"isExtra":false},{"id":"69427510296215434ca5624f","count":1,"label":"Pepperoni 40cm 🌶️🌶️","posId":"108","price":30900,"isExtra":false},{"id":"c71f71bd04444e93fe083c01","count":1,"label":"Balné","posId":"K0000","price":2000,"isExtra":true}]</t>
  </si>
  <si>
    <t>2026-05-03T15:22:55.132+02:00</t>
  </si>
  <si>
    <t>2026-05-03T15:41:17.161+02:00</t>
  </si>
  <si>
    <t>[{"id":"69427510296215434ca56249","count":1,"label":"Quattro Formaggi 40cm","posId":"111","price":30900,"isExtra":false},{"id":"c71f71bd04444e93fe083c01","count":1,"label":"Balné","posId":"K0000","price":2000,"isExtra":true},{"id":"69427510296215434ca56259","count":1,"label":"Capricciosa 40cm","posId":"101","price":30900,"isExtra":false},{"id":"c71f71bd04444e93fe083c01","count":1,"label":"Balné","posId":"K0000","price":2000,"isExtra":true},{"id":"69427510296215434ca562a3","count":1,"label":"Česnekový dip","posId":"P106","price":2000,"isExtra":false},{"id":"ed2821f5147c44e417ef0b42","count":1,"label":"Balné","posId":"K0000","price":1500,"isExtra":true}]</t>
  </si>
  <si>
    <t>2026-05-03T14:37:48.641+02:00</t>
  </si>
  <si>
    <t>2026-05-03T14:44:58.866+02:00</t>
  </si>
  <si>
    <t>[{"id":"69427510296215434ca56261","count":1,"label":"Margherita 32cm","posId":"112","price":20900,"isExtra":false},{"id":"ed2821f5147c44e417ef0b42","count":1,"label":"Balné","posId":"K0000","price":1500,"isExtra":true},{"id":"f9fe664d42ce2ac976a72160","count":1,"label":"okraj mozzarella, bylinky","posId":"A121","price":5700,"isExtra":true}]</t>
  </si>
  <si>
    <t>2026-05-03T14:31:12.271+02:00</t>
  </si>
  <si>
    <t>2026-05-03T14:31:15.099+02:00</t>
  </si>
  <si>
    <t>[{"id":"7aBj0yr8ehZGT_Y-fZEHI","count":1,"label":"Guarana kiwi a jablko","posId":"N144","price":5500,"isExtra":false,"creatorId":"rX5HtA0j7KrWSkpRuOFCs","isPackging":0,"actualLabel":"Guarana kiwi a jablko"}]</t>
  </si>
  <si>
    <t>2026-05-03T14:14:24.085+02:00</t>
  </si>
  <si>
    <t>2026-05-03T14:23:18.736+02:00</t>
  </si>
  <si>
    <t>[{"id":"55199516","note":"","size":"Česnekový dip","count":1,"label":"Česnekový dip","posId":"P106","price":2000,"isExtra":false},{"id":"55199557","note":"","count":1,"label":"Balné","posId":"K0000","price":1500,"isExtra":true},{"id":"55199474","note":"","size":"Pepperoni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bylinky","posId":"A122","price":6500,"isExtra":true},{"id":"55199684","note":"","count":1,"label":"Párek","posId":"C110","price":4000,"KDSTags":["greenhighlight"],"isExtra":true}]</t>
  </si>
  <si>
    <t>Khusniddin</t>
  </si>
  <si>
    <t>2026-05-03T14:03:47.606+02:00</t>
  </si>
  <si>
    <t>2026-05-03T14:11:37.670+02:00</t>
  </si>
  <si>
    <t>[{"id":"104","note":"","count":1,"label":"Baby špenát &amp; kuře 40cm","posId":"104","price":30900,"isExtra":false},{"id":"K0000","note":"","count":1,"label":"Balné","posId":"K0000","price":2000,"isExtra":true},{"id":"C106","note":"","count":1,"label":"Šunka","posId":"C106","price":4000,"KDSTags":["greenhighlight"],"isExtra":true}]</t>
  </si>
  <si>
    <t>Jaroslav Lažek</t>
  </si>
  <si>
    <t>2026-05-03T13:43:06.440+02:00</t>
  </si>
  <si>
    <t>2026-05-03T13:51:25.558+02:00</t>
  </si>
  <si>
    <t>2026-05-03T14:05:03.724+02:00</t>
  </si>
  <si>
    <t>2026-05-03T13:43:06.857+02:00</t>
  </si>
  <si>
    <t>[{"id":"10a95fda-50ac-4e8b-a092-eba50264ce8d","note":"","count":1,"label":"Comeback 18cm 🌶️","posId":"133","price":11900,"isExtra":false},{"id":"57c816b2-3e3f-46c2-b126-b09910d79cb0","note":"","count":1,"label":"změna na Smetanový základ","posId":"57c816b2-3e3f-46c2-b126-b09910d79cb0","price":0,"isExtra":true},{"id":"9579f3b5-1ac6-43ac-b132-28666e0777ec","note":"","count":1,"label":"Sweet Passion 18 cm","posId":"30","price":11900,"isExtra":false}]</t>
  </si>
  <si>
    <t>2026-05-03T13:12:02.827+02:00</t>
  </si>
  <si>
    <t>2026-05-03T13:18:17.519+02:00</t>
  </si>
  <si>
    <t>[{"id":"e8f571e6-dd36-42d7-8826-52c90315986b","note":"","count":1,"label":"Baby špenát &amp; kuře 40cm","posId":"104","price":30900,"isExtra":false}]</t>
  </si>
  <si>
    <t>2026-05-03T13:08:13.011+02:00</t>
  </si>
  <si>
    <t>2026-05-03T13:15:09.744+02:00</t>
  </si>
  <si>
    <t>[{"id":"108","note":"","count":1,"label":"Pepperoni 40cm 🌶️🌶️","posId":"108","price":30900,"isExtra":false},{"id":"K0000","note":"","count":1,"label":"Balné","posId":"K0000","price":2000,"isExtra":true}]</t>
  </si>
  <si>
    <t>2026-05-03T12:55:21.213+02:00</t>
  </si>
  <si>
    <t>2026-05-03T13:10:05.630+02:00</t>
  </si>
  <si>
    <t>[{"id":"116","note":"","count":1,"label":"Baby Špenát &amp; kuře 32cm","posId":"116","price":24900,"isExtra":false},{"id":"K0000","note":"","count":1,"label":"Balné","posId":"K0000","price":1500,"isExtra":true},{"id":"119","note":"","count":1,"label":"BBQ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základ","posId":"ZBS32","price":0,"isExtra":true},{"id":"A123","note":"","count":1,"label":"okraj mozzarella, bbq omáčka","posId":"A123","price":5700,"isExtra":true},{"id":"B101","note":"","count":1,"label":"Gorgonzola","posId":"B101","price":3000,"KDSTags":["greenhighlight"],"isExtra":true},{"id":"P100","note":"","count":1,"label":"Pepperoni Rolls 🌶️","posId":"P100","price":8900,"isExtra":false},{"id":"K0000","note":"","count":1,"label":"Balné","posId":"K0000","price":1500,"isExtra":true},{"id":"P100","note":"","count":1,"label":"Pepperoni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</si>
  <si>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2026-05-03T12:47:07.471+02:00</t>
  </si>
  <si>
    <t>2026-05-03T12:54:06.626+02:00</t>
  </si>
  <si>
    <t>[{"id":"69427510296215434ca56269","count":1,"label":"Pepperoni 32cm 🌶️🌶️","posId":"120","price":24900,"isExtra":false},{"id":"ed2821f5147c44e417ef0b42","count":1,"label":"Balné","posId":"K0000","price":1500,"isExtra":true},{"id":"69427510296215434ca5626b","count":1,"label":"BBQ Texas 32cm","posId":"119","price":24900,"isExtra":false},{"id":"ed2821f5147c44e417ef0b42","count":1,"label":"Balné","posId":"K0000","price":1500,"isExtra":true}]</t>
  </si>
  <si>
    <t>2026-05-03T12:46:07.691+02:00</t>
  </si>
  <si>
    <t>2026-05-03T12:57:38.717+02:00</t>
  </si>
  <si>
    <t>[{"id":"69427510296215434ca56267","count":1,"label":"Comeback 32cm 🌶️","posId":"121","price":24900,"isExtra":false},{"id":"ed2821f5147c44e417ef0b42","count":1,"label":"Balné","posId":"K0000","price":1500,"isExtra":true},{"id":"2583a598f2acd195b28a2f6c","count":1,"label":"Žampiony","posId":"B105","price":2500,"KDSTags":["greenhighlight"],"isExtra":true},{"id":"69427510296215434ca56273","count":1,"label":"Capricciosa 32cm","posId":"113","price":24900,"isExtra":false},{"id":"ed2821f5147c44e417ef0b42","count":1,"label":"Balné","posId":"K0000","price":1500,"isExtra":true},{"id":"856cbf757402293c72221f93","count":1,"label":"Bez oliv","posId":"X112","price":0,"KDSTags":["redhighlight"],"isExtra":true}]</t>
  </si>
  <si>
    <t>2026-05-03T12:43:04.319+02:00</t>
  </si>
  <si>
    <t>2026-05-03T13:02:39.430+02:00</t>
  </si>
  <si>
    <t>2026-05-03T13:15:56.627+02:00</t>
  </si>
  <si>
    <t>2026-05-03T12:43:04.540+02:00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</si>
  <si>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bylinky","posId":"A122","price":6500,"isExtra":true}]</t>
  </si>
  <si>
    <t>2026-05-03T12:42:03.441+02:00</t>
  </si>
  <si>
    <t>2026-05-03T12:52:25.447+02:00</t>
  </si>
  <si>
    <t>[{"id":"e525f614-2c06-459a-8d22-623546aa83fc","note":"","count":1,"label":"BBQ Texas 40cm","posId":"107","price":30900,"isExtra":false},{"id":"03dae282-4cd4-4fa2-9169-2178ea3ed325","note":"","count":1,"label":"Quattro Formaggi 40cm","posId":"111","price":30900,"isExtra":false}]</t>
  </si>
  <si>
    <t>2026-05-03T12:35:03.378+02:00</t>
  </si>
  <si>
    <t>2026-05-03T12:42:44.225+02:00</t>
  </si>
  <si>
    <t>[{"id":"b3008ec8-24a5-4d30-bf46-9133028be7e4","note":"","count":1,"label":"Margherita 32 cm","posId":"136","price":20900,"isExtra":false},{"id":"b6658da4-b777-42a2-94b6-5ce20ff49587","note":"","count":1,"label":"Pepperoni 32 cm","posId":"144","price":24900,"isExtra":false}]</t>
  </si>
  <si>
    <t>2026-05-03T12:20:21.840+02:00</t>
  </si>
  <si>
    <t>2026-05-03T12:28:19.479+02:00</t>
  </si>
  <si>
    <t>[{"id":"69427510296215434ca5625b","count":1,"label":"Baby špenát &amp; kuře 40cm","posId":"104","price":30900,"isExtra":false},{"id":"c71f71bd04444e93fe083c01","count":1,"label":"Balné","posId":"K0000","price":2000,"isExtra":true},{"id":"69427510296215434ca562ab","count":3,"label":"Dip Jalapeňos","posId":"P107","price":2000,"isExtra":false},{"id":"ed2821f5147c44e417ef0b42","count":3,"label":"Balné","posId":"K0000","price":1500,"isExtra":true}]</t>
  </si>
  <si>
    <t>2026-05-03T12:09:02.657+02:00</t>
  </si>
  <si>
    <t>2026-05-03T12:16:35.360+02:00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</si>
  <si>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</si>
  <si>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2026-05-03T12:05:09.803+02:00</t>
  </si>
  <si>
    <t>2026-05-03T12:12:50.334+02:00</t>
  </si>
  <si>
    <t>[{"id":"57405742","note":"","size":"Pepsi 1l","count":1,"label":"Pepsi 1l","posId":"N124","price":5900,"isExtra":false},{"id":"55199472","note":"","size":"Hot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</si>
  <si>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2026-05-03T11:58:08.017+02:00</t>
  </si>
  <si>
    <t>2026-05-03T12:04:09.545+02:00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</si>
  <si>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základ","posId":"ZRB32","price":0,"isExtra":true}]</t>
  </si>
  <si>
    <t>2026-05-03T11:41:29.815+02:00</t>
  </si>
  <si>
    <t>2026-05-03T11:47:16.358+02:00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</si>
  <si>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</si>
  <si>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2026-05-03T11:33:06.150+02:00</t>
  </si>
  <si>
    <t>2026-05-03T11:33:07.738+02:00</t>
  </si>
  <si>
    <t>[{"id":"7aBj0yr8ehZGT_Y-fZEHI","count":1,"label":"Guarana kiwi a jablko","posId":"N144","price":5500,"isExtra":false,"creatorId":"zB9ZEnWszuiMZGP9FSw_6","isPackging":0,"actualLabel":"Guarana kiwi a jablko"}]</t>
  </si>
  <si>
    <t>2026-05-03T11:19:48.364+02:00</t>
  </si>
  <si>
    <t>2026-05-03T11:27:20.323+02:00</t>
  </si>
  <si>
    <t>[{"id":"69427510296215434ca56249","count":1,"label":"Quattro Formaggi 40cm","posId":"111","price":30900,"isExtra":false},{"id":"c71f71bd04444e93fe083c01","count":1,"label":"Balné","posId":"K0000","price":2000,"isExtra":true}]</t>
  </si>
  <si>
    <t>2026-05-03T11:15:03.379+02:00</t>
  </si>
  <si>
    <t>2026-05-03T11:38:01.087+02:00</t>
  </si>
  <si>
    <t>2026-05-03T11:59:06.824+02:00</t>
  </si>
  <si>
    <t>2026-05-03T11:15:03.545+02:00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</si>
  <si>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bylinky","posId":"A122","price":6500,"isExtra":true}]</t>
  </si>
  <si>
    <t>2026-05-03T11:13:03.112+02:00</t>
  </si>
  <si>
    <t>2026-05-03T11:36:32.104+02:00</t>
  </si>
  <si>
    <t>2026-05-03T11:48:37.073+02:00</t>
  </si>
  <si>
    <t>2026-05-03T11:13:03.275+02:00</t>
  </si>
  <si>
    <t>[{"id":"1fae666b-4102-4ed0-b317-2a07b21ae279","note":"","count":1,"label":"Hot &amp; Spicy 40cm 🌶️🌶️","posId":"110","price":30900,"isExtra":false},{"id":"a3d62a5d-2e1d-48db-874e-d64becff7059","note":"","count":1,"label":"změna na BBQ základ","posId":"a3d62a5d-2e1d-48db-874e-d64becff7059","price":0,"isExtra":true},{"id":"3a8b6a85-3b5c-4ee4-be2d-261ab8731d6e","note":"","count":1,"label":"Česnekový dip","posId":"P106","price":2000,"isExtra":false}]</t>
  </si>
  <si>
    <t>2026-05-03T11:08:03.158+02:00</t>
  </si>
  <si>
    <t>2026-05-03T11:40:07.094+02:00</t>
  </si>
  <si>
    <t>[{"id":"03ade9ce-5d0f-4499-a6a3-340b58ae4468","note":"","count":1,"label":"Capricciosa 32cm","posId":"113","price":24900,"isExtra":false}]</t>
  </si>
  <si>
    <t>2026-05-03T11:03:33.741+02:00</t>
  </si>
  <si>
    <t>2026-05-03T11:09:42.255+02:00</t>
  </si>
  <si>
    <t>[{"id":"69427510296215434ca5624d","count":1,"label":"Comeback 40cm 🌶️","posId":"109","price":30900,"isExtra":false},{"id":"c71f71bd04444e93fe083c01","count":1,"label":"Balné","posId":"K0000","price":2000,"isExtra":true},{"id":"69427510296215434ca562bf","count":1,"label":"Pepsi zero sugar 1l","posId":"N125","price":5900,"isExtra":false}]</t>
  </si>
  <si>
    <t>2026-05-03T10:42:47.176+02:00</t>
  </si>
  <si>
    <t>2026-05-03T11:20:35.348+02:00</t>
  </si>
  <si>
    <t>[{"id":"69427510296215434ca56267","count":1,"label":"Comeback 32cm 🌶️","posId":"121","price":24900,"isExtra":false},{"id":"ed2821f5147c44e417ef0b42","count":1,"label":"Balné","posId":"K0000","price":1500,"isExtra":true},{"id":"a2d50e0eb4eea0e1049f5846","count":1,"label":"BBQ základ","posId":"ZRB32","price":0,"isExtra":true},{"id":"69427510296215434ca562a3","count":2,"label":"Česnekový dip","posId":"P106","price":2000,"isExtra":false},{"id":"ed2821f5147c44e417ef0b42","count":2,"label":"Balné","posId":"K0000","price":1500,"isExtra":true},{"id":"69427510296215434ca56261","count":1,"label":"Margherita 32cm","posId":"112","price":20900,"isExtra":false},{"id":"ed2821f5147c44e417ef0b42","count":1,"label":"Balné","posId":"K0000","price":1500,"isExtra":true}]</t>
  </si>
  <si>
    <t>2026-05-03T10:28:03.263+02:00</t>
  </si>
  <si>
    <t>2026-05-03T11:18:22.069+02:00</t>
  </si>
  <si>
    <t>2026-05-03T11:20:56.903+02:00</t>
  </si>
  <si>
    <t>2026-05-03T10:28:03.821+02:00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</si>
  <si>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základ","posId":"f61b7339-3b20-4583-b2b8-12e48de2876d","price":0,"isExtra":true},{"id":"2be8bd8d-b8cf-456a-a9f3-1ae18c5726f9","note":"","count":1,"label":"okraj mozzarella, bbq omáčka","posId":"A123","price":5700,"isExtra":true},{"id":"92786627-aa7f-470b-9a46-ca4d5978f1b3","note":"","count":1,"label":"Ananas","posId":"B100","price":2500,"KDSTags":["greenhighlight"],"isExtra":true},{"id":"a851d29a-5134-4946-b96f-7df04ca56ce8","note":"","count":1,"label":"Pepsi zero sugar 1l","posId":"N125","price":5900,"isExtra":false}]</t>
  </si>
  <si>
    <t>2026-05-03T02:00:22.474+02:00</t>
  </si>
  <si>
    <t>2026-05-03T02:14:39.227+02:00</t>
  </si>
  <si>
    <t>[{"id":"59589460","note":"","size":"BBQ Texas 32cm","count":1,"label":"BBQ Texas 32cm","posId":"119","price":24900,"isExtra":false},{"id":"55199557","note":"","count":1,"label":"Balné","posId":"K0000","price":1500,"isExtra":true}]</t>
  </si>
  <si>
    <t>2026-05-03T01:44:59.744+02:00</t>
  </si>
  <si>
    <t>2026-05-03T02:00:30.031+02:00</t>
  </si>
  <si>
    <t>[{"id":"55199479","note":"","size":"Hawai 40cm","count":2,"label":"Hawai 40cm","posId":"102","price":30900,"isExtra":false},{"id":"55199547","note":"","count":2,"label":"Balné","posId":"K0000","price":2000,"isExtra":true},{"id":"59555723","note":"","count":2,"label":"BBQ základ","posId":"ZRB40","price":0,"isExtra":true},{"id":"55199476","note":"","size":"BBQ Meteor 40cm","count":1,"label":"BBQ Meteor 40cm","posId":"106","price":30900,"isExtra":false},{"id":"55199547","note":"","count":1,"label":"Balné","posId":"K0000","price":2000,"isExtra":true},{"id":"55199516","note":"","size":"Česnekový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</si>
  <si>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Abdulaziz</t>
  </si>
  <si>
    <t>2026-05-03T01:42:42.082+02:00</t>
  </si>
  <si>
    <t>2026-05-03T01:55:02.001+02:00</t>
  </si>
  <si>
    <t>[{"id":"122","note":"","count":1,"label":"Hot &amp; Spicy 32cm 🌶️🌶️","posId":"122","price":24900,"isExtra":false},{"id":"K0000","note":"","count":1,"label":"Balné","posId":"K0000","price":1500,"isExtra":true},{"id":"119","note":"","count":1,"label":"BBQ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</si>
  <si>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2026-05-03T01:38:44.051+02:00</t>
  </si>
  <si>
    <t>2026-05-03T01:51:22.013+02:00</t>
  </si>
  <si>
    <t>[{"id":"101","note":"","count":1,"label":"Capricciosa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</si>
  <si>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2026-05-03T00:55:35.812+02:00</t>
  </si>
  <si>
    <t>2026-05-03T01:10:59.954+02:00</t>
  </si>
  <si>
    <t>[{"id":"55199476","note":"","size":"BBQ Meteor 40cm","count":1,"label":"BBQ Meteor 40cm","posId":"106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</si>
  <si>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Jagdeep</t>
  </si>
  <si>
    <t>2026-05-03T00:46:38.422+02:00</t>
  </si>
  <si>
    <t>2026-05-03T00:56:52.841+02:00</t>
  </si>
  <si>
    <t>[{"id":"109","note":"","count":1,"label":"Comeback 40cm 🌶️","posId":"109","price":30900,"isExtra":false},{"id":"K0000","note":"","count":1,"label":"Balné","posId":"K0000","price":2000,"isExtra":true},{"id":"X108","note":"","count":1,"label":"Bez slaniny","posId":"X108","price":0,"KDSTags":["redhighlight"],"isExtra":true},{"id":"P106","note":"","count":1,"label":"Česnekový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</si>
  <si>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2026-05-03T00:43:06.121+02:00</t>
  </si>
  <si>
    <t>2026-05-03T00:53:13.520+02:00</t>
  </si>
  <si>
    <t>2026-05-03T01:08:43.009+02:00</t>
  </si>
  <si>
    <t>2026-05-03T00:43:06.259+02:00</t>
  </si>
  <si>
    <t>[{"id":"ea8ba6dd-c20a-4bae-a731-5344afc761eb","note":"","count":1,"label":"Capricciosa 18cm","posId":"125","price":11900,"isExtra":false},{"id":"987fa0f9-906b-4c8f-b658-123a02363de3","note":"","count":1,"label":"BBQ Texas 18cm","posId":"131","price":11900,"isExtra":false},{"id":"c140cca5-f089-41f7-bf7d-f4a7a6787661","note":"","count":1,"label":"Jalapeňos","posId":"A102","price":1500,"isExtra":true},{"id":"c5b474e6-18c7-4e68-bfba-30417cf8de0f","note":"","count":1,"label":"Kukuřice","posId":"A115","price":1500,"isExtra":true},{"id":"3a8b6a85-3b5c-4ee4-be2d-261ab8731d6e","note":"","count":2,"label":"Česnekový dip","posId":"P106","price":2000,"isExtra":false}]</t>
  </si>
  <si>
    <t>2026-05-03T00:28:06.381+02:00</t>
  </si>
  <si>
    <t>2026-05-03T00:44:52.676+02:00</t>
  </si>
  <si>
    <t>[{"id":"55199512","note":"","size":"Masové kuličky","count":1,"label":"masové kuličky","posId":"P102","price":9900,"isExtra":false},{"id":"55199557","note":"","count":1,"label":"Balné","posId":"K0000","price":1500,"isExtra":true},{"id":"59589456","note":"","size":"Quattro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</si>
  <si>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2026-05-03T00:07:30.048+02:00</t>
  </si>
  <si>
    <t>2026-05-03T00:23:51.527+02:00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</si>
  <si>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základ","posId":"ZRS40","price":0,"isExtra":true}]</t>
  </si>
  <si>
    <t>2026-05-02T23:56:04.292+02:00</t>
  </si>
  <si>
    <t>2026-05-03T00:11:43.469+02:00</t>
  </si>
  <si>
    <t>2026-05-03T00:23:13.291+02:00</t>
  </si>
  <si>
    <t>2026-05-02T23:56:04.439+02:00</t>
  </si>
  <si>
    <t>[{"id":"f1315fc0-dfbb-459c-9f31-49d8e60875f4","note":"","count":1,"label":"Pepperoni 40cm 🌶️🌶️","posId":"108","price":30900,"isExtra":false},{"id":"1fae666b-4102-4ed0-b317-2a07b21ae279","note":"","count":1,"label":"Hot &amp; Spicy 40cm 🌶️🌶️","posId":"110","price":30900,"isExtra":false},{"id":"211d85d0-839e-41d0-89e3-ea177ad7489e","note":"","count":4,"label":"Česnekový dip","posId":"P106","price":2000,"isExtra":false}]</t>
  </si>
  <si>
    <t>2026-05-02T23:44:48.156+02:00</t>
  </si>
  <si>
    <t>2026-05-03T00:01:57.497+02:00</t>
  </si>
  <si>
    <t>[{"id":"59589461","note":"","size":"BBQ Meteor 32cm","count":2,"label":"BBQ Meteor 32cm","posId":"118","price":24900,"isExtra":false},{"id":"55199557","note":"","count":2,"label":"Balné","posId":"K0000","price":1500,"isExtra":true},{"id":"59589463","note":"","size":"Hawai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</si>
  <si>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2026-05-02T23:30:29.296+02:00</t>
  </si>
  <si>
    <t>2026-05-02T23:40:52.502+02:00</t>
  </si>
  <si>
    <t>[{"id":"69427510296215434ca56261","count":1,"label":"Margherita 32cm","posId":"112","price":20900,"isExtra":false},{"id":"ed2821f5147c44e417ef0b42","count":1,"label":"Balné","posId":"K0000","price":1500,"isExtra":true}]</t>
  </si>
  <si>
    <t>2026-05-02T23:27:43.140+02:00</t>
  </si>
  <si>
    <t>2026-05-02T23:28:35.181+02:00</t>
  </si>
  <si>
    <t>[{"id":"bQd4nb3Ymt-jz3qZTsYFz","count":1,"label":"Poděbradská malinovka 0,5l","posId":"N129","price":4900,"isExtra":false,"creatorId":"_i5QlJ0PFSZEHDBwz5zjd","isPackging":0,"actualLabel":"Poděbradská malinovka 0,5l"}]</t>
  </si>
  <si>
    <t>2026-05-02T23:21:05.800+02:00</t>
  </si>
  <si>
    <t>2026-05-02T23:39:06.403+02:00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</si>
  <si>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základ","posId":"ZRS40","price":0,"isExtra":true},{"id":"55199632","note":"","count":1,"label":"Bez cibule","posId":"X103","price":0,"KDSTags":["redhighlight"],"isExtra":true},{"id":"55199650","note":"","count":1,"label":"Kukuřice","posId":"C115","price":3500,"KDSTags":["greenhighlight"],"isExtra":true},{"id":"57405742","note":"","size":"Pepsi 1l","count":1,"label":"Pepsi 1l","posId":"N124","price":5900,"isExtra":false}]</t>
  </si>
  <si>
    <t>2026-05-02T23:15:07.074+02:00</t>
  </si>
  <si>
    <t>2026-05-02T23:27:53.265+02:00</t>
  </si>
  <si>
    <t>2026-05-02T23:37:18.901+02:00</t>
  </si>
  <si>
    <t>2026-05-02T23:15:07.208+02:00</t>
  </si>
  <si>
    <t>[{"id":"ad7c292a-48c9-48db-b64c-0f7f8ebced7f","note":"","count":1,"label":"BBQ Meteor 40cm","posId":"106","price":30900,"isExtra":false}]</t>
  </si>
  <si>
    <t>2026-05-02T23:14:50.294+02:00</t>
  </si>
  <si>
    <t>2026-05-02T23:35:00.520+02:00</t>
  </si>
  <si>
    <t>[{"id":"69427510296215434ca562a9","count":1,"label":"Choco Rolls","posId":"chr100","price":8900,"isExtra":false},{"id":"ed2821f5147c44e417ef0b42","count":1,"label":"Balné","posId":"K0000","price":1500,"isExtra":true},{"id":"69427510296215434ca56273","count":1,"label":"Capricciosa 32cm","posId":"113","price":24900,"isExtra":false},{"id":"ed2821f5147c44e417ef0b42","count":1,"label":"Balné","posId":"K0000","price":1500,"isExtra":true},{"id":"69427510296215434ca5625b","count":1,"label":"Baby špenát &amp; kuře 40cm","posId":"104","price":30900,"isExtra":false},{"id":"c71f71bd04444e93fe083c01","count":1,"label":"Balné","posId":"K0000","price":2000,"isExtra":true},{"id":"69427510296215434ca562bf","count":1,"label":"Pepsi zero sugar 1l","posId":"N125","price":5900,"isExtra":false}]</t>
  </si>
  <si>
    <t>Viacheslav</t>
  </si>
  <si>
    <t>2026-05-02T23:12:15.530+02:00</t>
  </si>
  <si>
    <t>2026-05-02T23:22:38.616+02:00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</si>
  <si>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bylinky","posId":"A121","price":5700,"isExtra":true}]</t>
  </si>
  <si>
    <t>2026-05-02T23:10:47.331+02:00</t>
  </si>
  <si>
    <t>2026-05-02T23:20:11.462+02:00</t>
  </si>
  <si>
    <t>[{"id":"69427510296215434ca56249","count":1,"label":"Quattro Formaggi 40cm","posId":"111","price":30900,"isExtra":false},{"id":"c71f71bd04444e93fe083c01","count":1,"label":"Balné","posId":"K0000","price":2000,"isExtra":true},{"id":"86cbecc1dc4c2573f38beebf","count":1,"label":"Cibule","posId":"C103","price":3500,"KDSTags":["greenhighlight"],"isExtra":true},{"id":"19d364a63472b9787aad0c40","count":1,"label":"Slanina","posId":"C108","price":4000,"KDSTags":["greenhighlight"],"isExtra":true}]</t>
  </si>
  <si>
    <t>2026-05-02T22:52:01.488+02:00</t>
  </si>
  <si>
    <t>2026-05-02T23:05:11.296+02:00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</si>
  <si>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základ","posId":"ZBR40","price":0,"isExtra":true},{"id":"101","note":"","count":1,"label":"Capricciosa 40cm","posId":"101","price":30900,"isExtra":false},{"id":"K0000","note":"","count":1,"label":"Balné","posId":"K0000","price":2000,"isExtra":true}]</t>
  </si>
  <si>
    <t>2026-05-02T22:50:45.457+02:00</t>
  </si>
  <si>
    <t>2026-05-02T22:59:54.246+02:00</t>
  </si>
  <si>
    <t>[{"id":"123","note":"","count":1,"label":"Quattro Formaggi 32cm","posId":"123","price":24900,"isExtra":false},{"id":"K0000","note":"","count":1,"label":"Balné","posId":"K0000","price":1500,"isExtra":true},{"id":"M100","note":"","count":1,"label":"Spicy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P102","note":"","count":1,"label":"masové kuličky","posId":"P102","price":0,"isExtra":true},{"id":"N126","note":"","count":1,"label":"Mirinda 1l","posId":"N126","price":0,"isExtra":true}]</t>
  </si>
  <si>
    <t>2026-05-02T22:45:07.033+02:00</t>
  </si>
  <si>
    <t>2026-05-02T22:56:33.291+02:00</t>
  </si>
  <si>
    <t>[{"id":"69427510296215434ca56259","count":1,"label":"Capricciosa 40cm","posId":"101","price":30900,"isExtra":false},{"id":"c71f71bd04444e93fe083c01","count":1,"label":"Balné","posId":"K0000","price":2000,"isExtra":true},{"id":"e8ee1c8b3794aa2c1839151b","count":1,"label":"Smetanový základ","posId":"ZRS40","price":0,"isExtra":true}]</t>
  </si>
  <si>
    <t>2026-05-02T22:42:38.225+02:00</t>
  </si>
  <si>
    <t>2026-05-02T22:54:34.106+02:00</t>
  </si>
  <si>
    <t>[{"id":"SReQf7qrbg16w3ivD2HUg","count":1,"label":"Quattro Formaggi 32cm","posId":"123","price":24900,"isExtra":false,"creatorId":"ZyuEt-g-5rt_Zd0503QSZ","isPackging":0,"actualLabel":"Quattro Formaggi 32cm"},{"id":"aEhGN0F1eP1ffk52R-6IM","count":1,"label":"okraj mozzarella, bylinky","posId":"A121","price":5700,"isExtra":true,"mainItemId":"SReQf7qrbg16w3ivD2HUg"},{"id":"KHkqvH4nrpVi3rmWB6xsU","count":1,"label":"Bez gorgonzoly","posId":"X101","price":0,"KDSTags":["redhighlight"],"isExtra":true,"mainItemId":"SReQf7qrbg16w3ivD2HUg"},{"id":"bQd4nb3Ymt-jz3qZTsYFz","count":1,"label":"Poděbradská malinovka 0,5l","posId":"N129","price":4900,"isExtra":false,"creatorId":"2J6BuIbLEKEtbbadwIAPW","isPackging":0,"actualLabel":"Poděbradská malinovka 0,5l"}]</t>
  </si>
  <si>
    <t>2026-05-02T22:38:04.718+02:00</t>
  </si>
  <si>
    <t>2026-05-02T22:53:35.421+02:00</t>
  </si>
  <si>
    <t>[{"id":"69427510296215434ca56249","count":1,"label":"Quattro Formaggi 40cm","posId":"111","price":30900,"isExtra":false},{"id":"c71f71bd04444e93fe083c01","count":1,"label":"Balné","posId":"K0000","price":2000,"isExtra":true},{"id":"69427510296215434ca56299","count":1,"label":"spicy wings 🌶️","posId":"P101","price":11900,"isExtra":false},{"id":"ed2821f5147c44e417ef0b42","count":1,"label":"Balné","posId":"K0000","price":1500,"isExtra":true},{"id":"69427510296215434ca5629b","count":1,"label":"masové kuličky","posId":"P102","price":9900,"isExtra":false},{"id":"ed2821f5147c44e417ef0b42","count":1,"label":"Balné","posId":"K0000","price":1500,"isExtra":true},{"id":"69427510296215434ca562b9","count":1,"label":"Aquilla zelený čaj/citron","posId":"N121","price":4900,"isExtra":false},{"id":"69427510296215434ca562bd","count":1,"label":"Pepsi 1l","posId":"N124","price":5900,"isExtra":false}]</t>
  </si>
  <si>
    <t>2026-05-02T22:33:59.730+02:00</t>
  </si>
  <si>
    <t>2026-05-02T22:50:44.453+02:00</t>
  </si>
  <si>
    <t>[{"id":"69427510296215434ca56273","count":1,"label":"Capricciosa 32cm","posId":"113","price":24900,"isExtra":false},{"id":"ed2821f5147c44e417ef0b42","count":1,"label":"Balné","posId":"K0000","price":1500,"isExtra":true},{"id":"a7977453b6fed69f882457a7","count":1,"label":"Smetanový základ","posId":"ZRS32","price":0,"isExtra":true},{"id":"f9fe664d42ce2ac976a72160","count":1,"label":"okraj mozzarella, bylinky","posId":"A121","price":5700,"isExtra":true},{"id":"a2d38404f694b27bfd5ea852","count":1,"label":"Špenát s česnekem","posId":"B107","price":2500,"KDSTags":["greenhighlight"],"isExtra":true}]</t>
  </si>
  <si>
    <t>David Serin</t>
  </si>
  <si>
    <t>2026-05-02T22:18:03.518+02:00</t>
  </si>
  <si>
    <t>2026-05-02T22:27:44.095+02:00</t>
  </si>
  <si>
    <t>2026-05-02T22:42:01.720+02:00</t>
  </si>
  <si>
    <t>2026-05-02T22:18:03.753+02:00</t>
  </si>
  <si>
    <t>[{"id":"2b77c2f4-b7da-4d55-934c-2dd971e8586b","note":"","count":1,"label":"BBQ Meteor 18cm","posId":"130","price":11900,"isExtra":false},{"id":"3a8b6a85-3b5c-4ee4-be2d-261ab8731d6e","note":"","count":1,"label":"Česnekový dip","posId":"P106","price":2000,"isExtra":false},{"id":"211d85d0-839e-41d0-89e3-ea177ad7489e","note":"","count":2,"label":"Česnekový dip","posId":"P106","price":2000,"isExtra":false},{"id":"9d7cd2cb-6ce6-4bab-9793-d0c70a0e0081","note":"","count":1,"label":"Aquilla zelený čaj/citron","posId":"N121","price":4900,"isExtra":false}]</t>
  </si>
  <si>
    <t>2026-05-02T22:09:03.516+02:00</t>
  </si>
  <si>
    <t>2026-05-02T22:42:21.147+02:00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</si>
  <si>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🌶️","posId":"121","price":24900,"isExtra":false},{"id":"c8019f80-065c-4f09-9e80-65b85dae2ae1","note":"","count":1,"label":"Kukuřice","posId":"B115","price":2500,"KDSTags":["greenhighlight"],"isExtra":true}]</t>
  </si>
  <si>
    <t>2026-05-02T21:51:03.946+02:00</t>
  </si>
  <si>
    <t>2026-05-02T22:01:18.050+02:00</t>
  </si>
  <si>
    <t>2026-05-02T22:21:04.108+02:00</t>
  </si>
  <si>
    <t>2026-05-02T21:51:04.081+02:00</t>
  </si>
  <si>
    <t>2026-05-02T21:48:02.707+02:00</t>
  </si>
  <si>
    <t>2026-05-02T22:00:07.253+02:00</t>
  </si>
  <si>
    <t>[{"id":"69427510296215434ca5625d","count":1,"label":"Veggieballs 40cm 🌶️🌶️","posId":"105","price":30900,"isExtra":false},{"id":"c71f71bd04444e93fe083c01","count":1,"label":"Balné","posId":"K0000","price":2000,"isExtra":true},{"id":"d9117e6a9fe5eb33082c59c6","count":1,"label":"BBQ základ","posId":"ZRB40","price":0,"isExtra":true}]</t>
  </si>
  <si>
    <t>2026-05-02T21:47:32.711+02:00</t>
  </si>
  <si>
    <t>2026-05-02T21:56:23.214+02:00</t>
  </si>
  <si>
    <t>[{"id":"69427510296215434ca5624d","count":1,"label":"Comeback 40cm 🌶️","posId":"109","price":30900,"isExtra":false},{"id":"c71f71bd04444e93fe083c01","count":1,"label":"Balné","posId":"K0000","price":2000,"isExtra":true},{"id":"b0ebfe52cc8707e660249648","count":1,"label":"okraj mozzarella, bylinky","posId":"A122","price":6500,"isExtra":true}]</t>
  </si>
  <si>
    <t>2026-05-02T21:33:01.211+02:00</t>
  </si>
  <si>
    <t>2026-05-02T21:49:18.090+02:00</t>
  </si>
  <si>
    <t>[{"id":"120","note":"","count":1,"label":"Pepperoni 32cm 🌶️🌶️","posId":"120","price":24900,"isExtra":false},{"id":"K0000","note":"","count":1,"label":"Balné","posId":"K0000","price":1500,"isExtra":true},{"id":"113","note":"","count":1,"label":"Capricciosa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</si>
  <si>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Seelu</t>
  </si>
  <si>
    <t>2026-05-02T21:32:19.199+02:00</t>
  </si>
  <si>
    <t>2026-05-02T21:49:01.189+02:00</t>
  </si>
  <si>
    <t>[{"id":"P101","note":"","count":1,"label":"spicy wings 🌶️","posId":"P101","price":11900,"isExtra":false},{"id":"K0000","note":"","count":1,"label":"Balné","posId":"K0000","price":1500,"isExtra":true},{"id":"122","note":"","count":1,"label":"Hot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</si>
  <si>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2026-05-02T21:25:20.742+02:00</t>
  </si>
  <si>
    <t>2026-05-02T21:28:21.737+02:00</t>
  </si>
  <si>
    <t>[{"id":"7aBj0yr8ehZGT_Y-fZEHI","count":1,"label":"Guarana kiwi a jablko","posId":"N144","price":5500,"isExtra":false,"discount":{"type":"absolute","value":35},"creatorId":"Phd8swIRKma_iOHrwDiLL","isPackging":0,"actualLabel":"Guarana kiwi a jablko"}]</t>
  </si>
  <si>
    <t>2026-05-02T21:20:03.826+02:00</t>
  </si>
  <si>
    <t>2026-05-02T21:29:17.754+02:00</t>
  </si>
  <si>
    <t>2026-05-02T21:57:42.428+02:00</t>
  </si>
  <si>
    <t>2026-05-02T21:20:03.971+02:00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</si>
  <si>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oliv","posId":"X112","price":0,"KDSTags":["redhighlight"],"isExtra":true},{"id":"e7501e4e-7b75-458f-8655-4ba5ba9c5990","note":"","count":1,"label":"Dip Jalapeňos","posId":"P107","price":2000,"isExtra":false},{"id":"99710cd8-fa1f-4712-84a8-85da37e18dd0","note":"","count":1,"label":"česnekový chléb","posId":"P104","price":7900,"isExtra":false}]</t>
  </si>
  <si>
    <t>2026-05-02T21:18:34.635+02:00</t>
  </si>
  <si>
    <t>2026-05-02T21:26:04.229+02:00</t>
  </si>
  <si>
    <t>[{"id":"N142","note":"","count":1,"label":"Guarana classic","posId":"N142","price":5500,"isExtra":false},{"id":"P106","note":"","count":1,"label":"Česnekový dip","posId":"P106","price":2000,"isExtra":false},{"id":"K0000","note":"","count":1,"label":"Balné","posId":"K0000","price":1500,"isExtra":true},{"id":"115","note":"","count":1,"label":"Zeleninová 32cm","posId":"115","price":24900,"isExtra":false},{"id":"K0000","note":"","count":1,"label":"Balné","posId":"K0000","price":1500,"isExtra":true}]</t>
  </si>
  <si>
    <t>2026-05-02T21:04:23.642+02:00</t>
  </si>
  <si>
    <t>2026-05-02T21:22:38.940+02:00</t>
  </si>
  <si>
    <t>[{"id":"69427510296215434ca56273","count":1,"label":"Capricciosa 32cm","posId":"113","price":24900,"isExtra":false},{"id":"ed2821f5147c44e417ef0b42","count":1,"label":"Balné","posId":"K0000","price":1500,"isExtra":true},{"id":"2c0f597d3afb8c80df48f8ff","count":1,"label":"USA těsto","posId":"17","price":1000,"isExtra":true},{"id":"69427510296215434ca562a1","count":1,"label":"Pepperoni Rolls 🌶️","posId":"P100","price":8900,"isExtra":false},{"id":"ed2821f5147c44e417ef0b42","count":1,"label":"Balné","posId":"K0000","price":1500,"isExtra":true}]</t>
  </si>
  <si>
    <t>2026-05-02T21:02:55.802+02:00</t>
  </si>
  <si>
    <t>2026-05-02T21:19:10.698+02:00</t>
  </si>
  <si>
    <t>[{"id":"69427510296215434ca56259","count":1,"label":"Capricciosa 40cm","posId":"101","price":30900,"isExtra":false},{"id":"c71f71bd04444e93fe083c01","count":1,"label":"Balné","posId":"K0000","price":2000,"isExtra":true}]</t>
  </si>
  <si>
    <t>2026-05-02T20:43:04.152+02:00</t>
  </si>
  <si>
    <t>2026-05-02T21:06:57.737+02:00</t>
  </si>
  <si>
    <t>2026-05-02T21:18:09.315+02:00</t>
  </si>
  <si>
    <t>2026-05-02T20:43:04.796+02:00</t>
  </si>
  <si>
    <t>[{"id":"a4efa812-1470-4ea2-a19d-39843abed3be","note":"","count":1,"label":"Comeback 32 cm","posId":"145","price":24900,"isExtra":false},{"id":"a3d62a5d-2e1d-48db-874e-d64becff7059","note":"","count":1,"label":"změna na BBQ základ","posId":"a3d62a5d-2e1d-48db-874e-d64becff7059","price":0,"isExtra":true},{"id":"739ceea4-4275-4f09-8cf5-ae08fe640a77","note":"","count":1,"label":"Pepsi 1l","posId":"N124","price":5900,"isExtra":false}]</t>
  </si>
  <si>
    <t>2026-05-02T20:36:46.066+02:00</t>
  </si>
  <si>
    <t>2026-05-02T21:04:19.919+02:00</t>
  </si>
  <si>
    <t>[{"id":"55199479","note":"","size":"Hawai 40cm","count":1,"label":"Hawai 40cm","posId":"102","price":30900,"isExtra":false},{"id":"55199547","note":"","count":1,"label":"Balné","posId":"K0000","price":2000,"isExtra":true}]</t>
  </si>
  <si>
    <t>2026-05-02T20:25:46.180+02:00</t>
  </si>
  <si>
    <t>2026-05-02T21:04:08.719+02:00</t>
  </si>
  <si>
    <t>[{"id":"guEXBVEJyULhZZaDHjJpC","count":1,"label":"Baby špenát &amp; kuře 40cm","posId":"104","price":30900,"isExtra":false,"creatorId":"onJKkLHO6wG8AJKjKJjLq","isPackging":0,"actualLabel":"Baby špenát &amp; kuře 40cm"},{"id":"CTP2CgSOPIzLGdq2PKdZP","count":1,"label":"Capricciosa 40cm","posId":"101","price":30900,"isExtra":false,"creatorId":"wdaiHYGm1DvEEZojHz61I","isPackging":0,"actualLabel":"Capricciosa 40cm"},{"id":"C20ygzQOlr3mE8J1awXgY","count":1,"label":"Comeback 40cm 🌶️","posId":"109","price":30900,"isExtra":false,"creatorId":"kKjhXuIQ6vS-vw7ov0RM3","isPackging":0,"actualLabel":"Comeback 40cm 🌶️"},{"id":"knVYG7n-YfgalDKLvtO0u","count":1,"label":"Quattro Formaggi 40cm","posId":"111","price":30900,"isExtra":false,"creatorId":"q7kylPfcV6wKUFTGwlawM","isPackging":0,"actualLabel":"Quattro Formaggi 40cm"},{"id":"yHgmhgtyHsa83CeT0bnGl","count":1,"label":"Hawai 40cm","posId":"102","price":30900,"isExtra":false,"creatorId":"giwI-YLd6Y1FGmuSUB4YB","isPackging":0,"actualLabel":"Hawai 40cm"}]</t>
  </si>
  <si>
    <t>2026-05-02T20:24:34.747+02:00</t>
  </si>
  <si>
    <t>2026-05-02T20:47:43.783+02:00</t>
  </si>
  <si>
    <t>2026-05-02T20:23:39.714+02:00</t>
  </si>
  <si>
    <t>2026-05-02T20:54:23.867+02:00</t>
  </si>
  <si>
    <t>[{"id":"69427510296215434ca56267","count":3,"label":"Comeback 32cm 🌶️","posId":"121","price":24900,"isExtra":false},{"id":"ed2821f5147c44e417ef0b42","count":3,"label":"Balné","posId":"K0000","price":1500,"isExtra":true},{"id":"69427510296215434ca562a3","count":15,"label":"Česnekový dip","posId":"P106","price":2000,"isExtra":false},{"id":"ed2821f5147c44e417ef0b42","count":15,"label":"Balné","posId":"K0000","price":1500,"isExtra":true},{"id":"69427510296215434ca5624d","count":1,"label":"Comeback 40cm 🌶️","posId":"109","price":30900,"isExtra":false},{"id":"c71f71bd04444e93fe083c01","count":1,"label":"Balné","posId":"K0000","price":2000,"isExtra":true},{"id":"69427510296215434ca56269","count":1,"label":"Pepperoni 32cm 🌶️🌶️","posId":"120","price":24900,"isExtra":false},{"id":"ed2821f5147c44e417ef0b42","count":1,"label":"Balné","posId":"K0000","price":1500,"isExtra":true},{"id":"69427510296215434ca56251","count":2,"label":"BBQ Texas 40cm","posId":"107","price":30900,"isExtra":false},{"id":"c71f71bd04444e93fe083c01","count":2,"label":"Balné","posId":"K0000","price":2000,"isExtra":true},{"id":"69427510296215434ca56273","count":2,"label":"Capricciosa 32cm","posId":"113","price":24900,"isExtra":false},{"id":"ed2821f5147c44e417ef0b42","count":2,"label":"Balné","posId":"K0000","price":1500,"isExtra":true},{"id":"69427510296215434ca56271","count":1,"label":"Hawai 32cm","posId":"114","price":24900,"isExtra":false},{"id":"ed2821f5147c44e417ef0b42","count":1,"label":"Balné","posId":"K0000","price":1500,"isExtra":true},{"id":"69427510296215434ca5626b","count":1,"label":"BBQ Texas 32cm","posId":"119","price":24900,"isExtra":false},{"id":"ed2821f5147c44e417ef0b42","count":1,"label":"Balné","posId":"K0000","price":1500,"isExtra":true},{"id":"69427510296215434ca56265","count":1,"label":"Hot &amp; Spicy 32cm 🌶️🌶️","posId":"122","price":24900,"isExtra":false},{"id":"ed2821f5147c44e417ef0b42","count":1,"label":"Balné","posId":"K0000","price":1500,"isExtra":true}]</t>
  </si>
  <si>
    <t>2026-05-02T20:21:03.919+02:00</t>
  </si>
  <si>
    <t>2026-05-02T20:42:00.747+02:00</t>
  </si>
  <si>
    <t>2026-05-02T20:51:46.218+02:00</t>
  </si>
  <si>
    <t>2026-05-02T20:21:04.215+02:00</t>
  </si>
  <si>
    <t>[{"id":"e525f614-2c06-459a-8d22-623546aa83fc","note":"","count":1,"label":"BBQ Texas 40cm","posId":"107","price":30900,"isExtra":false},{"id":"932d1eab-8f45-4992-b460-cc5099f91e14","note":"","count":1,"label":"okraj hotdog, bbq omáčka","posId":"A120","price":6500,"isExtra":true},{"id":"7fdd6df3-b4af-470d-955c-d1de47ab00a5","note":"","count":1,"label":"Žampiony","posId":"C105","price":3500,"KDSTags":["greenhighlight"]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,{"id":"9299f155-5a92-429b-84f6-d394d16b07d0","note":"","count":1,"label":"Párek","posId":"C110","price":4000,"KDSTags":["greenhighlight"],"isExtra":true},{"id":"26378531-c5c0-43f4-9535-09f267896a62","note":"","count":3,"label":"spicy wings 🌶️","posId":"P101","price":11900,"isExtra":false},{"id":"6aa3aced-8eb9-4d56-b143-2e40b111d74f","note":"","count":1,"label":"Poděbradská malinovka 0,5l","posId":"N129","price":4900,"isExtra":false},{"id":"f4d7b9ad-ce62-498d-a90b-8016ab1e3604","note":"","count":1,"label":"Quattro Formaggi 32 cm","posId":"147","price":24900,"isExtra":false},{"id":"8b18781f-3bd0-464d-aa33-9f081ecc1a3a","note":"","count":1,"label":"Mozzarella","posId":"B113","price":3000,"KDSTags":["greenhighlight"],"isExtra":true},{"id":"68d93a2c-5ce2-44a5-857b-6d579cd1f445","note":"","count":1,"label":"Žampiony","posId":"B105","price":2500,"KDSTags":["greenhighlight"],"isExtra":true}]</t>
  </si>
  <si>
    <t>2026-05-02T20:17:03.542+02:00</t>
  </si>
  <si>
    <t>2026-05-02T20:34:03.583+02:00</t>
  </si>
  <si>
    <t>2026-05-02T21:01:13.591+02:00</t>
  </si>
  <si>
    <t>2026-05-02T20:17:03.692+02:00</t>
  </si>
  <si>
    <t>[{"id":"03dae282-4cd4-4fa2-9169-2178ea3ed325","note":"","count":1,"label":"Quattro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základ","posId":"f61b7339-3b20-4583-b2b8-12e48de2876d","price":0,"isExtra":true}]</t>
  </si>
  <si>
    <t>2026-05-02T20:14:52.808+02:00</t>
  </si>
  <si>
    <t>2026-05-02T20:25:07.561+02:00</t>
  </si>
  <si>
    <t>[{"id":"120","note":"","count":1,"label":"Pepperoni 32cm 🌶️🌶️","posId":"120","price":24900,"isExtra":false},{"id":"K0000","note":"","count":1,"label":"Balné","posId":"K0000","price":1500,"isExtra":true},{"id":"B112","note":"","count":1,"label":"Olivy","posId":"B112","price":2500,"KDSTags":["greenhighlight"],"isExtra":true},{"id":"B130","note":"","count":1,"label":"Grana padano, pecorino, parmazán","posId":"B130","price":3000,"KDSTags":["greenhighlight"],"isExtra":true}]</t>
  </si>
  <si>
    <t>2026-05-02T20:13:03.709+02:00</t>
  </si>
  <si>
    <t>2026-05-02T20:24:37.439+02:00</t>
  </si>
  <si>
    <t>2026-05-02T21:06:55.087+02:00</t>
  </si>
  <si>
    <t>2026-05-02T20:13:03.839+02:00</t>
  </si>
  <si>
    <t>[{"id":"0ea52415-fdb3-497f-b216-7fd5802f2e0f","note":"","count":1,"label":"Quattro Formaggi 32cm","posId":"123","price":24900,"isExtra":false}]</t>
  </si>
  <si>
    <t>2026-05-02T20:04:03.155+02:00</t>
  </si>
  <si>
    <t>2026-05-02T20:16:38.399+02:00</t>
  </si>
  <si>
    <t>[{"id":"03dae282-4cd4-4fa2-9169-2178ea3ed325","note":"","count":1,"label":"Quattro Formaggi 40cm","posId":"111","price":30900,"isExtra":false},{"id":"36ea3088-07fd-428f-b871-c4a5ee9cef7b","note":"","count":1,"label":"Comeback 40cm 🌶️","posId":"109","price":30900,"isExtra":false}]</t>
  </si>
  <si>
    <t>2026-05-02T20:04:03.137+02:00</t>
  </si>
  <si>
    <t>2026-05-02T20:16:48.388+02:00</t>
  </si>
  <si>
    <t>[{"id":"36ea3088-07fd-428f-b871-c4a5ee9cef7b","note":"","count":1,"label":"Comeback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,{"id":"03dae282-4cd4-4fa2-9169-2178ea3ed325","note":"","count":1,"label":"Quattro Formaggi 40cm","posId":"111","price":30900,"isExtra":false}]</t>
  </si>
  <si>
    <t>2026-05-02T20:02:03.448+02:00</t>
  </si>
  <si>
    <t>2026-05-02T20:11:41.388+02:00</t>
  </si>
  <si>
    <t>[{"id":"d63e9120-8ffe-444c-ba51-6c942a13f4fc","note":"","count":1,"label":"Margherita 40cm","posId":"100","price":26900,"isExtra":false},{"id":"e80870b1-0ad4-48d9-a1bf-c463fb3ad3f0","note":"","count":1,"label":"Jablečno-skořicové rolls","posId":"18","price":8900,"isExtra":false},{"id":"e1ef9526-7c68-483b-a8a1-92bb58ce9f1e","note":"","count":1,"label":"Jalapenos Rolls","posId":"jpr200","price":8900,"isExtra":false}]</t>
  </si>
  <si>
    <t>2026-05-02T20:01:04.855+02:00</t>
  </si>
  <si>
    <t>2026-05-02T20:23:06.663+02:00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</si>
  <si>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55199597","note":"","count":1,"label":"Žampiony","posId":"B105","price":2500,"KDSTags":["greenhighlight"],"isExtra":true},{"id":"55199675","note":"","count":1,"label":"Kuře","posId":"B114","price":3000,"KDSTags":["greenhighlight"],"isExtra":true},{"id":"59589460","note":"","size":"BBQ Texas 32cm","count":1,"label":"BBQ Texas 32cm","posId":"119","price":24900,"isExtra":false},{"id":"55199557","note":"","count":1,"label":"Balné","posId":"K0000","price":1500,"isExtra":true},{"id":"55199573","note":"","count":1,"label":"Bez slaniny","posId":"X108","price":0,"KDSTags":["redhighlight"],"isExtra":true},{"id":"55199597","note":"","count":1,"label":"Žampiony","posId":"B105","price":2500,"KDSTags":["greenhighlight"],"isExtra":true}]</t>
  </si>
  <si>
    <t>2026-05-02T20:01:03.232+02:00</t>
  </si>
  <si>
    <t>2026-05-02T20:23:31.457+02:00</t>
  </si>
  <si>
    <t>2026-05-02T21:06:39.869+02:00</t>
  </si>
  <si>
    <t>2026-05-02T20:01:03.449+02:00</t>
  </si>
  <si>
    <t>[{"id":"f9a8b09a-bed1-496c-b9fc-0dd1ce05cc0c","note":"","count":1,"label":"Veggieballs 40cm 🌶️🌶️","posId":"105","price":30900,"isExtra":false},{"id":"3f15a32f-4d5b-4afb-ae1b-12f68224d029","note":"","count":1,"label":"Olivy","posId":"C112","price":3500,"KDSTags":["greenhighlight"],"isExtra":true}]</t>
  </si>
  <si>
    <t>2026-05-02T19:58:03.460+02:00</t>
  </si>
  <si>
    <t>2026-05-02T20:10:50.445+02:00</t>
  </si>
  <si>
    <t>2026-05-02T20:29:05.438+02:00</t>
  </si>
  <si>
    <t>2026-05-02T19:58:03.592+02:00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</si>
  <si>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bylinky","posId":"A122","price":6500,"isExtra":true}]</t>
  </si>
  <si>
    <t>2026-05-02T19:55:41.297+02:00</t>
  </si>
  <si>
    <t>2026-05-02T20:03:22.667+02:00</t>
  </si>
  <si>
    <t>[{"id":"69427510296215434ca56257","count":1,"label":"Hawai 40cm","posId":"102","price":30900,"isExtra":false},{"id":"c71f71bd04444e93fe083c01","count":1,"label":"Balné","posId":"K0000","price":2000,"isExtra":true},{"id":"69427510296215434ca56249","count":1,"label":"Quattro Formaggi 40cm","posId":"111","price":30900,"isExtra":false},{"id":"c71f71bd04444e93fe083c01","count":1,"label":"Balné","posId":"K0000","price":2000,"isExtra":true}]</t>
  </si>
  <si>
    <t>Bardi</t>
  </si>
  <si>
    <t>2026-05-02T19:54:04.691+02:00</t>
  </si>
  <si>
    <t>2026-05-02T20:02:55.649+02:00</t>
  </si>
  <si>
    <t>2026-05-02T19:40:59.325+02:00</t>
  </si>
  <si>
    <t>2026-05-02T19:52:45.545+02:00</t>
  </si>
  <si>
    <t>[{"id":"55199479","note":"","size":"Hawai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omáčka","posId":"A124","price":6500,"isExtra":true},{"id":"55199473","note":"","size":"Comeback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omáčka","posId":"A120","price":6500,"isExtra":true}]</t>
  </si>
  <si>
    <t>2026-05-02T19:35:03.579+02:00</t>
  </si>
  <si>
    <t>2026-05-02T19:47:58.483+02:00</t>
  </si>
  <si>
    <t>2026-05-02T20:02:00.070+02:00</t>
  </si>
  <si>
    <t>2026-05-02T19:35:03.727+02:00</t>
  </si>
  <si>
    <t>[{"id":"8c704055-e242-493d-b754-bb711e5a6c0b","note":"","count":2,"label":"Hawai 40cm","posId":"102","price":30900,"isExtra":false},{"id":"bf8dc38b-6c8e-42b6-9da3-3170253a57d4","note":"","count":1,"label":"Hot &amp; Spicy 32cm 🌶️🌶️","posId":"122","price":24900,"isExtra":false},{"id":"fcbcf6b6-34c6-4d5f-ac5b-f6ece72e0953","note":"","count":1,"label":"BBQ Meteor 32cm","posId":"118","price":24900,"isExtra":false}]</t>
  </si>
  <si>
    <t>2026-05-02T19:30:46.080+02:00</t>
  </si>
  <si>
    <t>2026-05-02T19:43:35.685+02:00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</si>
  <si>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🌶️🌶️","posId":"110","price":30900,"isExtra":false},{"id":"c71f71bd04444e93fe083c01","count":1,"label":"Balné","posId":"K0000","price":2000,"isExtra":true},{"id":"69427510296215434ca56273","count":1,"label":"Capricciosa 32cm","posId":"113","price":24900,"isExtra":false},{"id":"ed2821f5147c44e417ef0b42","count":1,"label":"Balné","posId":"K0000","price":1500,"isExtra":true}]</t>
  </si>
  <si>
    <t>2026-05-02T19:30:04.179+02:00</t>
  </si>
  <si>
    <t>2026-05-02T19:38:27.204+02:00</t>
  </si>
  <si>
    <t>2026-05-02T19:58:58.360+02:00</t>
  </si>
  <si>
    <t>2026-05-02T19:30:04.361+02:00</t>
  </si>
  <si>
    <t>[{"id":"1fae666b-4102-4ed0-b317-2a07b21ae279","note":"","count":1,"label":"Hot &amp; Spicy 40cm 🌶️🌶️","posId":"110","price":30900,"isExtra":false},{"id":"169906cc-98ac-4101-a361-79ae530758c3","note":"","count":1,"label":"Bez cibule","posId":"X103","price":0,"KDSTags":["redhighlight"],"isExtra":true},{"id":"5b1f2843-926a-4dd1-a5f0-4fddc7b45013","note":"","count":1,"label":"Margherita 32cm","posId":"112","price":20900,"isExtra":false},{"id":"a3d62a5d-2e1d-48db-874e-d64becff7059","note":"","count":1,"label":"změna na BBQ základ","posId":"a3d62a5d-2e1d-48db-874e-d64becff7059","price":0,"isExtra":true},{"id":"7bf5fb6e-17f1-4e62-b7d1-e31d7c483eb9","note":"","count":1,"label":"Cibule","posId":"B103","price":2500,"KDSTags":["greenhighlight"],"isExtra":true}]</t>
  </si>
  <si>
    <t>2026-05-02T19:22:07.639+02:00</t>
  </si>
  <si>
    <t>2026-05-02T19:32:11.871+02:00</t>
  </si>
  <si>
    <t>[{"id":"69427510296215434ca56261","count":1,"label":"Margherita 32cm","posId":"112","price":20900,"isExtra":false},{"id":"ed2821f5147c44e417ef0b42","count":1,"label":"Balné","posId":"K0000","price":1500,"isExtra":true},{"id":"a7977453b6fed69f882457a7","count":1,"label":"Smetanový základ","posId":"ZRS32","price":0,"isExtra":true}]</t>
  </si>
  <si>
    <t>2026-05-02T19:22:04.353+02:00</t>
  </si>
  <si>
    <t>2026-05-02T19:32:42.168+02:00</t>
  </si>
  <si>
    <t>2026-05-02T19:44:51.464+02:00</t>
  </si>
  <si>
    <t>2026-05-02T19:22:04.527+02:00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</si>
  <si>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základ","posId":"f61b7339-3b20-4583-b2b8-12e48de2876d","price":0,"isExtra":true}]</t>
  </si>
  <si>
    <t>2026-05-02T19:20:07.400+02:00</t>
  </si>
  <si>
    <t>2026-05-02T19:31:43.418+02:00</t>
  </si>
  <si>
    <t>[{"id":"69427510296215434ca56269","count":1,"label":"Pepperoni 32cm 🌶️🌶️","posId":"120","price":24900,"isExtra":false},{"id":"ed2821f5147c44e417ef0b42","count":1,"label":"Balné","posId":"K0000","price":1500,"isExtra":true},{"id":"a7977453b6fed69f882457a7","count":1,"label":"Smetanový základ","posId":"ZRS32","price":0,"isExtra":true},{"id":"2583a598f2acd195b28a2f6c","count":1,"label":"Žampiony","posId":"B105","price":2500,"KDSTags":["greenhighlight"],"isExtra":true},{"id":"07acdd54415368020793e342","count":1,"label":"Olivy","posId":"B112","price":2500,"KDSTags":["greenhighlight"],"isExtra":true},{"id":"a2d38404f694b27bfd5ea852","count":1,"label":"Špenát s česnekem","posId":"B107","price":2500,"KDSTags":["greenhighlight"],"isExtra":true},{"id":"86b6c32e59fc5698689ac1cc","count":1,"label":"Kuře","posId":"B114","price":3000,"KDSTags":["greenhighlight"],"isExtra":true}]</t>
  </si>
  <si>
    <t>2026-05-02T19:19:02.980+02:00</t>
  </si>
  <si>
    <t>2026-05-02T19:19:03.141+02:00</t>
  </si>
  <si>
    <t>[{"id":"fcbcf6b6-34c6-4d5f-ac5b-f6ece72e0953","note":"","count":1,"label":"BBQ Meteor 32cm","posId":"118","price":24900,"isExtra":false},{"id":"211d85d0-839e-41d0-89e3-ea177ad7489e","note":"","count":3,"label":"Česnekový dip","posId":"P106","price":2000,"isExtra":false}]</t>
  </si>
  <si>
    <t>2026-05-02T19:04:50.242+02:00</t>
  </si>
  <si>
    <t>2026-05-02T19:12:55.390+02:00</t>
  </si>
  <si>
    <t>2026-05-02T18:55:04.056+02:00</t>
  </si>
  <si>
    <t>2026-05-02T19:08:22.083+02:00</t>
  </si>
  <si>
    <t>2026-05-02T19:26:34.365+02:00</t>
  </si>
  <si>
    <t>2026-05-02T18:55:04.204+02:00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</si>
  <si>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bylinky","posId":"A122","price":6500,"isExtra":true},{"id":"5b1f2843-926a-4dd1-a5f0-4fddc7b45013","note":"","count":1,"label":"Margherita 32cm","posId":"112","price":20900,"isExtra":false},{"id":"2be8bd8d-b8cf-456a-a9f3-1ae18c5726f9","note":"","count":1,"label":"okraj mozzarella, bbq omáčka","posId":"A123","price":5700,"isExtra":true},{"id":"adb25a98-2836-4da5-82f5-82c3fc24d621","note":"","count":1,"label":"Grana padano, pecorino, parmazán","posId":"B130","price":3000,"KDSTags":["greenhighlight"],"isExtra":true},{"id":"38de8e38-e51e-422d-9a89-960ebc505f1b","note":"","count":1,"label":"Šunka","posId":"B106","price":3000,"KDSTags":["greenhighlight"],"isExtra":true}]</t>
  </si>
  <si>
    <t>2026-05-02T18:53:44.897+02:00</t>
  </si>
  <si>
    <t>2026-05-02T19:03:47.312+02:00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</si>
  <si>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bylinky","posId":"A122","price":6500,"isExtra":true},{"id":"55199650","note":"","count":1,"label":"Kukuřice","posId":"C115","price":3500,"KDSTags":["greenhighlight"],"isExtra":true},{"id":"57405737","note":"","size":"Aquilla černý čaj a broskev 0,5l","count":1,"label":"Aquilla černý čaj a broskev","posId":"N120","price":4900,"isExtra":false}]</t>
  </si>
  <si>
    <t>2026-05-02T18:51:40.311+02:00</t>
  </si>
  <si>
    <t>2026-05-02T19:02:43.345+02:00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</si>
  <si>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🌶️🌶️","posId":"122","price":24900,"isExtra":false},{"id":"ed2821f5147c44e417ef0b42","count":1,"label":"Balné","posId":"K0000","price":1500,"isExtra":true},{"id":"a7977453b6fed69f882457a7","count":1,"label":"Smetanový základ","posId":"ZRS32","price":0,"isExtra":true}]</t>
  </si>
  <si>
    <t>2026-05-02T18:48:03.546+02:00</t>
  </si>
  <si>
    <t>2026-05-02T19:02:39.065+02:00</t>
  </si>
  <si>
    <t>2026-05-02T19:23:48.048+02:00</t>
  </si>
  <si>
    <t>2026-05-02T18:48:03.706+02:00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</si>
  <si>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</si>
  <si>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2026-05-02T18:42:00.026+02:00</t>
  </si>
  <si>
    <t>2026-05-02T18:42:05.372+02:00</t>
  </si>
  <si>
    <t>[{"id":"FpCyJ5ZRNiPuO590BQzUC","count":1,"label":"Pepsi 1l","posId":"N124","price":5900,"isExtra":false,"creatorId":"85e7osPghJ3S6IQkuhklZ","isPackging":0,"actualLabel":"Pepsi 1l"}]</t>
  </si>
  <si>
    <t>2026-05-02T18:36:03.180+02:00</t>
  </si>
  <si>
    <t>2026-05-02T18:58:33.068+02:00</t>
  </si>
  <si>
    <t>2026-05-02T19:15:53.495+02:00</t>
  </si>
  <si>
    <t>2026-05-02T18:36:03.430+02:00</t>
  </si>
  <si>
    <t>[{"id":"117c830b-d7db-490d-a3b9-365f8c4fa2d3","note":"","count":1,"label":"Zeleninová 32cm","posId":"115","price":24900,"isExtra":false},{"id":"9579f3b5-1ac6-43ac-b132-28666e0777ec","note":"","count":1,"label":"Sweet Passion 18 cm","posId":"30","price":11900,"isExtra":false},{"id":"36ea3088-07fd-428f-b871-c4a5ee9cef7b","note":"","count":1,"label":"Comeback 40cm 🌶️","posId":"109","price":30900,"isExtra":false},{"id":"622835b8-8ccd-4776-9f66-ccee484725e6","note":"","count":1,"label":"okraj hotdog, hořčice","posId":"A118","price":6500,"isExtra":true},{"id":"e4c90673-8957-4c9c-a784-3a1d0b3b4124","note":"","count":1,"label":"pečené brambory","posId":"P103","price":6900,"isExtra":false}]</t>
  </si>
  <si>
    <t>2026-05-02T18:34:03.377+02:00</t>
  </si>
  <si>
    <t>2026-05-02T18:45:22.968+02:00</t>
  </si>
  <si>
    <t>2026-05-02T18:59:37.243+02:00</t>
  </si>
  <si>
    <t>2026-05-02T18:34:03.712+02:00</t>
  </si>
  <si>
    <t>[{"id":"e525f614-2c06-459a-8d22-623546aa83fc","note":"","count":1,"label":"BBQ Texas 40cm","posId":"107","price":30900,"isExtra":false},{"id":"1fae666b-4102-4ed0-b317-2a07b21ae279","note":"","count":1,"label":"Hot &amp; Spicy 40cm 🌶️🌶️","posId":"110","price":30900,"isExtra":false}]</t>
  </si>
  <si>
    <t>2026-05-02T18:34:03.349+02:00</t>
  </si>
  <si>
    <t>2026-05-02T18:47:19.975+02:00</t>
  </si>
  <si>
    <t>2026-05-02T19:04:50.112+02:00</t>
  </si>
  <si>
    <t>2026-05-02T18:34:03.744+02:00</t>
  </si>
  <si>
    <t>[{"id":"d63e9120-8ffe-444c-ba51-6c942a13f4fc","note":"","count":1,"label":"Margherita 40cm","posId":"100","price":26900,"isExtra":false},{"id":"03dae282-4cd4-4fa2-9169-2178ea3ed325","note":"","count":1,"label":"Quattro Formaggi 40cm","posId":"111","price":30900,"isExtra":false},{"id":"7fdd6df3-b4af-470d-955c-d1de47ab00a5","note":"","count":1,"label":"Žampiony","posId":"C105","price":3500,"KDSTags":["greenhighlight"],"isExtra":true},{"id":"fb12cb64-5c55-4a3e-9351-4c75cdb0fc47","note":"","count":1,"label":"Špenát s česnekem","posId":"C107","price":3500,"KDSTags":["greenhighlight"],"isExtra":true},{"id":"c1383a56-9eef-4159-8de6-52ba98917da4","note":"","count":1,"label":"Pepperoni Rolls 🌶️","posId":"P100","price":8900,"isExtra":false},{"id":"e1ef9526-7c68-483b-a8a1-92bb58ce9f1e","note":"","count":1,"label":"Jalapenos Rolls","posId":"jpr200","price":8900,"isExtra":false}]</t>
  </si>
  <si>
    <t>2026-05-02T18:15:44.979+02:00</t>
  </si>
  <si>
    <t>2026-05-02T18:28:29.094+02:00</t>
  </si>
  <si>
    <t>[{"id":"69427510296215434ca56275","count":1,"label":"Baby Špenát &amp; kuře 32cm","posId":"116","price":24900,"isExtra":false},{"id":"ed2821f5147c44e417ef0b42","count":1,"label":"Balné","posId":"K0000","price":1500,"isExtra":true},{"id":"69427510296215434ca56259","count":1,"label":"Capricciosa 40cm","posId":"101","price":30900,"isExtra":false},{"id":"c71f71bd04444e93fe083c01","count":1,"label":"Balné","posId":"K0000","price":2000,"isExtra":true},{"id":"69427510296215434ca5624b","count":1,"label":"Hot &amp; Spicy 40cm 🌶️🌶️","posId":"110","price":30900,"isExtra":false},{"id":"c71f71bd04444e93fe083c01","count":1,"label":"Balné","posId":"K0000","price":2000,"isExtra":true}]</t>
  </si>
  <si>
    <t>2026-05-02T18:15:03.185+02:00</t>
  </si>
  <si>
    <t>2026-05-02T18:25:20.949+02:00</t>
  </si>
  <si>
    <t>2026-05-02T18:34:29.952+02:00</t>
  </si>
  <si>
    <t>2026-05-02T18:15:03.315+02:00</t>
  </si>
  <si>
    <t>[{"id":"1da47ebe-2592-435a-b854-8cbe80b56263","note":"","count":1,"label":"Hawai 32 cm","posId":"138","price":24900,"isExtra":false},{"id":"f2ca88ba-7288-4f05-a925-149da2e2137e","note":"","count":1,"label":"okraj hotdog, bbq omáčka","posId":"A119","price":5700,"isExtra":true},{"id":"3a8b6a85-3b5c-4ee4-be2d-261ab8731d6e","note":"","count":1,"label":"Česnekový dip","posId":"P106","price":2000,"isExtra":false}]</t>
  </si>
  <si>
    <t>2026-05-02T18:12:40.793+02:00</t>
  </si>
  <si>
    <t>2026-05-02T18:22:38.110+02:00</t>
  </si>
  <si>
    <t>[{"id":"sQnjhSaGUJdm7C4dquW2M","count":1,"label":"Comeback 32cm 🌶️","posId":"121","price":24900,"isExtra":false,"creatorId":"M7JL5IluPDe82bLiu7ugD","isPackging":0,"actualLabel":"Comeback 32cm 🌶️"},{"id":"neYqwiMMnkv6yKIfKDbUL","count":1,"label":"BIRGO grapefruit 0,5l","posId":"N131","price":4900,"isExtra":false,"creatorId":"Q4R8AhOzncSvCsoixhv2_","isPackging":0,"actualLabel":"BIRGO grapefruit 0,5l"}]</t>
  </si>
  <si>
    <t>2026-05-02T18:12:17.424+02:00</t>
  </si>
  <si>
    <t>2026-05-02T18:23:26.188+02:00</t>
  </si>
  <si>
    <t>[{"id":"55199516","note":"","size":"Česnekový dip","count":1,"label":"Česnekový dip","posId":"P106","price":2000,"isExtra":false},{"id":"55199557","note":"","count":1,"label":"Balné","posId":"K0000","price":1500,"isExtra":true},{"id":"55199480","note":"","size":"Capricciosa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základ","posId":"ZRS40","price":0,"isExtra":true},{"id":"55199624","note":"","count":1,"label":"okraj hotdog, bbq omáčka","posId":"A120","price":6500,"isExtra":true},{"id":"55199609","note":"","count":1,"label":"Bez oliv","posId":"X112","price":0,"KDSTags":["redhighlight"],"isExtra":true}]</t>
  </si>
  <si>
    <t>2026-05-02T17:58:48.171+02:00</t>
  </si>
  <si>
    <t>2026-05-02T18:05:32.102+02:00</t>
  </si>
  <si>
    <t>[{"id":"69427510296215434ca56297","count":1,"label":"Spicy menu Comeback","posId":"M100","price":34900,"isExtra":false},{"id":"48b98a74f25fd3fe9562dfd2","count":1,"label":"Balné","posId":"K0000","price":3000,"isExtra":true},{"id":"cb0b7cd267982b81a7e8de42","count":1,"label":"Hot &amp; Spicy","posId":"Y122","price":0,"isExtra":true},{"id":"e33bd139dd511ca295a695b7","count":1,"label":"spicy wings 🌶️","posId":"P101","price":0,"isExtra":true},{"id":"bb15f138819a71a4d0d52c64","count":1,"label":"Mirinda 1l","posId":"N126","price":0,"isExtra":true}]</t>
  </si>
  <si>
    <t>2026-05-02T17:54:50.733+02:00</t>
  </si>
  <si>
    <t>2026-05-02T17:54:52.015+02:00</t>
  </si>
  <si>
    <t>[{"id":"scNMX-fJkYN-GmQuKNUL0","count":1,"label":"Guarana classic","posId":"N142","price":5500,"isExtra":false,"discount":{"type":"absolute","value":35},"creatorId":"7knmTWixcvDcyvJSBGPNi","isPackging":0,"actualLabel":"Guarana classic"}]</t>
  </si>
  <si>
    <t>2026-05-02T17:39:05.644+02:00</t>
  </si>
  <si>
    <t>2026-05-02T17:47:37.107+02:00</t>
  </si>
  <si>
    <t>2026-05-02T17:35:32.902+02:00</t>
  </si>
  <si>
    <t>2026-05-02T17:45:18.322+02:00</t>
  </si>
  <si>
    <t>[{"id":"69427510296215434ca56251","count":1,"label":"BBQ Texas 40cm","posId":"107","price":30900,"isExtra":false},{"id":"c71f71bd04444e93fe083c01","count":1,"label":"Balné","posId":"K0000","price":2000,"isExtra":true},{"id":"c61b1cf7838dee61758b568f","count":1,"label":"Rajčatový základ","posId":"ZBR40","price":0,"isExtra":true}]</t>
  </si>
  <si>
    <t>Karthikeyan</t>
  </si>
  <si>
    <t>2026-05-02T17:28:20.137+02:00</t>
  </si>
  <si>
    <t>2026-05-02T17:42:21.050+02:00</t>
  </si>
  <si>
    <t>[{"id":"111","note":"","count":1,"label":"Quattro Formaggi 40cm","posId":"111","price":30900,"isExtra":false},{"id":"K0000","note":"","count":1,"label":"Balné","posId":"K0000","price":2000,"isExtra":true}]</t>
  </si>
  <si>
    <t>2026-05-02T17:20:57.187+02:00</t>
  </si>
  <si>
    <t>2026-05-02T17:28:06.957+02:00</t>
  </si>
  <si>
    <t>[{"id":"59589455","note":"","size":"Margherita 32cm","count":1,"label":"Margherita 32cm","posId":"112","price":20900,"isExtra":false},{"id":"55199557","note":"","count":1,"label":"Balné","posId":"K0000","price":1500,"isExtra":true},{"id":"55199515","note":"","size":"Pepperoni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</si>
  <si>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2026-05-02T17:11:03.438+02:00</t>
  </si>
  <si>
    <t>2026-05-02T17:18:48.632+02:00</t>
  </si>
  <si>
    <t>[{"id":"ad7c292a-48c9-48db-b64c-0f7f8ebced7f","note":"","count":1,"label":"BBQ Meteor 40cm","posId":"106","price":30900,"isExtra":false},{"id":"622835b8-8ccd-4776-9f66-ccee484725e6","note":"","count":1,"label":"okraj hotdog, hořčice","posId":"A118","price":6500,"isExtra":true}]</t>
  </si>
  <si>
    <t>2026-05-02T17:07:02.781+02:00</t>
  </si>
  <si>
    <t>2026-05-02T17:18:33.650+02:00</t>
  </si>
  <si>
    <t>2026-05-02T17:31:05.379+02:00</t>
  </si>
  <si>
    <t>2026-05-02T17:07:02.914+02:00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</si>
  <si>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ananasu","posId":"X100","price":0,"KDSTags":["redhighlight"],"isExtra":true},{"id":"0b867b16-3995-4b4a-9deb-1c0d8cecf8d6","note":"","count":1,"label":"Pepperoni 32cm 🌶️🌶️","posId":"120","price":24900,"isExtra":false}]</t>
  </si>
  <si>
    <t>2026-05-02T16:56:03.438+02:00</t>
  </si>
  <si>
    <t>2026-05-02T17:01:45.641+02:00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</si>
  <si>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základ","posId":"f61b7339-3b20-4583-b2b8-12e48de2876d","price":0,"isExtra":true},{"id":"1e281388-c78a-4b3d-874d-346d699d1a35","note":"","count":1,"label":"Grana padano, pecorino, parmazán","posId":"C130","price":4000,"KDSTags":["greenhighlight"],"isExtra":true},{"id":"7fdd6df3-b4af-470d-955c-d1de47ab00a5","note":"","count":1,"label":"Žampiony","posId":"C105","price":3500,"KDSTags":["greenhighlight"],"isExtra":true}]</t>
  </si>
  <si>
    <t>Martin Kubík</t>
  </si>
  <si>
    <t>2026-05-02T16:25:04.109+02:00</t>
  </si>
  <si>
    <t>2026-05-02T16:39:15.577+02:00</t>
  </si>
  <si>
    <t>2026-05-02T16:45:38.769+02:00</t>
  </si>
  <si>
    <t>2026-05-02T16:25:04.260+02:00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</si>
  <si>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základ","posId":"57c816b2-3e3f-46c2-b126-b09910d79cb0","price":0,"isExtra":true},{"id":"2585f58b-88a9-4cf3-bee9-d0f178b1877c","note":"","count":1,"label":"okraj hotdog, bez omáčky","posId":"A125","price":5700,"isExtra":true},{"id":"e7501e4e-7b75-458f-8655-4ba5ba9c5990","note":"","count":1,"label":"Dip Jalapeňos","posId":"P107","price":2000,"isExtra":false}]</t>
  </si>
  <si>
    <t>2026-05-02T16:18:03.552+02:00</t>
  </si>
  <si>
    <t>2026-05-02T16:53:21.588+02:00</t>
  </si>
  <si>
    <t>[{"id":"5b1f2843-926a-4dd1-a5f0-4fddc7b45013","note":"","count":2,"label":"Margherita 32cm","posId":"112","price":20900,"isExtra":false},{"id":"03ade9ce-5d0f-4499-a6a3-340b58ae4468","note":"","count":1,"label":"Capricciosa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bylinky","posId":"A121","price":5700,"isExtra":true},{"id":"a62e938c-9a71-490f-818d-7d681b9da334","note":"","count":1,"label":"Bez žampionů","posId":"X105","price":0,"KDSTags":["redhighlight"],"isExtra":true},{"id":"e7501e4e-7b75-458f-8655-4ba5ba9c5990","note":"","count":1,"label":"Dip Jalapeňos","posId":"P107","price":2000,"isExtra":false}]</t>
  </si>
  <si>
    <t>2026-05-02T16:11:29.740+02:00</t>
  </si>
  <si>
    <t>2026-05-02T16:17:41.551+02:00</t>
  </si>
  <si>
    <t>[{"id":"CTP2CgSOPIzLGdq2PKdZP","count":1,"label":"Capricciosa 40cm","posId":"101","price":30900,"isExtra":false,"creatorId":"bhzqcryJi3gV7vuuiQluQ","isPackging":0,"actualLabel":"Capricciosa 40cm"}]</t>
  </si>
  <si>
    <t>2026-05-02T15:12:24.215+02:00</t>
  </si>
  <si>
    <t>2026-05-02T15:22:17.341+02:00</t>
  </si>
  <si>
    <t>[{"id":"sQnjhSaGUJdm7C4dquW2M","count":1,"label":"Comeback 32cm 🌶️","posId":"121","price":24900,"isExtra":false,"creatorId":"DN4a2Mql-HDTNums19I6T","isPackging":0,"actualLabel":"Comeback 32cm 🌶️"},{"id":"HCO4lYOorDZZKSH0466K0","count":1,"label":"Pepperoni 32cm 🌶️🌶️","posId":"120","price":24900,"isExtra":false,"creatorId":"PlpXQymGWdA81UB8VsjLy","isPackging":0,"actualLabel":"Pepperoni 32cm 🌶️🌶️"}]</t>
  </si>
  <si>
    <t>2026-05-02T15:04:08.517+02:00</t>
  </si>
  <si>
    <t>2026-05-02T15:14:09.517+02:00</t>
  </si>
  <si>
    <t>2026-05-02T14:37:03.926+02:00</t>
  </si>
  <si>
    <t>2026-05-02T14:38:43.257+02:00</t>
  </si>
  <si>
    <t>2026-05-02T14:40:16.728+02:00</t>
  </si>
  <si>
    <t>2026-05-02T14:37:04.059+02:00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</si>
  <si>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</si>
  <si>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2026-05-02T14:29:03.338+02:00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</si>
  <si>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ananasu","posId":"X100","price":0,"KDSTags":["redhighlight"],"isExtra":true},{"id":"3a8b6a85-3b5c-4ee4-be2d-261ab8731d6e","note":"","count":2,"label":"Česnekový dip","posId":"P106","price":2000,"isExtra":false}]</t>
  </si>
  <si>
    <t>2026-05-02T14:08:52.498+02:00</t>
  </si>
  <si>
    <t>2026-05-02T14:08:57.796+02:00</t>
  </si>
  <si>
    <t>[{"id":"qDn96ATbqHd_7vbQ_cZWe","count":2,"label":"Česnekový dip","posId":"P106","price":2000,"isExtra":false,"creatorId":"umPHOaQDh9BiMH7aiDzZG","isPackging":0,"actualLabel":"Česnekový dip"}]</t>
  </si>
  <si>
    <t>2026-05-02T14:06:45.390+02:00</t>
  </si>
  <si>
    <t>2026-05-02T14:16:19.369+02:00</t>
  </si>
  <si>
    <t>[{"id":"69427510296215434ca56249","count":1,"label":"Quattro Formaggi 40cm","posId":"111","price":30900,"isExtra":false},{"id":"c71f71bd04444e93fe083c01","count":1,"label":"Balné","posId":"K0000","price":2000,"isExtra":true},{"id":"b509673911a459d053a5ca9a","count":1,"label":"Kukuřice","posId":"C115","price":3500,"KDSTags":["greenhighlight"],"isExtra":true}]</t>
  </si>
  <si>
    <t>2026-05-02T13:52:59.348+02:00</t>
  </si>
  <si>
    <t>2026-05-02T14:01:31.206+02:00</t>
  </si>
  <si>
    <t>2026-05-02T13:49:33.609+02:00</t>
  </si>
  <si>
    <t>2026-05-02T13:55:19.218+02:00</t>
  </si>
  <si>
    <t>2026-05-02T13:42:59.660+02:00</t>
  </si>
  <si>
    <t>2026-05-02T13:54:38.275+02:00</t>
  </si>
  <si>
    <t>[{"id":"69427510296215434ca56267","count":1,"label":"Comeback 32cm 🌶️","posId":"121","price":24900,"isExtra":false},{"id":"ed2821f5147c44e417ef0b42","count":1,"label":"Balné","posId":"K0000","price":1500,"isExtra":true},{"id":"69427510296215434ca562a1","count":1,"label":"Pepperoni Rolls 🌶️","posId":"P100","price":8900,"isExtra":false},{"id":"ed2821f5147c44e417ef0b42","count":1,"label":"Balné","posId":"K0000","price":1500,"isExtra":true}]</t>
  </si>
  <si>
    <t>2026-05-02T13:40:59.962+02:00</t>
  </si>
  <si>
    <t>2026-05-02T13:51:39.305+02:00</t>
  </si>
  <si>
    <t>[{"id":"69427510296215434ca56253","count":1,"label":"BBQ Meteor 40cm","posId":"106","price":30900,"isExtra":false},{"id":"c71f71bd04444e93fe083c01","count":1,"label":"Balné","posId":"K0000","price":2000,"isExtra":true},{"id":"69427510296215434ca562a3","count":1,"label":"Česnekový dip","posId":"P106","price":2000,"isExtra":false},{"id":"ed2821f5147c44e417ef0b42","count":1,"label":"Balné","posId":"K0000","price":1500,"isExtra":true}]</t>
  </si>
  <si>
    <t>2026-05-02T13:39:03.122+02:00</t>
  </si>
  <si>
    <t>2026-05-02T13:49:04.998+02:00</t>
  </si>
  <si>
    <t>[{"id":"03dae282-4cd4-4fa2-9169-2178ea3ed325","note":"","count":1,"label":"Quattro Formaggi 40cm","posId":"111","price":30900,"isExtra":false},{"id":"f1315fc0-dfbb-459c-9f31-49d8e60875f4","note":"","count":1,"label":"Pepperoni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bylinky","posId":"A122","price":6500,"isExtra":true}]</t>
  </si>
  <si>
    <t>2026-05-02T13:10:58.368+02:00</t>
  </si>
  <si>
    <t>2026-05-02T13:22:16.110+02:00</t>
  </si>
  <si>
    <t>[{"id":"69427510296215434ca56261","count":1,"label":"Margherita 32cm","posId":"112","price":20900,"isExtra":false},{"id":"ed2821f5147c44e417ef0b42","count":1,"label":"Balné","posId":"K0000","price":1500,"isExtra":true},{"id":"69427510296215434ca562a3","count":1,"label":"Česnekový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</si>
  <si>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2026-05-02T12:59:46.020+02:00</t>
  </si>
  <si>
    <t>2026-05-02T13:07:40.043+02:00</t>
  </si>
  <si>
    <t>[{"id":"69427510296215434ca56253","count":1,"label":"BBQ Meteor 40cm","posId":"106","price":30900,"isExtra":false},{"id":"c71f71bd04444e93fe083c01","count":1,"label":"Balné","posId":"K0000","price":2000,"isExtra":true},{"id":"c61b1cf7838dee61758b568f","count":1,"label":"Rajčatový základ","posId":"ZBR40","price":0,"isExtra":true}]</t>
  </si>
  <si>
    <t>2026-05-02T12:33:46.467+02:00</t>
  </si>
  <si>
    <t>2026-05-02T12:39:24.680+02:00</t>
  </si>
  <si>
    <t>[{"id":"LmNkmpTLXWZL8rfgt8xa0","count":1,"label":"Hawai 32cm","posId":"114","price":24900,"isExtra":false,"creatorId":"tTPuitJy7h_GIcgZNTAV6","isPackging":0,"actualLabel":"Hawai 32cm"},{"id":"LmNkmpTLXWZL8rfgt8xa0","count":1,"label":"Hawai 32cm","posId":"114","price":24900,"isExtra":false,"creatorId":"BnB-nQM_3M_k2S2UGh36K","isPackging":0,"actualLabel":"Hawai 32cm"},{"id":"ymBOCn5TmdXromQHrpfrr","count":1,"label":"Smetanový základ","posId":"ZRS32","price":0,"isExtra":true,"mainItemId":"LmNkmpTLXWZL8rfgt8xa0"},{"id":"QtOAeuk_xX7zl9ByFhL7i","count":1,"label":"Bez plněných okrajů","posId":"X1000","price":0,"isExtra":true,"mainItemId":"LmNkmpTLXWZL8rfgt8xa0"}]</t>
  </si>
  <si>
    <t>2026-05-02T12:32:03.225+02:00</t>
  </si>
  <si>
    <t>2026-05-02T12:41:33.683+02:00</t>
  </si>
  <si>
    <t>[{"id":"2b9f361b-4416-409b-9b50-c5e648e65b24","note":"","count":1,"label":"Zeleninová 40cm","posId":"103","price":30900,"isExtra":false},{"id":"3a8b6a85-3b5c-4ee4-be2d-261ab8731d6e","note":"","count":1,"label":"Česnekový dip","posId":"P106","price":2000,"isExtra":false}]</t>
  </si>
  <si>
    <t>2026-05-02T12:12:03.077+02:00</t>
  </si>
  <si>
    <t>2026-05-02T12:24:12.717+02:00</t>
  </si>
  <si>
    <t>2026-05-02T12:31:07.171+02:00</t>
  </si>
  <si>
    <t>2026-05-02T12:12:03.196+02:00</t>
  </si>
  <si>
    <t>[{"id":"e525f614-2c06-459a-8d22-623546aa83fc","note":"","count":2,"label":"BBQ Texas 40cm","posId":"107","price":30900,"isExtra":false}]</t>
  </si>
  <si>
    <t>2026-05-02T12:02:51.977+02:00</t>
  </si>
  <si>
    <t>2026-05-02T12:02:53.848+02:00</t>
  </si>
  <si>
    <t>[{"id":"scNMX-fJkYN-GmQuKNUL0","count":1,"label":"Guarana classic","posId":"N142","price":5500,"isExtra":false,"creatorId":"oSkgoseYKmqKQNjyX4Yz7","isPackging":0,"actualLabel":"Guarana classic"},{"id":"7aBj0yr8ehZGT_Y-fZEHI","count":1,"label":"Guarana kiwi a jablko","posId":"N144","price":5500,"isExtra":false,"creatorId":"soOXKVHjbsOVH8Dw8oIiz","isPackging":0,"actualLabel":"Guarana kiwi a jablko"}]</t>
  </si>
  <si>
    <t>2026-05-02T11:36:46.269+02:00</t>
  </si>
  <si>
    <t>2026-05-02T11:42:32.404+02:00</t>
  </si>
  <si>
    <t>[{"id":"sQnjhSaGUJdm7C4dquW2M","count":1,"label":"Comeback 32cm 🌶️","posId":"121","price":24900,"isExtra":false,"creatorId":"ytwd4fiJUVpv0T15_2Qkf","isPackging":0,"actualLabel":"Comeback 32cm 🌶️"},{"id":"ymBOCn5TmdXromQHrpfrr","count":1,"label":"Smetanový základ","posId":"ZRS32","price":0,"isExtra":true,"mainItemId":"sQnjhSaGUJdm7C4dquW2M"},{"id":"QtOAeuk_xX7zl9ByFhL7i","count":1,"label":"Bez plněných okrajů","posId":"X1000","price":0,"isExtra":true,"mainItemId":"sQnjhSaGUJdm7C4dquW2M"}]</t>
  </si>
  <si>
    <t>2026-05-02T11:24:05.061+02:00</t>
  </si>
  <si>
    <t>2026-05-02T11:33:03.491+02:00</t>
  </si>
  <si>
    <t>[{"id":"59589463","note":"","size":"Hawai 32cm","count":1,"label":"Hawai 32cm","posId":"114","price":24900,"isExtra":false},{"id":"55199557","note":"","count":1,"label":"Balné","posId":"K0000","price":1500,"isExtra":true},{"id":"59589455","note":"","size":"Margherita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</si>
  <si>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2026-05-02T11:07:22.620+02:00</t>
  </si>
  <si>
    <t>2026-05-02T11:16:41.511+02:00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</si>
  <si>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40cm","posId":"107","price":30900,"isExtra":false},{"id":"55199547","note":"","count":1,"label":"Balné","posId":"K0000","price":2000,"isExtra":true}]</t>
  </si>
  <si>
    <t>2026-05-02T10:42:03.255+02:00</t>
  </si>
  <si>
    <t>2026-05-02T11:20:00.365+02:00</t>
  </si>
  <si>
    <t>2026-05-02T11:26:33.440+02:00</t>
  </si>
  <si>
    <t>2026-05-02T10:42:03.440+02:00</t>
  </si>
  <si>
    <t>[{"id":"f1315fc0-dfbb-459c-9f31-49d8e60875f4","note":"","count":1,"label":"Pepperoni 40cm 🌶️🌶️","posId":"108","price":30900,"isExtra":false},{"id":"ee394832-8137-440a-84b7-b9e0df42a9ab","note":"","count":1,"label":"Hawai 32cm","posId":"114","price":24900,"isExtra":false},{"id":"28b3f739-f42a-4ef9-8499-ad66cad79c40","note":"","count":1,"label":"Hot &amp; Spicy 18cm 🌶️🌶️","posId":"134","price":11900,"isExtra":false}]</t>
  </si>
  <si>
    <t>2026-05-02T02:41:05.668+02:00</t>
  </si>
  <si>
    <t>2026-05-02T02:50:27.445+02:00</t>
  </si>
  <si>
    <t>2026-05-02T02:57:25.771+02:00</t>
  </si>
  <si>
    <t>2026-05-02T02:41:05.804+02:00</t>
  </si>
  <si>
    <t>2026-05-02T02:14:16.098+02:00</t>
  </si>
  <si>
    <t>2026-05-02T02:28:45.602+02:00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</si>
  <si>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</si>
  <si>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2026-05-02T01:50:52.556+02:00</t>
  </si>
  <si>
    <t>2026-05-02T02:03:45.446+02:00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</si>
  <si>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základ","posId":"ZRB32","price":0,"isExtra":true}]</t>
  </si>
  <si>
    <t>2026-05-02T01:47:14.579+02:00</t>
  </si>
  <si>
    <t>2026-05-02T01:59:02.394+02:00</t>
  </si>
  <si>
    <t>[{"id":"59589463","note":"","size":"Hawai 32cm","count":1,"label":"Hawai 32cm","posId":"114","price":24900,"isExtra":false},{"id":"55199557","note":"","count":1,"label":"Balné","posId":"K0000","price":1500,"isExtra":true},{"id":"59589465","note":"","size":"Baby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</si>
  <si>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2026-05-02T01:19:06.740+02:00</t>
  </si>
  <si>
    <t>2026-05-02T01:30:24.072+02:00</t>
  </si>
  <si>
    <t>2026-05-02T01:55:59.839+02:00</t>
  </si>
  <si>
    <t>2026-05-02T01:19:06.879+02:00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</si>
  <si>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</si>
  <si>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Dmytro</t>
  </si>
  <si>
    <t>2026-05-02T01:15:50.394+02:00</t>
  </si>
  <si>
    <t>2026-05-02T01:35:26.316+02:00</t>
  </si>
  <si>
    <t>2026-05-02T01:10:26.433+02:00</t>
  </si>
  <si>
    <t>2026-05-02T01:28:59.304+02:00</t>
  </si>
  <si>
    <t>[{"id":"55199479","note":"Jedna půlka ananas a druhá šunka salám","size":"Hawai 40cm","count":1,"label":"Hawai 40cm","posId":"102","price":30900,"isExtra":false},{"id":"55199547","note":"","count":1,"label":"Balné","posId":"K0000","price":2000,"isExtra":true},{"id":"55199677","note":"","count":1,"label":"Pepperoni salám","posId":"C109","price":4000,"KDSTags":["greenhighlight"],"isExtra":true}]</t>
  </si>
  <si>
    <t>2026-05-02T01:05:06.578+02:00</t>
  </si>
  <si>
    <t>2026-05-02T01:18:40.293+02:00</t>
  </si>
  <si>
    <t>[{"id":"55199473","note":"","size":"Comeback 40cm 🌶️","count":1,"label":"Comeback 40cm 🌶️","posId":"109","price":30900,"isExtra":false},{"id":"55199547","note":"","count":1,"label":"Balné","posId":"K0000","price":2000,"isExtra":true}]</t>
  </si>
  <si>
    <t>2026-05-02T00:57:32.382+02:00</t>
  </si>
  <si>
    <t>2026-05-02T01:07:30.236+02:00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</si>
  <si>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</si>
  <si>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Jiří</t>
  </si>
  <si>
    <t>2026-05-02T00:54:14.350+02:00</t>
  </si>
  <si>
    <t>2026-05-02T01:05:40.190+02:00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</si>
  <si>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základ","posId":"ZSB49","price":0,"isExtra":true}]</t>
  </si>
  <si>
    <t>2026-05-02T00:48:03.694+02:00</t>
  </si>
  <si>
    <t>2026-05-02T01:11:44.288+02:00</t>
  </si>
  <si>
    <t>2026-05-02T01:25:58.020+02:00</t>
  </si>
  <si>
    <t>2026-05-02T00:48:03.832+02:00</t>
  </si>
  <si>
    <t>[{"id":"e525f614-2c06-459a-8d22-623546aa83fc","note":"","count":1,"label":"BBQ Texas 40cm","posId":"107","price":30900,"isExtra":false},{"id":"932d1eab-8f45-4992-b460-cc5099f91e14","note":"","count":1,"label":"okraj hotdog, bbq omáčka","posId":"A120","price":6500,"isExtra":true},{"id":"36ea3088-07fd-428f-b871-c4a5ee9cef7b","note":"","count":1,"label":"Comeback 40cm 🌶️","posId":"109","price":30900,"isExtra":false},{"id":"3a8b6a85-3b5c-4ee4-be2d-261ab8731d6e","note":"","count":2,"label":"Česnekový dip","posId":"P106","price":2000,"isExtra":false}]</t>
  </si>
  <si>
    <t>2026-05-02T00:33:18.974+02:00</t>
  </si>
  <si>
    <t>2026-05-02T00:45:49.266+02:00</t>
  </si>
  <si>
    <t>2026-05-02T00:45:49.265+02:00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</si>
  <si>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🌶️🌶️","posId":"122","price":24900,"isExtra":false},{"id":"ed2821f5147c44e417ef0b42","count":1,"label":"Balné","posId":"K0000","price":1500,"isExtra":true},{"id":"a2d50e0eb4eea0e1049f5846","count":1,"label":"BBQ základ","posId":"ZRB32","price":0,"isExtra":true}]</t>
  </si>
  <si>
    <t>2026-05-02T00:25:58.481+02:00</t>
  </si>
  <si>
    <t>2026-05-02T00:44:14.481+02:00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</si>
  <si>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57279339","note":"","count":1,"label":"Smetanový základ","posId":"ZRS32","price":0,"isExtra":true},{"id":"55199550","note":"","count":1,"label":"spicy wings 🌶️","posId":"P101","price":0,"isExtra":true},{"id":"57405755","note":"","count":1,"label":"Pepsi zero sugar 1l","posId":"N125","price":0,"isExtra":true}]</t>
  </si>
  <si>
    <t>2026-05-02T00:13:40.500+02:00</t>
  </si>
  <si>
    <t>2026-05-02T00:23:44.342+02:00</t>
  </si>
  <si>
    <t>[{"id":"69427510296215434ca56257","count":1,"label":"Hawai 40cm","posId":"102","price":30900,"isExtra":false},{"id":"c71f71bd04444e93fe083c01","count":1,"label":"Balné","posId":"K0000","price":2000,"isExtra":true}]</t>
  </si>
  <si>
    <t>2026-05-02T00:05:37.204+02:00</t>
  </si>
  <si>
    <t>2026-05-02T00:15:53.158+02:00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</si>
  <si>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55199576","note":"","count":1,"label":"Jalapeňos","posId":"C102","price":3500,"KDSTags":["greenhighlight"],"isExtra":true},{"id":"55199673","note":"","count":1,"label":"Gorgonzola","posId":"C101","price":4000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</si>
  <si>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2026-05-02T00:02:24.114+02:00</t>
  </si>
  <si>
    <t>2026-05-02T00:12:41.100+02:00</t>
  </si>
  <si>
    <t>2026-05-02T00:00:37.859+02:00</t>
  </si>
  <si>
    <t>2026-05-02T00:11:24.220+02:00</t>
  </si>
  <si>
    <t>2026-05-01T23:56:16.096+02:00</t>
  </si>
  <si>
    <t>2026-05-02T00:07:32.094+02:00</t>
  </si>
  <si>
    <t>[{"id":"101","note":"","count":1,"label":"Capricciosa 40cm","posId":"101","price":30900,"isExtra":false},{"id":"K0000","note":"","count":1,"label":"Balné","posId":"K0000","price":2000,"isExtra":true},{"id":"X105","note":"","count":1,"label":"Bez žampionů","posId":"X105","price":0,"KDSTags":["redhighlight"],"isExtra":true},{"id":"C106","note":"","count":1,"label":"Šunka","posId":"C106","price":4000,"KDSTags":["greenhighlight"],"isExtra":true},{"id":"122","note":"","count":1,"label":"Hot &amp; Spicy 32cm 🌶️🌶️","posId":"122","price":24900,"isExtra":false},{"id":"K0000","note":"","count":1,"label":"Balné","posId":"K0000","price":1500,"isExtra":true}]</t>
  </si>
  <si>
    <t>2026-05-01T23:56:08.493+02:00</t>
  </si>
  <si>
    <t>2026-05-02T00:01:58.464+02:00</t>
  </si>
  <si>
    <t>[{"id":"69427510296215434ca56261","count":1,"label":"Margherita 32cm","posId":"112","price":20900,"isExtra":false},{"id":"ed2821f5147c44e417ef0b42","count":1,"label":"Balné","posId":"K0000","price":1500,"isExtra":true},{"id":"a2d50e0eb4eea0e1049f5846","count":1,"label":"BBQ základ","posId":"ZRB32","price":0,"isExtra":true},{"id":"75e1685c60ee6836651e0611","count":1,"label":"Kukuřice","posId":"B115","price":2500,"KDSTags":["greenhighlight"],"isExtra":true}]</t>
  </si>
  <si>
    <t>2026-05-01T23:54:35.029+02:00</t>
  </si>
  <si>
    <t>2026-05-02T00:02:01.051+02:00</t>
  </si>
  <si>
    <t>[{"id":"69427510296215434ca56271","count":1,"label":"Hawai 32cm","posId":"114","price":24900,"isExtra":false},{"id":"ed2821f5147c44e417ef0b42","count":1,"label":"Balné","posId":"K0000","price":1500,"isExtra":true},{"id":"69427510296215434ca562bf","count":1,"label":"Pepsi zero sugar 1l","posId":"N125","price":5900,"isExtra":false}]</t>
  </si>
  <si>
    <t>Hana</t>
  </si>
  <si>
    <t>2026-05-01T23:45:16.640+02:00</t>
  </si>
  <si>
    <t>2026-05-01T23:54:27.956+02:00</t>
  </si>
  <si>
    <t>2026-05-01T23:41:25.964+02:00</t>
  </si>
  <si>
    <t>2026-05-01T23:51:45.063+02:00</t>
  </si>
  <si>
    <t>[{"id":"69427510296215434ca56269","count":1,"label":"Pepperoni 32cm 🌶️🌶️","posId":"120","price":24900,"isExtra":false},{"id":"ed2821f5147c44e417ef0b42","count":1,"label":"Balné","posId":"K0000","price":1500,"isExtra":true},{"id":"69c74c34467e4b7bc894de9d","count":1,"label":"Mozzarella","posId":"B113","price":3000,"KDSTags":["greenhighlight"],"isExtra":true}]</t>
  </si>
  <si>
    <t>2026-05-01T23:40:24.691+02:00</t>
  </si>
  <si>
    <t>2026-05-01T23:49:12.251+02:00</t>
  </si>
  <si>
    <t>[{"id":"69427510296215434ca56249","count":1,"label":"Quattro Formaggi 40cm","posId":"111","price":30900,"isExtra":false},{"id":"c71f71bd04444e93fe083c01","count":1,"label":"Balné","posId":"K0000","price":2000,"isExtra":true},{"id":"ddd35fabdba32f993251f8ff","count":1,"label":"Rajčatový základ","posId":"ZSR40","price":0,"isExtra":true},{"id":"69427510296215434ca562bf","count":1,"label":"Pepsi zero sugar 1l","posId":"N125","price":5900,"isExtra":false}]</t>
  </si>
  <si>
    <t>Siddikkhon</t>
  </si>
  <si>
    <t>2026-05-01T23:27:53.829+02:00</t>
  </si>
  <si>
    <t>2026-05-01T23:39:59.921+02:00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</si>
  <si>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základ","posId":"ZRS40","price":0,"isExtra":true},{"id":"C105","note":"","count":1,"label":"Žampiony","posId":"C105","price":3500,"KDSTags":["greenhighlight"],"isExtra":true},{"id":"N124","note":"","count":1,"label":"Pepsi 1l","posId":"N124","price":5900,"isExtra":false}]</t>
  </si>
  <si>
    <t>2026-05-01T23:21:04.192+02:00</t>
  </si>
  <si>
    <t>2026-05-01T23:34:52.805+02:00</t>
  </si>
  <si>
    <t>2026-05-01T23:44:22.322+02:00</t>
  </si>
  <si>
    <t>2026-05-01T23:21:04.312+02:00</t>
  </si>
  <si>
    <t>2026-05-01T23:00:04.015+02:00</t>
  </si>
  <si>
    <t>2026-05-01T23:09:48.668+02:00</t>
  </si>
  <si>
    <t>2026-05-01T23:15:03.185+02:00</t>
  </si>
  <si>
    <t>2026-05-01T23:00:04.123+02:00</t>
  </si>
  <si>
    <t>[{"id":"aef5aaf8-2acf-4f20-91be-c8829f11cd0c","note":"","count":1,"label":"Capricciosa 40cm","posId":"101","price":30900,"isExtra":false},{"id":"e1ef9526-7c68-483b-a8a1-92bb58ce9f1e","note":"","count":1,"label":"Jalapenos Rolls","posId":"jpr200","price":8900,"isExtra":false}]</t>
  </si>
  <si>
    <t>2026-05-01T22:59:31.403+02:00</t>
  </si>
  <si>
    <t>2026-05-01T23:13:23.975+02:00</t>
  </si>
  <si>
    <t>[{"id":"69427510296215434ca56269","count":1,"label":"Pepperoni 32cm 🌶️🌶️","posId":"120","price":24900,"isExtra":false},{"id":"ed2821f5147c44e417ef0b42","count":1,"label":"Balné","posId":"K0000","price":1500,"isExtra":true},{"id":"a2d50e0eb4eea0e1049f5846","count":1,"label":"BBQ základ","posId":"ZRB32","price":0,"isExtra":true},{"id":"f9fe664d42ce2ac976a72160","count":1,"label":"okraj mozzarella, bylinky","posId":"A121","price":5700,"isExtra":true}]</t>
  </si>
  <si>
    <t>2026-05-01T22:56:17.711+02:00</t>
  </si>
  <si>
    <t>2026-05-01T23:08:20.936+02:00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</si>
  <si>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</si>
  <si>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2026-05-01T22:48:31.441+02:00</t>
  </si>
  <si>
    <t>2026-05-01T23:04:24.884+02:00</t>
  </si>
  <si>
    <t>2026-05-01T22:44:37.949+02:00</t>
  </si>
  <si>
    <t>2026-05-01T23:03:08.974+02:00</t>
  </si>
  <si>
    <t>[{"id":"59589461","note":"","size":"BBQ Meteor 32cm","count":1,"label":"BBQ Meteor 32cm","posId":"118","price":24900,"isExtra":false},{"id":"55199557","note":"","count":1,"label":"Balné","posId":"K0000","price":1500,"isExtra":true},{"id":"57279334","note":"","count":1,"label":"Smetanový základ","posId":"ZBS32","price":0,"isExtra":true},{"id":"55199644","note":"","count":1,"label":"Cibule","posId":"B103","price":2500,"KDSTags":["greenhighlight"],"isExtra":true},{"id":"57405738","note":"","size":"Aquilla zelený čaj/citron 0,5l","count":1,"label":"Aquilla zelený čaj/citron","posId":"N121","price":4900,"isExtra":false}]</t>
  </si>
  <si>
    <t>2026-05-01T22:43:27.408+02:00</t>
  </si>
  <si>
    <t>2026-05-01T23:00:39.246+02:00</t>
  </si>
  <si>
    <t>[{"id":"69427510296215434ca5626f","count":1,"label":"Zeleninová 32cm","posId":"115","price":24900,"isExtra":false},{"id":"ed2821f5147c44e417ef0b42","count":1,"label":"Balné","posId":"K0000","price":1500,"isExtra":true},{"id":"69427510296215434ca562a1","count":1,"label":"Pepperoni Rolls 🌶️","posId":"P100","price":8900,"isExtra":false},{"id":"ed2821f5147c44e417ef0b42","count":1,"label":"Balné","posId":"K0000","price":1500,"isExtra":true}]</t>
  </si>
  <si>
    <t>2026-05-01T22:26:18.569+02:00</t>
  </si>
  <si>
    <t>2026-05-01T22:43:33.797+02:00</t>
  </si>
  <si>
    <t>[{"id":"69427510296215434ca5624d","count":1,"label":"Comeback 40cm 🌶️","posId":"109","price":30900,"isExtra":false},{"id":"c71f71bd04444e93fe083c01","count":1,"label":"Balné","posId":"K0000","price":2000,"isExtra":true},{"id":"e8ee1c8b3794aa2c1839151b","count":1,"label":"Smetanový základ","posId":"ZRS40","price":0,"isExtra":true},{"id":"b0ebfe52cc8707e660249648","count":1,"label":"okraj mozzarella, bylinky","posId":"A122","price":6500,"isExtra":true},{"id":"a1fd25aba545ddd0b9cece3a","count":1,"label":"Kuře","posId":"C114","price":4000,"KDSTags":["greenhighlight"],"isExtra":true}]</t>
  </si>
  <si>
    <t>2026-05-01T22:22:17.470+02:00</t>
  </si>
  <si>
    <t>2026-05-01T22:39:38.699+02:00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</si>
  <si>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základ","posId":"ZBS40","price":0,"isExtra":true},{"id":"C106","note":"","count":1,"label":"Šunka","posId":"C106","price":4000,"KDSTags":["greenhighlight"],"isExtra":true},{"id":"N120","note":"","count":1,"label":"Aquilla černý čaj a broskev","posId":"N120","price":4900,"isExtra":false}]</t>
  </si>
  <si>
    <t>2026-05-01T22:15:35.419+02:00</t>
  </si>
  <si>
    <t>2026-05-01T22:36:22.857+02:00</t>
  </si>
  <si>
    <t>[{"id":"55199481","note":"","size":"Veggieballs 40cm 🌶️🌶️","count":1,"label":"Veggieballs 40cm 🌶️🌶️","posId":"105","price":30900,"isExtra":false},{"id":"55199547","note":"","count":1,"label":"Balné","posId":"K0000","price":2000,"isExtra":true}]</t>
  </si>
  <si>
    <t>2026-05-01T22:02:36.095+02:00</t>
  </si>
  <si>
    <t>2026-05-01T22:15:40.700+02:00</t>
  </si>
  <si>
    <t>[{"id":"69427510296215434ca5626d","count":1,"label":"BBQ Meteor 32cm","posId":"118","price":24900,"isExtra":false},{"id":"ed2821f5147c44e417ef0b42","count":1,"label":"Balné","posId":"K0000","price":1500,"isExtra":true}]</t>
  </si>
  <si>
    <t>2026-05-01T22:00:35.019+02:00</t>
  </si>
  <si>
    <t>2026-05-01T22:10:56.766+02:00</t>
  </si>
  <si>
    <t>[{"id":"55199470","note":"","size":"Margherita 40cm","count":1,"label":"Margherita 40cm","posId":"100","price":26900,"isExtra":false},{"id":"55199547","note":"","count":1,"label":"Balné","posId":"K0000","price":2000,"isExtra":true}]</t>
  </si>
  <si>
    <t>2026-05-01T21:51:52.787+02:00</t>
  </si>
  <si>
    <t>2026-05-01T22:05:02.677+02:00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</si>
  <si>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40cm","posId":"107","price":30900,"isExtra":false},{"id":"55199547","note":"","count":1,"label":"Balné","posId":"K0000","price":2000,"isExtra":true}]</t>
  </si>
  <si>
    <t>2026-05-01T21:48:48.474+02:00</t>
  </si>
  <si>
    <t>2026-05-01T21:48:57.093+02:00</t>
  </si>
  <si>
    <t>[{"id":"WUU7bA6A9cdnbizoCl89X","count":1,"label":"Capricciosa 32cm","posId":"113","price":24900,"isExtra":false,"creatorId":"89JEcYoF_ERmJcGK_JXj4","isPackging":0,"actualLabel":"Capricciosa 32cm"}]</t>
  </si>
  <si>
    <t>2026-05-01T21:47:03.556+02:00</t>
  </si>
  <si>
    <t>2026-05-01T21:54:57.547+02:00</t>
  </si>
  <si>
    <t>2026-05-01T22:02:54.211+02:00</t>
  </si>
  <si>
    <t>2026-05-01T21:47:03.804+02:00</t>
  </si>
  <si>
    <t>[{"id":"e4c90673-8957-4c9c-a784-3a1d0b3b4124","note":"","count":1,"label":"pečené brambory","posId":"P103","price":6900,"isExtra":false},{"id":"f59b90ea-5e33-470c-9864-9b5a80873c77","note":"","count":1,"label":"Zeleninová 32 cm","posId":"139","price":24900,"isExtra":false}]</t>
  </si>
  <si>
    <t>2026-05-01T21:41:30.326+02:00</t>
  </si>
  <si>
    <t>2026-05-01T21:53:14.739+02:00</t>
  </si>
  <si>
    <t>[{"id":"57405743","note":"","size":"Pepsi zero sugar 1l","count":1,"label":"Pepsi zero sugar 1l","posId":"N125","price":5900,"isExtra":false},{"id":"59589465","note":"","size":"Baby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těsto","posId":"17","price":1000,"isExtra":true}]</t>
  </si>
  <si>
    <t>2026-05-01T21:37:09.617+02:00</t>
  </si>
  <si>
    <t>2026-05-01T21:38:40.035+02:00</t>
  </si>
  <si>
    <t>[{"id":"sQnjhSaGUJdm7C4dquW2M","count":1,"label":"Comeback 32cm 🌶️","posId":"121","price":24900,"isExtra":false,"creatorId":"i5ffOF-rwkIUNJOyvCW6f","isPackging":0,"actualLabel":"Comeback 32cm 🌶️"}]</t>
  </si>
  <si>
    <t>2026-05-01T21:32:04.277+02:00</t>
  </si>
  <si>
    <t>2026-05-01T21:48:58.254+02:00</t>
  </si>
  <si>
    <t>[{"id":"bf8dc38b-6c8e-42b6-9da3-3170253a57d4","note":"","count":1,"label":"Hot &amp; Spicy 32cm 🌶️🌶️","posId":"122","price":24900,"isExtra":false},{"id":"3a8b6a85-3b5c-4ee4-be2d-261ab8731d6e","note":"","count":1,"label":"Česnekový dip","posId":"P106","price":2000,"isExtra":false}]</t>
  </si>
  <si>
    <t>2026-05-01T21:22:32.628+02:00</t>
  </si>
  <si>
    <t>2026-05-01T21:40:50.911+02:00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</si>
  <si>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základ","posId":"ZRS32","price":0,"isExtra":true}]</t>
  </si>
  <si>
    <t>2026-05-01T21:22:04.199+02:00</t>
  </si>
  <si>
    <t>2026-05-01T21:28:53.932+02:00</t>
  </si>
  <si>
    <t>2026-05-01T22:01:49.855+02:00</t>
  </si>
  <si>
    <t>2026-05-01T21:22:04.367+02:00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</si>
  <si>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těsto","posId":"15","price":0,"isExtra":true},{"id":"8caf43fd-6a2c-427b-858a-17f37d37c439","note":"","count":1,"label":"spicy wings 🌶️","posId":"P101","price":0,"isExtra":true},{"id":"b9214d29-cfbf-4803-ab3c-009864c72c8e","note":"","count":1,"label":"Mirinda 1l","posId":"N126","price":0,"isExtra":true}]</t>
  </si>
  <si>
    <t>2026-05-01T21:20:14.139+02:00</t>
  </si>
  <si>
    <t>2026-05-01T21:36:51.731+02:00</t>
  </si>
  <si>
    <t>2026-05-01T21:17:33.827+02:00</t>
  </si>
  <si>
    <t>2026-05-01T21:36:00.983+02:00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</si>
  <si>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bylinky","posId":"A122","price":6500,"isExtra":true},{"id":"55199650","note":"","count":1,"label":"Kukuřice","posId":"C115","price":3500,"KDSTags":["greenhighlight"],"isExtra":true},{"id":"55199682","note":"","count":1,"label":"Grana padano, pecorino, parmazán","posId":"C130","price":4000,"KDSTags":["greenhighlight"],"isExtra":true}]</t>
  </si>
  <si>
    <t>2026-05-01T21:14:03.222+02:00</t>
  </si>
  <si>
    <t>2026-05-01T21:28:53.030+02:00</t>
  </si>
  <si>
    <t>2026-05-01T21:51:58.238+02:00</t>
  </si>
  <si>
    <t>2026-05-01T21:14:03.767+02:00</t>
  </si>
  <si>
    <t>[{"id":"ea8ba6dd-c20a-4bae-a731-5344afc761eb","note":"","count":1,"label":"Capricciosa 18cm","posId":"125","price":11900,"isExtra":false},{"id":"28b3f739-f42a-4ef9-8499-ad66cad79c40","note":"","count":1,"label":"Hot &amp; Spicy 18cm 🌶️🌶️","posId":"134","price":11900,"isExtra":false},{"id":"fc34540c-3ca2-4bb0-bd98-dc6f769a38a1","note":"","count":1,"label":"Šunka","posId":"A106","price":2000,"isExtra":true},{"id":"c5b474e6-18c7-4e68-bfba-30417cf8de0f","note":"","count":1,"label":"Kukuřice","posId":"A115","price":1500,"isExtra":true},{"id":"19647242-c7ae-4948-97a4-fe55e47b6f96","note":"","count":1,"label":"Bez salámu","posId":"X109","price":0,"KDSTags":["redhighlight"],"isExtra":true},{"id":"3a8b6a85-3b5c-4ee4-be2d-261ab8731d6e","note":"","count":1,"label":"Česnekový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</si>
  <si>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2026-05-01T20:57:42.811+02:00</t>
  </si>
  <si>
    <t>2026-05-01T21:01:42.422+02:00</t>
  </si>
  <si>
    <t>[{"id":"sQnjhSaGUJdm7C4dquW2M","count":1,"label":"Comeback 32cm 🌶️","posId":"121","price":24900,"isExtra":false,"creatorId":"-BL81YyBCxCAUfUi37e_g","isPackging":0,"actualLabel":"Comeback 32cm 🌶️"},{"id":"aEhGN0F1eP1ffk52R-6IM","count":1,"label":"okraj mozzarella, bylinky","posId":"A121","price":5700,"isExtra":true,"mainItemId":"sQnjhSaGUJdm7C4dquW2M"}]</t>
  </si>
  <si>
    <t>2026-05-01T20:53:32.901+02:00</t>
  </si>
  <si>
    <t>2026-05-01T21:11:59.555+02:00</t>
  </si>
  <si>
    <t>[{"id":"59589464","note":"","size":"Capricciosa 32cm","count":1,"label":"Capricciosa 32cm","posId":"113","price":24900,"isExtra":false},{"id":"55199557","note":"","count":1,"label":"Balné","posId":"K0000","price":1500,"isExtra":true}]</t>
  </si>
  <si>
    <t>2026-05-01T20:53:04.710+02:00</t>
  </si>
  <si>
    <t>2026-05-01T21:02:29.228+02:00</t>
  </si>
  <si>
    <t>2026-05-01T21:15:20.037+02:00</t>
  </si>
  <si>
    <t>2026-05-01T20:53:04.834+02:00</t>
  </si>
  <si>
    <t>[{"id":"bf8dc38b-6c8e-42b6-9da3-3170253a57d4","note":"","count":1,"label":"Hot &amp; Spicy 32cm 🌶️🌶️","posId":"122","price":24900,"isExtra":false}]</t>
  </si>
  <si>
    <t>2026-05-01T20:47:52.605+02:00</t>
  </si>
  <si>
    <t>2026-05-01T20:55:55.711+02:00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</si>
  <si>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základ","posId":"ZSR40","price":0,"isExtra":true}]</t>
  </si>
  <si>
    <t>Bohdan</t>
  </si>
  <si>
    <t>2026-05-01T20:37:19.120+02:00</t>
  </si>
  <si>
    <t>2026-05-01T20:47:35.542+02:00</t>
  </si>
  <si>
    <t>[{"id":"123","note":"","count":1,"label":"Quattro Formaggi 32cm","posId":"123","price":24900,"isExtra":false},{"id":"K0000","note":"","count":1,"label":"Balné","posId":"K0000","price":1500,"isExtra":true},{"id":"122","note":"","count":1,"label":"Hot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🌶️🌶️","posId":"122","price":24900,"isExtra":false},{"id":"K0000","note":"","count":1,"label":"Balné","posId":"K0000","price":1500,"isExtra":true},{"id":"P107","note":"","count":2,"label":"Dip Jalapeňos","posId":"P107","price":2000,"isExtra":false},{"id":"K0000","note":"","count":2,"label":"Balné","posId":"K0000","price":1500,"isExtra":true}]</t>
  </si>
  <si>
    <t>2026-05-01T20:37:07.706+02:00</t>
  </si>
  <si>
    <t>2026-05-01T20:45:36.643+02:00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</si>
  <si>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32cm","posId":"123","price":24900,"isExtra":false},{"id":"ed2821f5147c44e417ef0b42","count":1,"label":"Balné","posId":"K0000","price":1500,"isExtra":true},{"id":"69427510296215434ca56269","count":1,"label":"Pepperoni 32cm 🌶️🌶️","posId":"120","price":24900,"isExtra":false},{"id":"ed2821f5147c44e417ef0b42","count":1,"label":"Balné","posId":"K0000","price":1500,"isExtra":true}]</t>
  </si>
  <si>
    <t>2026-05-01T20:32:06.324+02:00</t>
  </si>
  <si>
    <t>2026-05-01T20:42:32.640+02:00</t>
  </si>
  <si>
    <t>[{"id":"69427510296215434ca56249","count":1,"label":"Quattro Formaggi 40cm","posId":"111","price":30900,"isExtra":false},{"id":"c71f71bd04444e93fe083c01","count":1,"label":"Balné","posId":"K0000","price":2000,"isExtra":true},{"id":"69427510296215434ca5624b","count":1,"label":"Hot &amp; Spicy 40cm 🌶️🌶️","posId":"110","price":30900,"isExtra":false},{"id":"c71f71bd04444e93fe083c01","count":1,"label":"Balné","posId":"K0000","price":2000,"isExtra":true},{"id":"69427510296215434ca5625b","count":1,"label":"Baby špenát &amp; kuře 40cm","posId":"104","price":30900,"isExtra":false},{"id":"c71f71bd04444e93fe083c01","count":1,"label":"Balné","posId":"K0000","price":2000,"isExtra":true}]</t>
  </si>
  <si>
    <t>2026-05-01T20:26:03.855+02:00</t>
  </si>
  <si>
    <t>2026-05-01T20:32:02.342+02:00</t>
  </si>
  <si>
    <t>2026-05-01T20:08:03.885+02:00</t>
  </si>
  <si>
    <t>2026-05-01T20:19:43.272+02:00</t>
  </si>
  <si>
    <t>[{"id":"36ea3088-07fd-428f-b871-c4a5ee9cef7b","note":"","count":1,"label":"Comeback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omáčky","posId":"A126","price":6500,"isExtra":true}]</t>
  </si>
  <si>
    <t>Bogdan</t>
  </si>
  <si>
    <t>2026-05-01T19:43:08.964+02:00</t>
  </si>
  <si>
    <t>2026-05-01T20:02:47.307+02:00</t>
  </si>
  <si>
    <t>[{"id":"111","note":"","count":1,"label":"Quattro Formaggi 40cm","posId":"111","price":30900,"isExtra":false},{"id":"K0000","note":"","count":1,"label":"Balné","posId":"K0000","price":2000,"isExtra":true},{"id":"C115","note":"","count":2,"label":"Kukuřice","posId":"C115","price":3500,"KDSTags":["greenhighlight"],"isExtra":true},{"id":"C106","note":"","count":1,"label":"Šunka","posId":"C106","price":4000,"KDSTags":["greenhighlight"],"isExtra":true}]</t>
  </si>
  <si>
    <t>2026-05-01T19:38:02.537+02:00</t>
  </si>
  <si>
    <t>2026-05-01T19:45:23.837+02:00</t>
  </si>
  <si>
    <t>2026-05-01T20:05:47.289+02:00</t>
  </si>
  <si>
    <t>2026-05-01T19:38:02.666+02:00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</si>
  <si>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211d85d0-839e-41d0-89e3-ea177ad7489e","note":"","count":1,"label":"Česnekový dip","posId":"P106","price":2000,"isExtra":false}]</t>
  </si>
  <si>
    <t>2026-05-01T19:35:35.459+02:00</t>
  </si>
  <si>
    <t>2026-05-01T19:35:39.489+02:00</t>
  </si>
  <si>
    <t>[{"id":"FpCyJ5ZRNiPuO590BQzUC","count":1,"label":"Pepsi 1l","posId":"N124","price":5900,"isExtra":false,"creatorId":"96dzKMFKwoIPODPfmU4AN","isPackging":0,"actualLabel":"Pepsi 1l"}]</t>
  </si>
  <si>
    <t>2026-05-01T19:34:38.069+02:00</t>
  </si>
  <si>
    <t>2026-05-01T19:53:02.221+02:00</t>
  </si>
  <si>
    <t>[{"id":"59589459","note":"","size":"Pepperoni 32cm 🌶️🌶️","count":2,"label":"Pepperoni 32cm 🌶️🌶️","posId":"120","price":24900,"isExtra":false},{"id":"55199557","note":"","count":2,"label":"Balné","posId":"K0000","price":1500,"isExtra":true},{"id":"55199648","note":"","count":2,"label":"Kukuřice","posId":"B115","price":2500,"KDSTags":["greenhighlight"],"isExtra":true},{"id":"59589458","note":"","size":"Comeback 32cm 🌶️","count":1,"label":"Comeback 32cm 🌶️","posId":"121","price":24900,"isExtra":false},{"id":"55199557","note":"","count":1,"label":"Balné","posId":"K0000","price":1500,"isExtra":true},{"id":"61818001","note":"","size":"Guarana kiwi a jablko","count":1,"label":"Guarana kiwi a jablko","posId":"N144","price":5500,"isExtra":false}]</t>
  </si>
  <si>
    <t>2026-05-01T19:24:20.724+02:00</t>
  </si>
  <si>
    <t>2026-05-01T19:36:39.976+02:00</t>
  </si>
  <si>
    <t>[{"id":"y4Ud58ITso9ISpwqJmsZm","count":1,"label":"Pepperoni 40cm 🌶️🌶️","posId":"108","price":30900,"isExtra":false,"creatorId":"w65rM7hOGhGN91ytqzuTT","isPackging":0,"actualLabel":"Pepperoni 40cm 🌶️🌶️"},{"id":"knVYG7n-YfgalDKLvtO0u","count":1,"label":"Quattro Formaggi 40cm","posId":"111","price":30900,"isExtra":false,"creatorId":"hghJRYAR7djI69oILXURu","isPackging":0,"actualLabel":"Quattro Formaggi 40cm"}]</t>
  </si>
  <si>
    <t>2026-05-01T19:23:55.533+02:00</t>
  </si>
  <si>
    <t>2026-05-01T19:47:17.269+02:00</t>
  </si>
  <si>
    <t>[{"id":"69427510296215434ca56251","count":1,"label":"BBQ Texas 40cm","posId":"107","price":30900,"isExtra":false},{"id":"c71f71bd04444e93fe083c01","count":1,"label":"Balné","posId":"K0000","price":2000,"isExtra":true}]</t>
  </si>
  <si>
    <t>2026-05-01T19:21:03.814+02:00</t>
  </si>
  <si>
    <t>2026-05-01T19:38:17.084+02:00</t>
  </si>
  <si>
    <t>2026-05-01T19:56:46.672+02:00</t>
  </si>
  <si>
    <t>2026-05-01T19:21:03.981+02:00</t>
  </si>
  <si>
    <t>[{"id":"ff8bc446-e047-44f1-bae5-423b565e0123","note":"","count":2,"label":"Capricciosa 32 cm","posId":"137","price":24900,"isExtra":false},{"id":"21fd0686-e8d1-43f1-84c9-d96f5842a3ca","note":"","count":2,"label":"okraj mozzarella, bylinky","posId":"A121","price":5700,"isExtra":true},{"id":"03ade9ce-5d0f-4499-a6a3-340b58ae4468","note":"","count":1,"label":"Capricciosa 32cm","posId":"113","price":24900,"isExtra":false},{"id":"0b867b16-3995-4b4a-9deb-1c0d8cecf8d6","note":"","count":1,"label":"Pepperoni 32cm 🌶️🌶️","posId":"120","price":24900,"isExtra":false},{"id":"cf590a42-3894-4cb1-9be7-6da354b8453d","note":"","count":1,"label":"Olivy","posId":"B112","price":2500,"KDSTags":["greenhighlight"],"isExtra":true},{"id":"3a8b6a85-3b5c-4ee4-be2d-261ab8731d6e","note":"","count":1,"label":"Česnekový dip","posId":"P106","price":2000,"isExtra":false}]</t>
  </si>
  <si>
    <t>2026-05-01T19:20:17.461+02:00</t>
  </si>
  <si>
    <t>2026-05-01T19:27:55.052+02:00</t>
  </si>
  <si>
    <t>[{"id":"IgpRlx1Q10jZ_70uyPQ1q","count":1,"label":"Hot &amp; Spicy 32cm 🌶️🌶️","posId":"122","price":24900,"isExtra":false,"creatorId":"bwi1-eCvHIKlc_dPw4xpg","isPackging":0,"actualLabel":"Hot &amp; Spicy 32cm 🌶️🌶️"}]</t>
  </si>
  <si>
    <t>2026-05-01T19:17:03.505+02:00</t>
  </si>
  <si>
    <t>2026-05-01T19:32:22.134+02:00</t>
  </si>
  <si>
    <t>2026-05-01T19:51:52.629+02:00</t>
  </si>
  <si>
    <t>2026-05-01T19:17:03.671+02:00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</si>
  <si>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3a8b6a85-3b5c-4ee4-be2d-261ab8731d6e","note":"","count":3,"label":"Česnekový dip","posId":"P106","price":2000,"isExtra":false},{"id":"b6658da4-b777-42a2-94b6-5ce20ff49587","note":"","count":1,"label":"Pepperoni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bylinky","posId":"A121","price":5700,"isExtra":true},{"id":"d1e9623b-89c9-4caa-a2ba-cbaafad1a883","note":"","count":1,"label":"Slanina","posId":"B108","price":3000,"KDSTags":["greenhighlight"],"isExtra":true}]</t>
  </si>
  <si>
    <t>2026-05-01T19:16:39.185+02:00</t>
  </si>
  <si>
    <t>2026-05-01T19:26:18.502+02:00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</si>
  <si>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🌶️","posId":"109","price":30900,"isExtra":false},{"id":"55199547","note":"","count":1,"label":"Balné","posId":"K0000","price":2000,"isExtra":true},{"id":"57405743","note":"","size":"Pepsi zero sugar 1l","count":1,"label":"Pepsi zero sugar 1l","posId":"N125","price":5900,"isExtra":false},{"id":"57293717","note":"","size":"Opočno vanilková","count":1,"label":"Opočno vanilková","posId":"D108","price":12900,"isExtra":false},{"id":"57293716","note":"","size":"Opočno pistáciová","count":1,"label":"Opočno pistáciová","posId":"D109","price":12900,"isExtra":false}]</t>
  </si>
  <si>
    <t>2026-05-01T19:06:54.580+02:00</t>
  </si>
  <si>
    <t>2026-05-01T19:19:34.970+02:00</t>
  </si>
  <si>
    <t>Phuc</t>
  </si>
  <si>
    <t>2026-05-01T18:51:36.990+02:00</t>
  </si>
  <si>
    <t>2026-05-01T19:05:30.418+02:00</t>
  </si>
  <si>
    <t>[{"id":"123","note":"","count":1,"label":"Quattro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</si>
  <si>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2026-05-01T18:47:04.286+02:00</t>
  </si>
  <si>
    <t>2026-05-01T19:10:50.195+02:00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</si>
  <si>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bylinky","posId":"A122","price":6500,"isExtra":true}]</t>
  </si>
  <si>
    <t>2026-05-01T18:45:35.830+02:00</t>
  </si>
  <si>
    <t>2026-05-01T18:59:57.199+02:00</t>
  </si>
  <si>
    <t>2026-05-01T19:05:47.524+02:00</t>
  </si>
  <si>
    <t>2026-05-01T18:45:36.009+02:00</t>
  </si>
  <si>
    <t>[{"id":"LmNkmpTLXWZL8rfgt8xa0","count":1,"label":"Hawai 32cm","posId":"114","price":24900,"isExtra":false,"creatorId":"t1xlhwvGFCWJo0AP9GhkM","isPackging":0,"actualLabel":"Hawai 32cm"},{"id":"WUU7bA6A9cdnbizoCl89X","count":1,"label":"Capricciosa 32cm","posId":"113","price":24900,"isExtra":false,"creatorId":"Zz8Mo6g8xVZhAiSsVKo3M","isPackging":0,"actualLabel":"Capricciosa 32cm"}]</t>
  </si>
  <si>
    <t>2026-05-01T18:42:25.531+02:00</t>
  </si>
  <si>
    <t>2026-05-01T18:42:39.925+02:00</t>
  </si>
  <si>
    <t>[{"id":"scNMX-fJkYN-GmQuKNUL0","count":1,"label":"Guarana classic","posId":"N142","price":5500,"isExtra":false,"creatorId":"GycvwHFwP3Tys5VAnsm34","isPackging":0,"actualLabel":"Guarana classic"},{"id":"7aBj0yr8ehZGT_Y-fZEHI","count":1,"label":"Guarana kiwi a jablko","posId":"N144","price":5500,"isExtra":false,"creatorId":"JKkq6Xp7nBT2zltdYQXFE","isPackging":0,"actualLabel":"Guarana kiwi a jablko"}]</t>
  </si>
  <si>
    <t>2026-05-01T18:38:32.624+02:00</t>
  </si>
  <si>
    <t>2026-05-01T18:57:18.338+02:00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</si>
  <si>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bylinky","posId":"A121","price":5700,"isExtra":true},{"id":"55199685","note":"","count":1,"label":"Párek","posId":"B110","price":3000,"KDSTags":["greenhighlight"],"isExtra":true}]</t>
  </si>
  <si>
    <t>2026-05-01T18:37:03.078+02:00</t>
  </si>
  <si>
    <t>2026-05-01T18:55:24.140+02:00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</si>
  <si>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</si>
  <si>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2026-05-01T18:20:03.766+02:00</t>
  </si>
  <si>
    <t>2026-05-01T18:29:35.048+02:00</t>
  </si>
  <si>
    <t>2026-05-01T18:43:24.851+02:00</t>
  </si>
  <si>
    <t>2026-05-01T18:20:03.910+02:00</t>
  </si>
  <si>
    <t>[{"id":"8c704055-e242-493d-b754-bb711e5a6c0b","note":"","count":1,"label":"Hawai 40cm","posId":"102","price":30900,"isExtra":false},{"id":"c1383a56-9eef-4159-8de6-52ba98917da4","note":"","count":1,"label":"Pepperoni Rolls 🌶️","posId":"P100","price":8900,"isExtra":false},{"id":"f4d7b9ad-ce62-498d-a90b-8016ab1e3604","note":"","count":1,"label":"Quattro Formaggi 32 cm","posId":"147","price":24900,"isExtra":false}]</t>
  </si>
  <si>
    <t>2026-05-01T18:06:29.386+02:00</t>
  </si>
  <si>
    <t>2026-05-01T18:25:00.301+02:00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</si>
  <si>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základ","posId":"ZRB40","price":0,"isExtra":true}]</t>
  </si>
  <si>
    <t>2026-05-01T18:00:03.095+02:00</t>
  </si>
  <si>
    <t>2026-05-01T18:05:33.134+02:00</t>
  </si>
  <si>
    <t>2026-05-01T18:11:29.566+02:00</t>
  </si>
  <si>
    <t>2026-05-01T18:00:03.398+02:00</t>
  </si>
  <si>
    <t>[{"id":"03ade9ce-5d0f-4499-a6a3-340b58ae4468","note":"","count":1,"label":"Capricciosa 32cm","posId":"113","price":24900,"isExtra":false},{"id":"211d85d0-839e-41d0-89e3-ea177ad7489e","note":"","count":3,"label":"Česnekový dip","posId":"P106","price":2000,"isExtra":false}]</t>
  </si>
  <si>
    <t>2026-05-01T17:52:03.221+02:00</t>
  </si>
  <si>
    <t>2026-05-01T18:04:55.023+02:00</t>
  </si>
  <si>
    <t>2026-05-01T18:22:27.426+02:00</t>
  </si>
  <si>
    <t>2026-05-01T17:52:03.339+02:00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</si>
  <si>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základ","posId":"a3d62a5d-2e1d-48db-874e-d64becff7059","price":0,"isExtra":true},{"id":"eb426525-9181-4714-9963-380f5c0ae0e5","note":"","count":1,"label":"okraj mozzarella, bylinky","posId":"A122","price":6500,"isExtra":true},{"id":"4d0fe7ad-c88a-4a73-8015-c60680489cf8","note":"","count":1,"label":"Baby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bylinky","posId":"A121","price":5700,"isExtra":true}]</t>
  </si>
  <si>
    <t>2026-05-01T17:48:23.742+02:00</t>
  </si>
  <si>
    <t>2026-05-01T17:57:48.148+02:00</t>
  </si>
  <si>
    <t>[{"id":"55199479","note":"","size":"Hawai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ananasu","posId":"X100","price":0,"KDSTags":["redhighlight"],"isExtra":true}]</t>
  </si>
  <si>
    <t>2026-05-01T17:48:03.053+02:00</t>
  </si>
  <si>
    <t>2026-05-01T17:57:44.985+02:00</t>
  </si>
  <si>
    <t>[{"id":"e8f571e6-dd36-42d7-8826-52c90315986b","note":"","count":1,"label":"Baby špenát &amp; kuře 40cm","posId":"104","price":30900,"isExtra":false},{"id":"1e281388-c78a-4b3d-874d-346d699d1a35","note":"","count":1,"label":"Grana padano, pecorino, parmazán","posId":"C130","price":4000,"KDSTags":["greenhighlight"],"isExtra":true},{"id":"26378531-c5c0-43f4-9535-09f267896a62","note":"","count":1,"label":"spicy wings 🌶️","posId":"P101","price":11900,"isExtra":false}]</t>
  </si>
  <si>
    <t>2026-05-01T17:36:04.199+02:00</t>
  </si>
  <si>
    <t>2026-05-01T17:40:18.942+02:00</t>
  </si>
  <si>
    <t>2026-05-01T17:46:19.212+02:00</t>
  </si>
  <si>
    <t>2026-05-01T17:36:04.474+02:00</t>
  </si>
  <si>
    <t>[{"id":"987fa0f9-906b-4c8f-b658-123a02363de3","note":"","count":1,"label":"BBQ Texas 18cm","posId":"131","price":11900,"isExtra":false},{"id":"57c816b2-3e3f-46c2-b126-b09910d79cb0","note":"","count":1,"label":"změna na Smetanový základ","posId":"57c816b2-3e3f-46c2-b126-b09910d79cb0","price":0,"isExtra":true},{"id":"c140cca5-f089-41f7-bf7d-f4a7a6787661","note":"","count":1,"label":"Jalapeňos","posId":"A102","price":1500,"isExtra":true},{"id":"c5b474e6-18c7-4e68-bfba-30417cf8de0f","note":"","count":1,"label":"Kukuřice","posId":"A115","price":1500,"isExtra":true},{"id":"3a8b6a85-3b5c-4ee4-be2d-261ab8731d6e","note":"","count":2,"label":"Česnekový dip","posId":"P106","price":2000,"isExtra":false},{"id":"ea8ba6dd-c20a-4bae-a731-5344afc761eb","note":"","count":1,"label":"Capricciosa 18cm","posId":"125","price":11900,"isExtra":false},{"id":"57c816b2-3e3f-46c2-b126-b09910d79cb0","note":"","count":1,"label":"změna na Smetanový základ","posId":"57c816b2-3e3f-46c2-b126-b09910d79cb0","price":0,"isExtra":true}]</t>
  </si>
  <si>
    <t>2026-05-01T17:11:20.241+02:00</t>
  </si>
  <si>
    <t>2026-05-01T17:20:08.136+02:00</t>
  </si>
  <si>
    <t>[{"id":"59589455","note":"","size":"Margherita 32cm","count":1,"label":"Margherita 32cm","posId":"112","price":20900,"isExtra":false},{"id":"55199557","note":"","count":1,"label":"Balné","posId":"K0000","price":1500,"isExtra":true},{"id":"59589464","note":"","size":"Capricciosa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</si>
  <si>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2026-05-01T16:45:16.963+02:00</t>
  </si>
  <si>
    <t>2026-05-01T16:51:07.036+02:00</t>
  </si>
  <si>
    <t>[{"id":"55199471","note":"","size":"Quattro Formaggi 40cm","count":1,"label":"Quattro Formaggi 40cm","posId":"111","price":30900,"isExtra":false},{"id":"55199547","note":"","count":1,"label":"Balné","posId":"K0000","price":2000,"isExtra":true}]</t>
  </si>
  <si>
    <t>2026-05-01T16:38:03.945+02:00</t>
  </si>
  <si>
    <t>2026-05-01T16:48:26.822+02:00</t>
  </si>
  <si>
    <t>[{"id":"ee394832-8137-440a-84b7-b9e0df42a9ab","note":"","count":1,"label":"Hawai 32cm","posId":"114","price":24900,"isExtra":false},{"id":"3a8b6a85-3b5c-4ee4-be2d-261ab8731d6e","note":"","count":1,"label":"Česnekový dip","posId":"P106","price":2000,"isExtra":false}]</t>
  </si>
  <si>
    <t>2026-05-01T16:30:12.973+02:00</t>
  </si>
  <si>
    <t>2026-05-01T16:35:58.117+02:00</t>
  </si>
  <si>
    <t>2026-05-01T16:20:39.168+02:00</t>
  </si>
  <si>
    <t>2026-05-01T16:35:36.040+02:00</t>
  </si>
  <si>
    <t>[{"id":"69427510296215434ca5624d","count":1,"label":"Comeback 40cm 🌶️","posId":"109","price":30900,"isExtra":false},{"id":"c71f71bd04444e93fe083c01","count":1,"label":"Balné","posId":"K0000","price":2000,"isExtra":true},{"id":"69427510296215434ca5629f","count":2,"label":"česnekový chléb","posId":"P104","price":7900,"isExtra":false},{"id":"ed2821f5147c44e417ef0b42","count":2,"label":"Balné","posId":"K0000","price":1500,"isExtra":true},{"id":"69427510296215434ca562a3","count":1,"label":"Česnekový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</si>
  <si>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2026-05-01T16:11:31.665+02:00</t>
  </si>
  <si>
    <t>2026-05-01T16:21:53.028+02:00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</si>
  <si>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55199586","note":"","count":1,"label":"okraj mozzarella, bylinky","posId":"A121","price":5700,"isExtra":true},{"id":"55199578","note":"","count":1,"label":"masové kuličky","posId":"P102","price":0,"isExtra":true},{"id":"57405756","note":"","count":1,"label":"Mirinda 1l","posId":"N126","price":0,"isExtra":true}]</t>
  </si>
  <si>
    <t>Semi</t>
  </si>
  <si>
    <t>2026-05-01T15:48:00.082+02:00</t>
  </si>
  <si>
    <t>2026-05-01T15:55:40.922+02:00</t>
  </si>
  <si>
    <t>[{"id":"108","note":"","count":1,"label":"Pepperoni 40cm 🌶️🌶️","posId":"108","price":30900,"isExtra":false},{"id":"K0000","note":"","count":1,"label":"Balné","posId":"K0000","price":2000,"isExtra":true},{"id":"N124","note":"","count":1,"label":"Pepsi 1l","posId":"N124","price":5900,"isExtra":false}]</t>
  </si>
  <si>
    <t>2026-05-01T15:42:58.001+02:00</t>
  </si>
  <si>
    <t>2026-05-01T15:52:31.088+02:00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</si>
  <si>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omáčka","posId":"A119","price":5700,"isExtra":true}]</t>
  </si>
  <si>
    <t>Vít</t>
  </si>
  <si>
    <t>2026-05-01T14:54:47.924+02:00</t>
  </si>
  <si>
    <t>2026-05-01T15:06:56.720+02:00</t>
  </si>
  <si>
    <t>[{"id":"112","note":"","count":1,"label":"Margherita 32cm","posId":"112","price":20900,"isExtra":false},{"id":"K0000","note":"","count":1,"label":"Balné","posId":"K0000","price":1500,"isExtra":true},{"id":"106","note":"","count":1,"label":"BBQ Meteor 40cm","posId":"106","price":30900,"isExtra":false},{"id":"K0000","note":"","count":1,"label":"Balné","posId":"K0000","price":2000,"isExtra":true}]</t>
  </si>
  <si>
    <t>2026-05-01T14:53:25.080+02:00</t>
  </si>
  <si>
    <t>2026-05-01T15:03:01.693+02:00</t>
  </si>
  <si>
    <t>[{"id":"59589463","note":"","size":"Hawai 32cm","count":2,"label":"Hawai 32cm","posId":"114","price":24900,"isExtra":false},{"id":"55199557","note":"","count":2,"label":"Balné","posId":"K0000","price":1500,"isExtra":true},{"id":"55199592","note":"","count":2,"label":"Bez ananasu","posId":"X100","price":0,"KDSTags":["redhighlight"],"isExtra":true},{"id":"59589459","note":"","size":"Pepperoni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</si>
  <si>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2026-05-01T14:48:29.109+02:00</t>
  </si>
  <si>
    <t>2026-05-01T14:56:34.706+02:00</t>
  </si>
  <si>
    <t>[{"id":"69427510296215434ca56271","count":1,"label":"Hawai 32cm","posId":"114","price":24900,"isExtra":false},{"id":"ed2821f5147c44e417ef0b42","count":1,"label":"Balné","posId":"K0000","price":1500,"isExtra":true},{"id":"69427510296215434ca56261","count":1,"label":"Margherita 32cm","posId":"112","price":20900,"isExtra":false},{"id":"ed2821f5147c44e417ef0b42","count":1,"label":"Balné","posId":"K0000","price":1500,"isExtra":true},{"id":"75e1685c60ee6836651e0611","count":1,"label":"Kukuřice","posId":"B115","price":2500,"KDSTags":["greenhighlight"],"isExtra":true},{"id":"69427510296215434ca562bd","count":1,"label":"Pepsi 1l","posId":"N124","price":5900,"isExtra":false},{"id":"69427510296215434ca562a3","count":1,"label":"Česnekový dip","posId":"P106","price":2000,"isExtra":false},{"id":"ed2821f5147c44e417ef0b42","count":1,"label":"Balné","posId":"K0000","price":1500,"isExtra":true}]</t>
  </si>
  <si>
    <t>2026-05-01T14:41:57.369+02:00</t>
  </si>
  <si>
    <t>2026-05-01T14:49:49.856+02:00</t>
  </si>
  <si>
    <t>[{"id":"69427510296215434ca56249","count":1,"label":"Quattro Formaggi 40cm","posId":"111","price":30900,"isExtra":false},{"id":"c71f71bd04444e93fe083c01","count":1,"label":"Balné","posId":"K0000","price":2000,"isExtra":true},{"id":"ddd35fabdba32f993251f8ff","count":1,"label":"Rajčatový základ","posId":"ZSR40","price":0,"isExtra":true},{"id":"c2972bca86a30a8454e3348a","count":1,"label":"Pepperoni salám","posId":"C109","price":4000,"KDSTags":["greenhighlight"],"isExtra":true}]</t>
  </si>
  <si>
    <t>2026-05-01T13:57:03.926+02:00</t>
  </si>
  <si>
    <t>2026-05-01T14:05:34.510+02:00</t>
  </si>
  <si>
    <t>2026-05-01T14:15:20.979+02:00</t>
  </si>
  <si>
    <t>2026-05-01T13:57:04.069+02:00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</si>
  <si>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bylinky","posId":"A121","price":5700,"isExtra":true}]</t>
  </si>
  <si>
    <t>2026-05-01T13:47:50.336+02:00</t>
  </si>
  <si>
    <t>2026-05-01T13:49:31.945+02:00</t>
  </si>
  <si>
    <t>[{"id":"scNMX-fJkYN-GmQuKNUL0","count":1,"label":"Guarana classic","posId":"N142","price":5500,"isExtra":false,"creatorId":"66eYKx7Iu1YvK5_iFsF6P","isPackging":0,"actualLabel":"Guarana classic"}]</t>
  </si>
  <si>
    <t>2026-05-01T13:43:05.269+02:00</t>
  </si>
  <si>
    <t>2026-05-01T13:53:59.983+02:00</t>
  </si>
  <si>
    <t>[{"id":"5b1f2843-926a-4dd1-a5f0-4fddc7b45013","note":"","count":1,"label":"Margherita 32cm","posId":"112","price":20900,"isExtra":false},{"id":"35e045f9-bc36-46e9-8142-6579de78a05b","note":"","count":1,"label":"Comeback 32cm 🌶️","posId":"121","price":24900,"isExtra":false},{"id":"0ea52415-fdb3-497f-b216-7fd5802f2e0f","note":"","count":1,"label":"Quattro Formaggi 32cm","posId":"123","price":24900,"isExtra":false}]</t>
  </si>
  <si>
    <t>roman</t>
  </si>
  <si>
    <t>2026-05-01T13:40:44.307+02:00</t>
  </si>
  <si>
    <t>2026-05-01T13:49:33.261+02:00</t>
  </si>
  <si>
    <t>[{"id":"105","note":"","count":1,"label":"Veggieballs 40cm 🌶️🌶️","posId":"105","price":30900,"isExtra":false},{"id":"K0000","note":"","count":1,"label":"Balné","posId":"K0000","price":2000,"isExtra":true}]</t>
  </si>
  <si>
    <t>2026-05-01T13:37:34.073+02:00</t>
  </si>
  <si>
    <t>2026-05-01T13:47:02.207+02:00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</si>
  <si>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omáčka","posId":"A123","price":5700,"isExtra":true}]</t>
  </si>
  <si>
    <t>Albert</t>
  </si>
  <si>
    <t>2026-05-01T13:22:27.413+02:00</t>
  </si>
  <si>
    <t>2026-05-01T13:28:39.155+02:00</t>
  </si>
  <si>
    <t>[{"id":"113","note":"","count":1,"label":"Capricciosa 32cm","posId":"113","price":24900,"isExtra":false},{"id":"K0000","note":"","count":1,"label":"Balné","posId":"K0000","price":1500,"isExtra":true}]</t>
  </si>
  <si>
    <t>2026-05-01T13:14:12.250+02:00</t>
  </si>
  <si>
    <t>2026-05-01T13:21:02.275+02:00</t>
  </si>
  <si>
    <t>[{"id":"69427510296215434ca56255","count":1,"label":"Zeleninová 40cm","posId":"103","price":30900,"isExtra":false},{"id":"c71f71bd04444e93fe083c01","count":1,"label":"Balné","posId":"K0000","price":2000,"isExtra":true},{"id":"ff8e6b96302f88cba3b326a0","count":1,"label":"Bez žampionů","posId":"X105","price":0,"KDSTags":["redhighlight"],"isExtra":true}]</t>
  </si>
  <si>
    <t>2026-05-01T13:05:39.253+02:00</t>
  </si>
  <si>
    <t>2026-05-01T13:12:29.130+02:00</t>
  </si>
  <si>
    <t>2026-05-01T12:53:03.363+02:00</t>
  </si>
  <si>
    <t>2026-05-01T13:04:33.956+02:00</t>
  </si>
  <si>
    <t>2026-05-01T13:19:14.133+02:00</t>
  </si>
  <si>
    <t>2026-05-01T12:53:03.784+02:00</t>
  </si>
  <si>
    <t>[{"id":"4cd25cb7-e092-43a0-ab38-89c50a7e6a77","note":"","count":1,"label":"Pepperoni 18cm 🌶️🌶️","posId":"132","price":11900,"isExtra":false},{"id":"bf8dc38b-6c8e-42b6-9da3-3170253a57d4","note":"","count":1,"label":"Hot &amp; Spicy 32cm 🌶️🌶️","posId":"122","price":24900,"isExtra":false}]</t>
  </si>
  <si>
    <t>2026-05-01T12:49:48.519+02:00</t>
  </si>
  <si>
    <t>2026-05-01T12:56:37.250+02:00</t>
  </si>
  <si>
    <t>[{"id":"69427510296215434ca56267","count":1,"label":"Comeback 32cm 🌶️","posId":"121","price":24900,"isExtra":false},{"id":"ed2821f5147c44e417ef0b42","count":1,"label":"Balné","posId":"K0000","price":1500,"isExtra":true},{"id":"2583a598f2acd195b28a2f6c","count":1,"label":"Žampiony","posId":"B105","price":2500,"KDSTags":["greenhighlight"],"isExtra":true}]</t>
  </si>
  <si>
    <t>2026-05-01T12:36:03.024+02:00</t>
  </si>
  <si>
    <t>2026-05-01T13:44:09.111+02:00</t>
  </si>
  <si>
    <t>2026-05-01T13:56:06.810+02:00</t>
  </si>
  <si>
    <t>2026-05-01T12:36:03.157+02:00</t>
  </si>
  <si>
    <t>[{"id":"28b3f739-f42a-4ef9-8499-ad66cad79c40","note":"","count":1,"label":"Hot &amp; Spicy 18cm 🌶️🌶️","posId":"134","price":11900,"isExtra":false},{"id":"e1ef9526-7c68-483b-a8a1-92bb58ce9f1e","note":"","count":1,"label":"Jalapenos Rolls","posId":"jpr200","price":8900,"isExtra":false},{"id":"95bce60f-e62f-4ae7-90e9-e09260893da5","note":"","count":1,"label":"Baby špenát &amp; kuře 18cm","posId":"128","price":11900,"isExtra":false},{"id":"3a8b6a85-3b5c-4ee4-be2d-261ab8731d6e","note":"","count":1,"label":"Česnekový dip","posId":"P106","price":2000,"isExtra":false},{"id":"7bd52058-f7b0-4320-9d6c-79598e7d9b5f","note":"","count":1,"label":"Hawai 18cm","posId":"126","price":11900,"isExtra":false}]</t>
  </si>
  <si>
    <t>2026-05-01T12:28:19.340+02:00</t>
  </si>
  <si>
    <t>2026-05-01T12:31:47.218+02:00</t>
  </si>
  <si>
    <t>2026-05-01T12:23:03.143+02:00</t>
  </si>
  <si>
    <t>2026-05-01T12:31:51.827+02:00</t>
  </si>
  <si>
    <t>2026-05-01T12:46:06.437+02:00</t>
  </si>
  <si>
    <t>2026-05-01T12:23:03.309+02:00</t>
  </si>
  <si>
    <t>[{"id":"ea8ba6dd-c20a-4bae-a731-5344afc761eb","note":"","count":1,"label":"Capricciosa 18cm","posId":"125","price":11900,"isExtra":false},{"id":"4cd25cb7-e092-43a0-ab38-89c50a7e6a77","note":"","count":1,"label":"Pepperoni 18cm 🌶️🌶️","posId":"132","price":11900,"isExtra":false},{"id":"8f76439d-f1b5-4482-ac44-d6efec1ebc41","note":"","count":1,"label":"Zeleninová 18cm","posId":"127","price":11900,"isExtra":false}]</t>
  </si>
  <si>
    <t>2026-05-01T12:22:53.235+02:00</t>
  </si>
  <si>
    <t>2026-05-01T12:36:58.969+02:00</t>
  </si>
  <si>
    <t>2026-05-01T12:17:35.610+02:00</t>
  </si>
  <si>
    <t>2026-05-01T12:17:37.197+02:00</t>
  </si>
  <si>
    <t>[{"id":"7aBj0yr8ehZGT_Y-fZEHI","count":1,"label":"Guarana kiwi a jablko","posId":"N144","price":5500,"isExtra":false,"creatorId":"q4JotuVbBz7F22TevA05r","isPackging":0,"actualLabel":"Guarana kiwi a jablko"}]</t>
  </si>
  <si>
    <t>2026-05-01T11:44:45.555+02:00</t>
  </si>
  <si>
    <t>2026-05-01T11:57:13.864+02:00</t>
  </si>
  <si>
    <t>[{"id":"69427510296215434ca562a9","count":1,"label":"Choco Rolls","posId":"chr100","price":8900,"isExtra":false},{"id":"ed2821f5147c44e417ef0b42","count":1,"label":"Balné","posId":"K0000","price":1500,"isExtra":true},{"id":"69427510296215434ca56261","count":1,"label":"Margherita 32cm","posId":"112","price":20900,"isExtra":false},{"id":"ed2821f5147c44e417ef0b42","count":1,"label":"Balné","posId":"K0000","price":1500,"isExtra":true},{"id":"69427510296215434ca56267","count":1,"label":"Comeback 32cm 🌶️","posId":"121","price":24900,"isExtra":false},{"id":"ed2821f5147c44e417ef0b42","count":1,"label":"Balné","posId":"K0000","price":1500,"isExtra":true}]</t>
  </si>
  <si>
    <t>2026-05-01T11:14:18.205+02:00</t>
  </si>
  <si>
    <t>2026-05-01T11:41:21.832+02:00</t>
  </si>
  <si>
    <t>[{"id":"121","note":"","count":1,"label":"Comeback 32cm 🌶️","posId":"121","price":24900,"isExtra":false},{"id":"K0000","note":"","count":1,"label":"Balné","posId":"K0000","price":1500,"isExtra":true},{"id":"N125","note":"","count":1,"label":"Pepsi zero sugar 1l","posId":"N125","price":5900,"isExtra":false}]</t>
  </si>
  <si>
    <t>2026-05-01T11:10:09.094+02:00</t>
  </si>
  <si>
    <t>2026-05-01T11:43:39.737+02:00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</si>
  <si>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🌶️🌶️","posId":"110","price":30900,"isExtra":false},{"id":"55199547","note":"","count":1,"label":"Balné","posId":"K0000","price":2000,"isExtra":true},{"id":"55199473","note":"","size":"Comeback 40cm 🌶️","count":2,"label":"Comeback 40cm 🌶️","posId":"109","price":30900,"isExtra":false},{"id":"55199547","note":"","count":2,"label":"Balné","posId":"K0000","price":2000,"isExtra":true},{"id":"55199475","note":"","size":"BBQ Texas 40cm","count":3,"label":"BBQ Texas 40cm","posId":"107","price":30900,"isExtra":false},{"id":"55199547","note":"","count":3,"label":"Balné","posId":"K0000","price":2000,"isExtra":true},{"id":"55199476","note":"","size":"BBQ Meteor 40cm","count":2,"label":"BBQ Meteor 40cm","posId":"106","price":30900,"isExtra":false},{"id":"55199547","note":"","count":2,"label":"Balné","posId":"K0000","price":2000,"isExtra":true},{"id":"55199480","note":"","size":"Capricciosa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40cm","posId":"101","price":30900,"isExtra":false},{"id":"55199547","note":"","count":1,"label":"Balné","posId":"K0000","price":2000,"isExtra":true},{"id":"55199477","note":"","size":"Baby špenát &amp; kuře 40cm","count":2,"label":"Baby špenát &amp; kuře 40cm","posId":"104","price":30900,"isExtra":false},{"id":"55199547","note":"","count":2,"label":"Balné","posId":"K0000","price":2000,"isExtra":true},{"id":"55199471","note":"","size":"Quattro Formaggi 40cm","count":3,"label":"Quattro Formaggi 40cm","posId":"111","price":30900,"isExtra":false},{"id":"55199547","note":"","count":3,"label":"Balné","posId":"K0000","price":2000,"isExtra":true}]</t>
  </si>
  <si>
    <t>2026-05-03T23:49:08.129+02:00</t>
  </si>
  <si>
    <t>2026-05-03T23:59:19.574+02:00</t>
  </si>
  <si>
    <t>[{"id":"7b38057d-d868-4703-9219-79f60d8a09f4","count":1,"label":"Pizza Capricciosa 18","posId":"125","price":11900,"isExtra":false,"creatorId":"QqYWquuTxs3Oi-fVA4QnS","isPackging":0,"actualLabel":"Pizza Capricciosa 18"},{"id":"db7acac0-80e0-4852-a500-36801587d36c","count":1,"label":"Pizza Špenát kuře 18 cm","posId":"128","price":11900,"isExtra":false,"creatorId":"YQVmlV5DRI_eJu6pYcyrF","isPackging":0,"actualLabel":"Pizza Špenát kuře 18 cm"},{"id":"738aa3ae-d2dd-4b3d-a30a-44f2259be94b","count":1,"label":"Pizza BBQ Meteor 18","posId":"130","price":11900,"isExtra":false,"creatorId":"QL2MFWqR1kNIDFCM3fmTV","isPackging":0,"actualLabel":"Pizza BBQ Meteor 18"}]</t>
  </si>
  <si>
    <t>2026-05-03T23:45:03.496+02:00</t>
  </si>
  <si>
    <t>2026-05-04T00:04:15.489+02:00</t>
  </si>
  <si>
    <t>[{"id":"2cc0a9fe-ea2a-41e4-be86-6376b8437c33","note":"","count":1,"label":"Capricciosa 40 cm","posId":"101","price":30900,"isExtra":false}]</t>
  </si>
  <si>
    <t>Artur</t>
  </si>
  <si>
    <t>2026-05-03T23:42:09.501+02:00</t>
  </si>
  <si>
    <t>2026-05-04T00:05:15.659+02:00</t>
  </si>
  <si>
    <t>Pizza Comeback Malešice</t>
  </si>
  <si>
    <t>[{"id":"106","note":"","count":1,"label":"BBQ Meteor 40cm","posId":"106","price":30900,"isExtra":false},{"id":"K0000","note":"","count":1,"label":"Balné","posId":"K0000","price":2000,"isExtra":true},{"id":"A118","note":"","count":1,"label":"okraj hotdog, hořčice","posId":"A118","price":6500,"isExtra":true},{"id":"N125","note":"","count":1,"label":"Pepsi zero sugar 1l","posId":"N125","price":5900,"isExtra":false},{"id":"P101","note":"","count":1,"label":"Spicy Wings 🌶️","posId":"P101","price":11900,"isExtra":false},{"id":"K0000","note":"","count":1,"label":"Balné","posId":"K0000","price":1500,"isExtra":true}]</t>
  </si>
  <si>
    <t>Mathias</t>
  </si>
  <si>
    <t>2026-05-03T23:40:23.570+02:00</t>
  </si>
  <si>
    <t>2026-05-03T23:53:21.683+02:00</t>
  </si>
  <si>
    <t>2026-05-03T23:31:33.394+02:00</t>
  </si>
  <si>
    <t>2026-05-03T23:38:06.620+02:00</t>
  </si>
  <si>
    <t>[{"id":"54684796","note":"","size":"Česnekový dip","count":1,"label":"Česnekový dip","posId":"P106","price":2000,"isExtra":false},{"id":"54684837","note":"","count":1,"label":"Balné","posId":"K0000","price":1500,"isExtra":true},{"id":"54684753","note":"","size":"Comeback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</si>
  <si>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2026-05-03T23:29:03.824+02:00</t>
  </si>
  <si>
    <t>2026-05-03T23:38:08.488+02:00</t>
  </si>
  <si>
    <t>2026-05-03T23:55:25.404+02:00</t>
  </si>
  <si>
    <t>2026-05-03T23:31:43.235+02:00</t>
  </si>
  <si>
    <t>[{"id":"6d80fcec-2088-4df1-b35b-3de60046f4e1","note":"","count":1,"label":"Hot &amp; Spicy 32 cm","posId":"146","price":24900,"isExtra":false}]</t>
  </si>
  <si>
    <t>2026-05-03T23:17:03.367+02:00</t>
  </si>
  <si>
    <t>2026-05-03T23:23:21.238+02:00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</si>
  <si>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bylinky","posId":"A121","price":5700,"isExtra":true}]</t>
  </si>
  <si>
    <t>2026-05-03T23:13:03.717+02:00</t>
  </si>
  <si>
    <t>2026-05-03T23:17:59.432+02:00</t>
  </si>
  <si>
    <t>2026-05-03T23:33:10.485+02:00</t>
  </si>
  <si>
    <t>2026-05-03T23:13:40.847+02:00</t>
  </si>
  <si>
    <t>[{"id":"5e57993d-26f3-465c-aa35-1e3806b0b477","note":"","count":1,"label":"Hot &amp; Spicy 32 cm","posId":"122","price":24900,"isExtra":false},{"id":"0c454cc7-3f38-4dea-9e0e-7220d9ba6ce0","note":"","count":1,"label":"Dip česnekový","posId":"P106","price":2000,"isExtra":false},{"id":"1a902d9c-c6c4-4e15-b30a-3906f056006f","note":"","count":1,"label":"Pepsi zero sugar 1l","posId":"N125","price":5900,"isExtra":false}]</t>
  </si>
  <si>
    <t>2026-05-03T23:07:30.797+02:00</t>
  </si>
  <si>
    <t>2026-05-03T23:13:12.446+02:00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</si>
  <si>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okrajů","posId":"X1000","price":0,"isExtra":true}]</t>
  </si>
  <si>
    <t>2026-05-03T22:58:04.178+02:00</t>
  </si>
  <si>
    <t>2026-05-03T23:07:04.502+02:00</t>
  </si>
  <si>
    <t>2026-05-03T23:17:07.309+02:00</t>
  </si>
  <si>
    <t>2026-05-03T23:06:20.620+02:00</t>
  </si>
  <si>
    <t>Mukhammadjon</t>
  </si>
  <si>
    <t>2026-05-03T22:46:59.306+02:00</t>
  </si>
  <si>
    <t>2026-05-03T23:00:16.409+02:00</t>
  </si>
  <si>
    <t>[{"id":"116","note":"","count":1,"label":"Baby Špenát &amp; kuře 32cm","posId":"116","price":24900,"isExtra":false},{"id":"K0000","note":"","count":1,"label":"Balné","posId":"K0000","price":1500,"isExtra":true},{"id":"B102","note":"","count":1,"label":"Jalapeňos","posId":"B102","price":2500,"KDSTags":["greenhighlight"],"isExtra":true},{"id":"B105","note":"","count":1,"label":"Žampiony","posId":"B105","price":2500,"KDSTags":["greenhighlight"],"isExtra":true}]</t>
  </si>
  <si>
    <t>Šimon</t>
  </si>
  <si>
    <t>2026-05-03T22:42:51.294+02:00</t>
  </si>
  <si>
    <t>2026-05-03T22:57:11.300+02:00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</si>
  <si>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základ","posId":"ZSR40","price":0,"isExtra":true},{"id":"P101","note":"","count":1,"label":"Spicy Wings 🌶️","posId":"P101","price":11900,"isExtra":false},{"id":"K0000","note":"","count":1,"label":"Balné","posId":"K0000","price":1500,"isExtra":true}]</t>
  </si>
  <si>
    <t>2026-05-03T22:40:04.143+02:00</t>
  </si>
  <si>
    <t>2026-05-03T22:49:04.123+02:00</t>
  </si>
  <si>
    <t>[{"id":"eeb9b1ff-cedd-4112-8a46-47533eec93b4","note":"","count":1,"label":"Margherita 32 cm","posId":"136","price":20900,"isExtra":false},{"id":"57c816b2-3e3f-46c2-b126-b09910d79cb0","note":"","count":1,"label":"změna na Smetanový základ","posId":"A129","price":0,"isExtra":true}]</t>
  </si>
  <si>
    <t>2026-05-03T22:36:44.365+02:00</t>
  </si>
  <si>
    <t>2026-05-03T22:50:29.173+02:00</t>
  </si>
  <si>
    <t>2026-05-03T23:00:20.964+02:00</t>
  </si>
  <si>
    <t>2026-05-03T22:36:52.542+02:00</t>
  </si>
  <si>
    <t>[{"id":"cd554f59-2f29-413f-b9d0-9b4574f37e42","count":1,"label":"Jablečno-skořicové rolls","posId":"18","price":8900,"isExtra":false,"creatorId":"jKcYNYYrrwJw_Ri36lSJk","isPackging":0,"actualLabel":"Jablečno-skořicové rolls"},{"id":"cd554f59-2f29-413f-b9d0-9b4574f37e42","count":1,"label":"Jablečno-skořicové rolls","posId":"18","price":8900,"isExtra":false,"creatorId":"34tP7WFqdsK-ZaOWW6lfY","isPackging":0,"actualLabel":"Jablečno-skořicové rolls"},{"id":"cd554f59-2f29-413f-b9d0-9b4574f37e42","count":1,"label":"Jablečno-skořicové rolls","posId":"18","price":8900,"isExtra":false,"creatorId":"Y8k2zK5F035_0En6AepVD","isPackging":0,"actualLabel":"Jablečno-skořicové rolls"},{"id":"cd554f59-2f29-413f-b9d0-9b4574f37e42","count":1,"label":"Jablečno-skořicové rolls","posId":"18","price":8900,"isExtra":false,"creatorId":"8vY8y5_dCcZdhhEJ0CE2q","isPackging":0,"actualLabel":"Jablečno-skořicové rolls"},{"id":"cd554f59-2f29-413f-b9d0-9b4574f37e42","count":1,"label":"Jablečno-skořicové rolls","posId":"18","price":8900,"isExtra":false,"creatorId":"P-53_YhTKgP9_fYfnMPIm","isPackging":0,"actualLabel":"Jablečno-skořicové rolls"},{"id":"c2eae2bb-a701-4741-8180-ef6bd455d86d","count":1,"label":"Pepsi zero sugar 1l","posId":"N125","price":5900,"isExtra":false,"creatorId":"CpeGcc7QYwqabZRQpu0pP","isPackging":0,"actualLabel":"Pepsi zero sugar 1l"},{"id":"c2eae2bb-a701-4741-8180-ef6bd455d86d","count":1,"label":"Pepsi zero sugar 1l","posId":"N125","price":5900,"isExtra":false,"creatorId":"Z82W15H3Jko70fLU3Aq1o","isPackging":0,"actualLabel":"Pepsi zero sugar 1l"},{"id":"c2eae2bb-a701-4741-8180-ef6bd455d86d","count":1,"label":"Pepsi zero sugar 1l","posId":"N125","price":5900,"isExtra":false,"creatorId":"Lf7oihHCHjOkqxl7q22Op","isPackging":0,"actualLabel":"Pepsi zero sugar 1l"},{"id":"c2eae2bb-a701-4741-8180-ef6bd455d86d","count":1,"label":"Pepsi zero sugar 1l","posId":"N125","price":5900,"isExtra":false,"creatorId":"Tsit87Seb8kq7Wh5aysQ1","isPackging":0,"actualLabel":"Pepsi zero sugar 1l"}]</t>
  </si>
  <si>
    <t>2026-05-03T22:28:51.304+02:00</t>
  </si>
  <si>
    <t>2026-05-03T22:36:14.329+02:00</t>
  </si>
  <si>
    <t>Pizza Comeback Malešice New</t>
  </si>
  <si>
    <t>[{"id":"6942755309e364dceebaa2a0","count":1,"label":"BBQ Texas 32cm","posId":"119","price":24900,"isExtra":false},{"id":"2f43df7dedb312c2f3c829b9","count":1,"label":"Balné","posId":"K0000","price":1500,"isExtra":true},{"id":"fb29917ce2e90ab392103c23","count":1,"label":"USA těsto","posId":"17","price":1000,"isExtra":true},{"id":"d1ed8eed39be57bbeb7755f5","count":1,"label":"Bez papriky","posId":"X111","price":0,"KDSTags":["redhighlight"],"isExtra":true}]</t>
  </si>
  <si>
    <t>2026-05-03T22:24:03.222+02:00</t>
  </si>
  <si>
    <t>2026-05-03T22:34:07.145+02:00</t>
  </si>
  <si>
    <t>2026-05-03T22:38:45.555+02:00</t>
  </si>
  <si>
    <t>2026-05-03T22:24:32.522+02:00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</si>
  <si>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</si>
  <si>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2026-05-03T22:20:55.431+02:00</t>
  </si>
  <si>
    <t>2026-05-03T22:29:46.341+02:00</t>
  </si>
  <si>
    <t>[{"id":"f714e0cf-7ae5-4e69-9b2e-9c0d416720d3","count":1,"label":"Pizza Quattro Formaggi 40","posId":"111","price":30900,"isExtra":false,"creatorId":"gAr41sbfnE1RSZZ3NujSu","isPackging":0,"actualLabel":"Pizza Quattro Formaggi 40"}]</t>
  </si>
  <si>
    <t>Hocine</t>
  </si>
  <si>
    <t>2026-05-03T22:17:31.225+02:00</t>
  </si>
  <si>
    <t>2026-05-03T22:29:52.235+02:00</t>
  </si>
  <si>
    <t>[{"id":"104","note":"","count":1,"label":"Baby špenát &amp; kuře 40cm","posId":"104","price":30900,"isExtra":false},{"id":"K0000","note":"","count":1,"label":"Balné","posId":"K0000","price":2000,"isExtra":true},{"id":"P102","note":"","count":1,"label":"Masové kuličky","posId":"P102","price":9900,"isExtra":false},{"id":"K0000","note":"","count":1,"label":"Balné","posId":"K0000","price":1500,"isExtra":true}]</t>
  </si>
  <si>
    <t>2026-05-03T22:10:15.900+02:00</t>
  </si>
  <si>
    <t>2026-05-03T22:23:18.305+02:00</t>
  </si>
  <si>
    <t>[{"id":"69ba74ef03c072b67d0f17e9","count":1,"label":"Strawberry Love menu","posId":"M300","price":34900,"isExtra":false},{"id":"ec9cd154dfbd68131df1bbc4","count":1,"label":"Špenát &amp; kuře","posId":"Y116","price":0,"isExtra":true},{"id":"b79674a8749d7a797a90cc5b","count":1,"label":"okraj mozzarella, bylinky","posId":"A121","price":5700,"isExtra":true},{"id":"ce030b2f1d1f3a1a78975eb1","count":1,"label":"Pepsi 1l","posId":"N124","price":0,"isExtra":true},{"id":"56ea0d333271fed8bf3ce1bf","count":1,"label":"Pizza Strawbery Love 18","posId":"40","price":0,"isExtra":true},{"id":"6942755309e364dceebaa2a8","count":1,"label":"Capricciosa 32cm","posId":"113","price":24900,"isExtra":false},{"id":"2f43df7dedb312c2f3c829b9","count":1,"label":"Balné","posId":"K0000","price":1500,"isExtra":true},{"id":"2179c22089126fe6683fee77","count":1,"label":"Smetanový základ","posId":"ZRS32","price":0,"isExtra":true},{"id":"13bc34972a864e03558263de","count":1,"label":"bez plněných okrajů","posId":"X1000","price":0,"isExtra":true},{"id":"56e06826c84386cfbafcfdec","count":1,"label":"Bez žampionů","posId":"X105","price":0,"KDSTags":["redhighlight"],"isExtra":true},{"id":"3175e5e9ef7fb644064019e6","count":1,"label":"Olivy","posId":"B112","price":2500,"KDSTags":["greenhighlight"],"isExtra":true},{"id":"5329159316727e06e4d822ec","count":1,"label":"Kukuřice","posId":"B115","price":2500,"KDSTags":["greenhighlight"],"isExtra":true}]</t>
  </si>
  <si>
    <t>2026-05-03T22:02:04.153+02:00</t>
  </si>
  <si>
    <t>2026-05-03T22:08:20.151+02:00</t>
  </si>
  <si>
    <t>[{"id":"424aec40-766b-4a2f-bcc0-a9d6737ba762","note":"","count":1,"label":"Hawai 32 cm","posId":"114","price":24900,"isExtra":false},{"id":"2725a3d1-b696-46fb-83aa-c7691209afce","note":"","count":1,"label":"Zeleninová 32 cm","posId":"115","price":24900,"isExtra":false}]</t>
  </si>
  <si>
    <t>Harish</t>
  </si>
  <si>
    <t>2026-05-03T21:56:37.239+02:00</t>
  </si>
  <si>
    <t>2026-05-03T22:08:19.199+02:00</t>
  </si>
  <si>
    <t>[{"id":"123","note":"","count":1,"label":"Quattro Formaggi 32cm","posId":"123","price":24900,"isExtra":false},{"id":"K0000","note":"","count":1,"label":"Balné","posId":"K0000","price":1500,"isExtra":true},{"id":"B108","note":"","count":1,"label":"Slanina","posId":"B108","price":3000,"KDSTags":["greenhighlight"],"isExtra":true}]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</si>
  <si>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2026-05-03T21:54:03.670+02:00</t>
  </si>
  <si>
    <t>2026-05-03T22:04:01.048+02:00</t>
  </si>
  <si>
    <t>2026-05-03T22:18:26.401+02:00</t>
  </si>
  <si>
    <t>2026-05-03T21:55:24.893+02:00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</si>
  <si>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bylinky","posId":"A122","price":6500,"isExtra":true}]</t>
  </si>
  <si>
    <t>2026-05-03T21:49:03.158+02:00</t>
  </si>
  <si>
    <t>2026-05-03T22:02:34.038+02:00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</si>
  <si>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bylinky","posId":"A122","price":6500,"isExtra":true},{"id":"5972eec0-ca59-4f52-b279-96c9f5c3eb67","note":"","count":1,"label":"BEZ -cibule","posId":"X103","price":0,"KDSTags":["redhighlight"],"isExtra":true}]</t>
  </si>
  <si>
    <t>2026-05-03T21:47:38.412+02:00</t>
  </si>
  <si>
    <t>2026-05-03T22:05:30.205+02:00</t>
  </si>
  <si>
    <t>[{"id":"4a20dc15-9932-4890-a338-4b8782bfca29","count":1,"label":"Pizza Comeback 40","posId":"109","price":30900,"isExtra":false,"creatorId":"ZFrvwi79AvAOl8c9Xkd-B","isPackging":0,"actualLabel":"Pizza Comeback 40"}]</t>
  </si>
  <si>
    <t>Md Habibur</t>
  </si>
  <si>
    <t>2026-05-03T21:43:49.064+02:00</t>
  </si>
  <si>
    <t>2026-05-03T21:51:15.172+02:00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</si>
  <si>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</si>
  <si>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2026-05-03T21:37:44.407+02:00</t>
  </si>
  <si>
    <t>2026-05-03T21:45:21.137+02:00</t>
  </si>
  <si>
    <t>[{"id":"59592161","note":"","size":"Margherita 32cm","count":1,"label":"Margherita 32cm","posId":"112","price":20900,"isExtra":false},{"id":"54684837","note":"","count":1,"label":"Balné","posId":"K0000","price":1500,"isExtra":true}]</t>
  </si>
  <si>
    <t>2026-05-03T21:32:18.239+02:00</t>
  </si>
  <si>
    <t>2026-05-03T21:43:36.262+02:00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</si>
  <si>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32cm","posId":"114","price":24900,"isExtra":false},{"id":"2f43df7dedb312c2f3c829b9","count":1,"label":"Balné","posId":"K0000","price":1500,"isExtra":true}]</t>
  </si>
  <si>
    <t>2026-05-03T21:29:04.631+02:00</t>
  </si>
  <si>
    <t>2026-05-03T21:39:29.981+02:00</t>
  </si>
  <si>
    <t>[{"id":"2d3d5617-9c58-43de-9934-040859ce552d","note":"","count":1,"label":"BBQ Meteor 32 cm","posId":"118","price":24900,"isExtra":false}]</t>
  </si>
  <si>
    <t>2026-05-03T21:28:05.355+02:00</t>
  </si>
  <si>
    <t>2026-05-03T21:37:01.241+02:00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</si>
  <si>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</si>
  <si>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2026-05-03T21:20:03.520+02:00</t>
  </si>
  <si>
    <t>2026-05-03T21:27:13.961+02:00</t>
  </si>
  <si>
    <t>[{"id":"f932f643-9a56-4a16-90b3-20349063a042","note":"","count":1,"label":"Capricciosa 32 cm","posId":"113","price":24900,"isExtra":false},{"id":"1aa4b142-e6d7-4d61-ba94-40298841a888","note":"","count":1,"label":"Quattro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základ","posId":"A127","price":0,"isExtra":true}]</t>
  </si>
  <si>
    <t>2026-05-03T21:15:04.334+02:00</t>
  </si>
  <si>
    <t>2026-05-03T21:24:34.264+02:00</t>
  </si>
  <si>
    <t>2026-05-03T21:24:34.263+02:00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</si>
  <si>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</si>
  <si>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2026-05-03T21:08:24.205+02:00</t>
  </si>
  <si>
    <t>2026-05-03T21:17:41.123+02:00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</si>
  <si>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základ","posId":"ZBR32","price":0,"isExtra":true}]</t>
  </si>
  <si>
    <t>2026-05-03T21:06:59.350+02:00</t>
  </si>
  <si>
    <t>2026-05-03T21:23:22.064+02:00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</si>
  <si>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</si>
  <si>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2026-05-03T21:01:00.326+02:00</t>
  </si>
  <si>
    <t>2026-05-03T21:08:20.170+02:00</t>
  </si>
  <si>
    <t>[{"id":"6942755309e364dceebaa296","count":1,"label":"Margherita 32cm","posId":"112","price":20900,"isExtra":false},{"id":"2f43df7dedb312c2f3c829b9","count":1,"label":"Balné","posId":"K0000","price":1500,"isExtra":true}]</t>
  </si>
  <si>
    <t>Rostislav</t>
  </si>
  <si>
    <t>2026-05-03T21:00:03.456+02:00</t>
  </si>
  <si>
    <t>2026-05-03T21:08:22.856+02:00</t>
  </si>
  <si>
    <t>2026-05-03T21:28:12.276+02:00</t>
  </si>
  <si>
    <t>2026-05-03T21:00:04.382+02:00</t>
  </si>
  <si>
    <t>2026-05-03T20:58:27.017+02:00</t>
  </si>
  <si>
    <t>2026-05-03T21:21:47.138+02:00</t>
  </si>
  <si>
    <t>[{"id":"6942755309e364dceebaa29c","count":1,"label":"Comeback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bylinky","posId":"A121","price":5700,"isExtra":true},{"id":"6942755309e364dceebaa2aa","count":1,"label":"Baby Špenát &amp; kuře 32cm","posId":"116","price":24900,"isExtra":false},{"id":"2f43df7dedb312c2f3c829b9","count":1,"label":"Balné","posId":"K0000","price":1500,"isExtra":true},{"id":"6942755309e364dceebaa2d6","count":1,"label":"Pepperoni Rolls 🌶️","posId":"P100","price":8900,"isExtra":false},{"id":"2f43df7dedb312c2f3c829b9","count":1,"label":"Balné","posId":"K0000","price":1500,"isExtra":true}]</t>
  </si>
  <si>
    <t>2026-05-03T20:55:02.952+02:00</t>
  </si>
  <si>
    <t>2026-05-03T21:07:45.879+02:00</t>
  </si>
  <si>
    <t>2026-05-03T21:14:43.183+02:00</t>
  </si>
  <si>
    <t>2026-05-03T20:55:03.518+02:00</t>
  </si>
  <si>
    <t>[{"id":"eaf5673a-2acd-457a-bff6-8e65ba4050c9","note":"","count":1,"label":"dip jalapenos","posId":"P107","price":2000,"isExtra":false},{"id":"1259035b-bb9c-4781-bd3f-6114a4a72dd6","note":"","count":1,"label":"Baby špenát &amp; kuře 40 cm","posId":"104","price":30900,"isExtra":false},{"id":"932d1eab-8f45-4992-b460-cc5099f91e14","note":"","count":1,"label":"Okraj Hotdog, BBQ","posId":"A120","price":6500,"isExtra":true}]</t>
  </si>
  <si>
    <t>2026-05-03T20:53:28.188+02:00</t>
  </si>
  <si>
    <t>2026-05-03T21:12:54.012+02:00</t>
  </si>
  <si>
    <t>[{"id":"6942755309e364dceebaa284","count":1,"label":"Pepperoni 40cm 🌶️🌶️","posId":"108","price":30900,"isExtra":false},{"id":"9c3e5446ef3ded7b358f7c2a","count":1,"label":"Balné","posId":"K0000","price":2000,"isExtra":true},{"id":"9b134e33f1db18460c30380b","count":1,"label":"okraj mozzarella, bylinky","posId":"A122","price":6500,"isExtra":true}]</t>
  </si>
  <si>
    <t>2026-05-03T20:51:20.713+02:00</t>
  </si>
  <si>
    <t>2026-05-03T21:04:36.067+02:00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</si>
  <si>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</si>
  <si>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Sandeep</t>
  </si>
  <si>
    <t>2026-05-03T20:45:36.889+02:00</t>
  </si>
  <si>
    <t>2026-05-03T20:55:12.247+02:00</t>
  </si>
  <si>
    <t>[{"id":"115","note":"","count":2,"label":"Zeleninová 32cm","posId":"115","price":24900,"isExtra":false},{"id":"K0000","note":"","count":2,"label":"Balné","posId":"K0000","price":1500,"isExtra":true},{"id":"P106","note":"","count":2,"label":"Česnekový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</si>
  <si>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2026-05-03T20:45:25.162+02:00</t>
  </si>
  <si>
    <t>2026-05-03T20:52:20.029+02:00</t>
  </si>
  <si>
    <t>[{"id":"6942755309e364dceebaa298","count":1,"label":"Quattro Formaggi 32cm","posId":"123","price":24900,"isExtra":false},{"id":"2f43df7dedb312c2f3c829b9","count":1,"label":"Balné","posId":"K0000","price":1500,"isExtra":true}]</t>
  </si>
  <si>
    <t>2026-05-03T20:37:41.249+02:00</t>
  </si>
  <si>
    <t>2026-05-03T20:49:55.217+02:00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</si>
  <si>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bylinky","posId":"A121","price":5700,"isExtra":true},{"id":"6942755309e364dceebaa296","count":1,"label":"Margherita 32cm","posId":"112","price":20900,"isExtra":false},{"id":"2f43df7dedb312c2f3c829b9","count":1,"label":"Balné","posId":"K0000","price":1500,"isExtra":true},{"id":"2179c22089126fe6683fee77","count":1,"label":"Smetanový základ","posId":"ZRS32","price":0,"isExtra":true},{"id":"13bc34972a864e03558263de","count":1,"label":"bez plněných okrajů","posId":"X1000","price":0,"isExtra":true},{"id":"5329159316727e06e4d822ec","count":1,"label":"Kukuřice","posId":"B115","price":2500,"KDSTags":["greenhighlight"],"isExtra":true},{"id":"fa663af1037263b7615b2b04","count":1,"label":"Šunka","posId":"B106","price":3000,"KDSTags":["greenhighlight"],"isExtra":true}]</t>
  </si>
  <si>
    <t>2026-05-03T20:34:38.426+02:00</t>
  </si>
  <si>
    <t>2026-05-03T20:42:55.065+02:00</t>
  </si>
  <si>
    <t>[{"id":"59592162","note":"","size":"Quattro Formaggi 32cm","count":1,"label":"Quattro Formaggi 32cm","posId":"123","price":24900,"isExtra":false},{"id":"54684837","note":"","count":1,"label":"Balné","posId":"K0000","price":1500,"isExtra":true}]</t>
  </si>
  <si>
    <t>2026-05-03T20:26:02.339+02:00</t>
  </si>
  <si>
    <t>2026-05-03T20:33:03.809+02:00</t>
  </si>
  <si>
    <t>2026-05-03T20:41:27.445+02:00</t>
  </si>
  <si>
    <t>2026-05-03T20:26:03.189+02:00</t>
  </si>
  <si>
    <t>[{"id":"f932f643-9a56-4a16-90b3-20349063a042","note":"","count":1,"label":"Capricciosa 32 cm","posId":"113","price":24900,"isExtra":false}]</t>
  </si>
  <si>
    <t>2026-05-03T20:15:02.387+02:00</t>
  </si>
  <si>
    <t>2026-05-03T20:30:51.923+02:00</t>
  </si>
  <si>
    <t>[{"id":"6a406468-94b2-4aab-8b3e-c490dfbbdf08","note":"","count":1,"label":"Hot &amp; Spicy 40 cm","posId":"110","price":30900,"isExtra":false}]</t>
  </si>
  <si>
    <t>2026-05-03T19:37:28.975+02:00</t>
  </si>
  <si>
    <t>2026-05-03T19:38:14.698+02:00</t>
  </si>
  <si>
    <t>[{"id":"dd063e7d-c65d-4b2b-9cdd-2cbb9a0196a8","count":1,"label":"Aquilla zelený čaj/citron","posId":"N121","price":4900,"isExtra":false,"creatorId":"id0mEfvPjOJUSTYOqu3Fz","isPackging":0,"actualLabel":"Aquilla zelený čaj/citron"},{"id":"dd063e7d-c65d-4b2b-9cdd-2cbb9a0196a8","count":1,"label":"Aquilla zelený čaj/citron","posId":"N121","price":4900,"isExtra":false,"creatorId":"3HkAEtDziubUM53SJikiL","isPackging":0,"actualLabel":"Aquilla zelený čaj/citron"}]</t>
  </si>
  <si>
    <t>2026-05-03T19:36:43.542+02:00</t>
  </si>
  <si>
    <t>2026-05-03T19:47:38.745+02:00</t>
  </si>
  <si>
    <t>[{"id":"db512a49-05d7-4924-a817-5d5d5968a844","count":1,"label":"Pizza Capricciosa 32","posId":"113","price":24900,"isExtra":false,"creatorId":"UQ3W3a8xt9clUDbW0CWM6","isPackging":0,"actualLabel":"Pizza Capricciosa 32"},{"id":"extra_20230331101812_34","count":1,"label":"USA těsto","posId":"17","price":1000,"isExtra":true,"mainItemId":"db512a49-05d7-4924-a817-5d5d5968a844"},{"id":"aEhGN0F1eP1ffk52R-6IM","count":1,"label":"okraj mozzarella, bylinky","posId":"A121","price":5700,"isExtra":true,"mainItemId":"db512a49-05d7-4924-a817-5d5d5968a844"},{"id":"90fe26ad-8793-414c-a8fe-fc7624d10755","count":1,"label":"Pizza Špenát kuře 32 cm","posId":"116","price":24900,"isExtra":false,"creatorId":"ul-a_Qb5FcWwyScKNwRpQ","isPackging":0,"actualLabel":"Pizza Špenát kuře 32 cm"},{"id":"extra_20230331101812_34","count":1,"label":"USA těsto","posId":"17","price":1000,"isExtra":true,"mainItemId":"90fe26ad-8793-414c-a8fe-fc7624d10755"},{"id":"aEhGN0F1eP1ffk52R-6IM","count":1,"label":"okraj mozzarella, bylinky","posId":"A121","price":5700,"isExtra":true,"mainItemId":"90fe26ad-8793-414c-a8fe-fc7624d10755"}]</t>
  </si>
  <si>
    <t>2026-05-03T19:36:03.118+02:00</t>
  </si>
  <si>
    <t>2026-05-03T19:46:59.942+02:00</t>
  </si>
  <si>
    <t>2026-05-03T19:53:34.919+02:00</t>
  </si>
  <si>
    <t>2026-05-03T19:36:03.676+02:00</t>
  </si>
  <si>
    <t>[{"id":"63675afb-9d1b-42b2-9d42-9e80500fdd28","note":"","count":1,"label":"Comeback 40 cm","posId":"109","price":30900,"isExtra":false}]</t>
  </si>
  <si>
    <t>2026-05-03T19:33:23.701+02:00</t>
  </si>
  <si>
    <t>2026-05-03T19:47:20.996+02:00</t>
  </si>
  <si>
    <t>[{"id":"6942755309e364dceebaa282","count":1,"label":"Comeback 40cm 🌶️","posId":"109","price":30900,"isExtra":false},{"id":"9c3e5446ef3ded7b358f7c2a","count":1,"label":"Balné","posId":"K0000","price":2000,"isExtra":true},{"id":"c2f0d4a2510fbdafed8c4f00","count":1,"label":"bez plněných okrajů","posId":"X1000","price":0,"isExtra":true}]</t>
  </si>
  <si>
    <t>2026-05-03T19:29:50.078+02:00</t>
  </si>
  <si>
    <t>2026-05-03T19:39:28.956+02:00</t>
  </si>
  <si>
    <t>[{"id":"6942755309e364dceebaa284","count":1,"label":"Pepperoni 40cm 🌶️🌶️","posId":"108","price":30900,"isExtra":false},{"id":"9c3e5446ef3ded7b358f7c2a","count":1,"label":"Balné","posId":"K0000","price":2000,"isExtra":true},{"id":"c2f0d4a2510fbdafed8c4f00","count":1,"label":"bez plněných okrajů","posId":"X1000","price":0,"isExtra":true},{"id":"6942755309e364dceebaa2d8","count":2,"label":"Česnekový dip","posId":"P106","price":2000,"isExtra":false},{"id":"2f43df7dedb312c2f3c829b9","count":2,"label":"Balné","posId":"K0000","price":1500,"isExtra":true}]</t>
  </si>
  <si>
    <t>2026-05-03T19:28:54.285+02:00</t>
  </si>
  <si>
    <t>2026-05-03T19:36:46.461+02:00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</si>
  <si>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</si>
  <si>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2026-05-03T19:23:45.226+02:00</t>
  </si>
  <si>
    <t>2026-05-03T19:33:06.864+02:00</t>
  </si>
  <si>
    <t>[{"id":"6942755309e364dceebaa282","count":1,"label":"Comeback 40cm 🌶️","posId":"109","price":30900,"isExtra":false},{"id":"9c3e5446ef3ded7b358f7c2a","count":1,"label":"Balné","posId":"K0000","price":2000,"isExtra":true}]</t>
  </si>
  <si>
    <t>2026-05-03T19:18:39.443+02:00</t>
  </si>
  <si>
    <t>2026-05-03T19:25:20.006+02:00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</si>
  <si>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</si>
  <si>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2026-05-03T19:10:44.610+02:00</t>
  </si>
  <si>
    <t>2026-05-03T19:21:55.892+02:00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</si>
  <si>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</si>
  <si>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2026-05-03T19:08:04.063+02:00</t>
  </si>
  <si>
    <t>2026-05-03T19:13:54.266+02:00</t>
  </si>
  <si>
    <t>2026-05-03T19:36:47.503+02:00</t>
  </si>
  <si>
    <t>2026-05-03T19:08:04.534+02:00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</si>
  <si>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bylinky","posId":"A121","price":5700,"isExtra":true}]</t>
  </si>
  <si>
    <t>2026-05-03T19:05:23.845+02:00</t>
  </si>
  <si>
    <t>2026-05-03T19:15:46.755+02:00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</si>
  <si>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okrajů","posId":"X1000","price":0,"isExtra":true}]</t>
  </si>
  <si>
    <t>2026-05-03T19:02:02.525+02:00</t>
  </si>
  <si>
    <t>2026-05-03T19:14:05.763+02:00</t>
  </si>
  <si>
    <t>2026-05-03T19:27:52.762+02:00</t>
  </si>
  <si>
    <t>2026-05-03T19:02:03.065+02:00</t>
  </si>
  <si>
    <t>[{"id":"0c454cc7-3f38-4dea-9e0e-7220d9ba6ce0","note":"","count":1,"label":"Dip česnekový","posId":"P106","price":2000,"isExtra":false},{"id":"554b5341-3de7-4a69-b579-50bb01af629a","note":"","count":1,"label":"Quattro Formaggi 40 cm","posId":"111","price":30900,"isExtra":false},{"id":"cd3c74d7-bb62-4309-8b7e-c56b813d056a","note":"","count":1,"label":"Jablečno-skořicové rolls, 8ks","posId":"18","price":8900,"isExtra":false}]</t>
  </si>
  <si>
    <t>2026-05-03T19:01:02.236+02:00</t>
  </si>
  <si>
    <t>2026-05-03T19:20:54.292+02:00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</si>
  <si>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</si>
  <si>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2026-05-03T18:58:35.478+02:00</t>
  </si>
  <si>
    <t>2026-05-03T19:11:42.974+02:00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</si>
  <si>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</si>
  <si>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2026-05-03T18:56:39.760+02:00</t>
  </si>
  <si>
    <t>2026-05-03T19:07:33.053+02:00</t>
  </si>
  <si>
    <t>[{"id":"59592166","note":"","size":"BBQ Texas 32cm","count":1,"label":"BBQ Texas 32cm","posId":"119","price":24900,"isExtra":false},{"id":"54684837","note":"","count":1,"label":"Balné","posId":"K0000","price":1500,"isExtra":true}]</t>
  </si>
  <si>
    <t>2026-05-03T18:49:37.332+02:00</t>
  </si>
  <si>
    <t>2026-05-03T18:56:51.905+02:00</t>
  </si>
  <si>
    <t>[{"id":"6942755309e364dceebaa29c","count":1,"label":"Comeback 32cm 🌶️","posId":"121","price":24900,"isExtra":false},{"id":"2f43df7dedb312c2f3c829b9","count":1,"label":"Balné","posId":"K0000","price":1500,"isExtra":true},{"id":"b79674a8749d7a797a90cc5b","count":1,"label":"okraj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bylinky","posId":"A121","price":5700,"isExtra":true},{"id":"6942755309e364dceebaa2d8","count":1,"label":"Česnekový dip","posId":"P106","price":2000,"isExtra":false},{"id":"2f43df7dedb312c2f3c829b9","count":1,"label":"Balné","posId":"K0000","price":1500,"isExtra":true}]</t>
  </si>
  <si>
    <t>2026-05-03T18:46:33.116+02:00</t>
  </si>
  <si>
    <t>2026-05-03T18:53:11.853+02:00</t>
  </si>
  <si>
    <t>[{"id":"54684796","note":"","size":"Česnekový dip","count":1,"label":"Česnekový dip","posId":"P106","price":2000,"isExtra":false},{"id":"54684837","note":"","count":1,"label":"Balné","posId":"K0000","price":1500,"isExtra":true},{"id":"54684755","note":"","size":"BBQ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okrajů","posId":"X1000","price":0,"isExtra":true},{"id":"54684930","note":"","count":1,"label":"Kukuřice","posId":"C115","price":3500,"KDSTags":["greenhighlight"],"isExtra":true}]</t>
  </si>
  <si>
    <t>Aleksandar</t>
  </si>
  <si>
    <t>2026-05-03T18:38:58.497+02:00</t>
  </si>
  <si>
    <t>2026-05-03T18:48:47.835+02:00</t>
  </si>
  <si>
    <t>[{"id":"119","note":"","count":1,"label":"BBQ Texas 32cm","posId":"119","price":24900,"isExtra":false},{"id":"K0000","note":"","count":1,"label":"Balné","posId":"K0000","price":1500,"isExtra":true},{"id":"X1000","note":"","count":1,"label":"bez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okrajů","posId":"X1000","price":0,"isExtra":true}]</t>
  </si>
  <si>
    <t>2026-05-03T18:34:50.009+02:00</t>
  </si>
  <si>
    <t>2026-05-03T18:39:58.784+02:00</t>
  </si>
  <si>
    <t>[{"id":"54684750","note":"","size":"Margherita 40cm","count":1,"label":"Margherita 40cm","posId":"100","price":26900,"isExtra":false},{"id":"54684827","note":"","count":1,"label":"Balné","posId":"K0000","price":2000,"isExtra":true},{"id":"54684921","note":"","count":1,"label":"okraj hotdog, bez omáčky","posId":"A126","price":6500,"isExtra":true},{"id":"59555759","note":"","count":1,"label":"Smetanový základ","posId":"ZRS40","price":0,"isExtra":true},{"id":"54684942","note":"","count":1,"label":"Šunka","posId":"C106","price":4000,"KDSTags":["greenhighlight"],"isExtra":true}]</t>
  </si>
  <si>
    <t>2026-05-03T18:30:29.626+02:00</t>
  </si>
  <si>
    <t>2026-05-03T18:35:53.706+02:00</t>
  </si>
  <si>
    <t>2026-05-03T18:28:14.436+02:00</t>
  </si>
  <si>
    <t>2026-05-03T18:34:27.766+02:00</t>
  </si>
  <si>
    <t>[{"id":"664bd2b5-40f0-4839-a4f1-3cec89afae33","count":1,"label":"Pizza Quattro Formaggi 32","posId":"123","price":24900,"isExtra":false,"creatorId":"sXW2YEgXkXq6WqIpIiadU","isPackging":0,"actualLabel":"Pizza Quattro Formaggi 32"}]</t>
  </si>
  <si>
    <t>2026-05-03T18:22:02.287+02:00</t>
  </si>
  <si>
    <t>2026-05-03T18:32:41.540+02:00</t>
  </si>
  <si>
    <t>2026-05-03T18:46:59.743+02:00</t>
  </si>
  <si>
    <t>2026-05-03T18:22:03.611+02:00</t>
  </si>
  <si>
    <t>[{"id":"f932f643-9a56-4a16-90b3-20349063a042","note":"","count":1,"label":"Capricciosa 32 cm","posId":"113","price":24900,"isExtra":false},{"id":"0c454cc7-3f38-4dea-9e0e-7220d9ba6ce0","note":"","count":1,"label":"Dip česnekový","posId":"P106","price":2000,"isExtra":false}]</t>
  </si>
  <si>
    <t>2026-05-03T18:21:26.620+02:00</t>
  </si>
  <si>
    <t>2026-05-03T18:35:19.710+02:00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</si>
  <si>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bylinky","posId":"A122","price":6500,"isExtra":true},{"id":"54684889","note":"","count":1,"label":"Bez oliv","posId":"X112","price":0,"KDSTags":["redhighlight"],"isExtra":true},{"id":"59808788","note":"","size":"Jablečno-skořicové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</si>
  <si>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2026-05-03T18:13:48.820+02:00</t>
  </si>
  <si>
    <t>2026-05-03T18:19:13.831+02:00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</si>
  <si>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těsto","posId":"17","price":1000,"isExtra":true}]</t>
  </si>
  <si>
    <t>2026-05-03T18:07:02.345+02:00</t>
  </si>
  <si>
    <t>2026-05-03T18:13:59.600+02:00</t>
  </si>
  <si>
    <t>2026-05-03T18:37:05.217+02:00</t>
  </si>
  <si>
    <t>2026-05-03T18:09:22.707+02:00</t>
  </si>
  <si>
    <t>[{"id":"63675afb-9d1b-42b2-9d42-9e80500fdd28","note":"","count":1,"label":"Comeback 40 cm","posId":"109","price":30900,"isExtra":false},{"id":"428db5aa-d6d2-48f7-922d-83003e76e1c3","note":"","count":1,"label":"BEZ -šunka","posId":"X106","price":0,"KDSTags":["redhighlight"],"isExtra":true}]</t>
  </si>
  <si>
    <t>2026-05-03T18:06:27.282+02:00</t>
  </si>
  <si>
    <t>2026-05-03T18:18:22.741+02:00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</si>
  <si>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</si>
  <si>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2026-05-03T18:05:02.998+02:00</t>
  </si>
  <si>
    <t>2026-05-03T18:39:12.615+02:00</t>
  </si>
  <si>
    <t>[{"id":"1259035b-bb9c-4781-bd3f-6114a4a72dd6","note":"","count":1,"label":"Baby špenát &amp; kuře 40 cm","posId":"104","price":30900,"isExtra":false},{"id":"eae0baf6-2c0e-4081-8ab5-5266bc363ee5","note":"","count":1,"label":"Okraj mozzarella, BBQ omáčka","posId":"A124","price":6500,"isExtra":true}]</t>
  </si>
  <si>
    <t>2026-05-03T18:00:01.348+02:00</t>
  </si>
  <si>
    <t>2026-05-03T18:08:03.718+02:00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</si>
  <si>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</si>
  <si>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2026-05-03T17:58:40.515+02:00</t>
  </si>
  <si>
    <t>2026-05-03T18:03:49.698+02:00</t>
  </si>
  <si>
    <t>2026-05-03T17:54:57.125+02:00</t>
  </si>
  <si>
    <t>2026-05-03T18:02:06.770+02:00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</si>
  <si>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54684930","note":"","count":1,"label":"Kukuřice","posId":"C115","price":3500,"KDSTags":["greenhighlight"],"isExtra":true},{"id":"57405766","note":"","size":"Pepsi 1l","count":1,"label":"Pepsi 1l","posId":"N124","price":4900,"isExtra":false}]</t>
  </si>
  <si>
    <t>2026-05-03T17:42:59.596+02:00</t>
  </si>
  <si>
    <t>2026-05-03T17:58:16.656+02:00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</si>
  <si>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</si>
  <si>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2026-05-03T17:42:18.364+02:00</t>
  </si>
  <si>
    <t>2026-05-03T17:58:46.814+02:00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</si>
  <si>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základ","posId":"ZRS32","price":0,"isExtra":true}]</t>
  </si>
  <si>
    <t>AJAY</t>
  </si>
  <si>
    <t>2026-05-03T17:40:00.125+02:00</t>
  </si>
  <si>
    <t>2026-05-03T17:53:29.634+02:00</t>
  </si>
  <si>
    <t>[{"id":"104","note":"","count":1,"label":"Baby špenát &amp; kuře 40cm","posId":"104","price":30900,"isExtra":false},{"id":"K0000","note":"","count":1,"label":"Balné","posId":"K0000","price":2000,"isExtra":true},{"id":"108","note":"","count":1,"label":"Pepperoni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</si>
  <si>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2026-05-03T17:34:02.680+02:00</t>
  </si>
  <si>
    <t>2026-05-03T17:40:12.804+02:00</t>
  </si>
  <si>
    <t>2026-05-03T18:11:28.865+02:00</t>
  </si>
  <si>
    <t>2026-05-03T17:34:49.770+02:00</t>
  </si>
  <si>
    <t>[{"id":"3171e692-1adb-4333-8054-b1a7b136b69f","note":"","count":1,"label":"Pepperoni 32 cm","posId":"144","price":24900,"isExtra":false},{"id":"0c454cc7-3f38-4dea-9e0e-7220d9ba6ce0","note":"","count":1,"label":"Dip česnekový","posId":"P106","price":2000,"isExtra":false}]</t>
  </si>
  <si>
    <t>2026-05-03T17:28:54.149+02:00</t>
  </si>
  <si>
    <t>2026-05-03T17:42:09.640+02:00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</si>
  <si>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</si>
  <si>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Nitin</t>
  </si>
  <si>
    <t>2026-05-03T17:28:34.311+02:00</t>
  </si>
  <si>
    <t>2026-05-03T17:38:06.596+02:00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</si>
  <si>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</si>
  <si>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2026-05-03T17:26:35.626+02:00</t>
  </si>
  <si>
    <t>2026-05-03T17:36:01.698+02:00</t>
  </si>
  <si>
    <t>[{"id":"59592172","note":"","size":"Veggieballs 32cm 🌶️🌶️","count":2,"label":"Veggieballs 32cm 🌶️🌶️","posId":"117","price":24900,"isExtra":false},{"id":"54684837","note":"","count":2,"label":"Balné","posId":"K0000","price":1500,"isExtra":true},{"id":"54684794","note":"","size":"Česnekový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</si>
  <si>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2026-05-03T17:20:02.165+02:00</t>
  </si>
  <si>
    <t>2026-05-03T17:20:48.777+02:00</t>
  </si>
  <si>
    <t>2026-05-03T17:38:39.800+02:00</t>
  </si>
  <si>
    <t>2026-05-03T17:20:29.116+02:00</t>
  </si>
  <si>
    <t>[{"id":"2cc0a9fe-ea2a-41e4-be86-6376b8437c33","note":"","count":1,"label":"Capricciosa 40 cm","posId":"101","price":30900,"isExtra":false},{"id":"86925bba-314c-4f6f-ba8e-4fc1b6f52f30","note":"","count":1,"label":"BEZ -olivy","posId":"X112","price":0,"KDSTags":["redhighlight"],"isExtra":true}]</t>
  </si>
  <si>
    <t>2026-05-03T17:11:02.447+02:00</t>
  </si>
  <si>
    <t>2026-05-03T17:21:26.358+02:00</t>
  </si>
  <si>
    <t>2026-05-03T17:32:20.919+02:00</t>
  </si>
  <si>
    <t>2026-05-03T17:11:02.956+02:00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</si>
  <si>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ed9751e1-1886-4b0f-b8dd-d3c6488dfd29","note":"","count":1,"label":"Mozzarella","posId":"C113","price":4000,"KDSTags":["greenhighlight"],"isExtra":true},{"id":"cd609a07-df60-45aa-80ee-74409e6c9fa9","note":"","count":1,"label":"Ananas","posId":"C100","price":3500,"KDSTags":["greenhighlight"],"isExtra":tru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česnekový","posId":"P106","price":2000,"isExtra":false}]</t>
  </si>
  <si>
    <t>2026-05-03T17:04:19.750+02:00</t>
  </si>
  <si>
    <t>2026-05-03T17:08:46.662+02:00</t>
  </si>
  <si>
    <t>[{"id":"c1b4edb9-fd41-419d-89d3-7116976a3323","count":1,"label":"Pizza Pepperoni 40","posId":"108","price":30900,"isExtra":false,"creatorId":"wURlDKu6I-ZA5VOdXqFt7","isPackging":0,"actualLabel":"Pizza Pepperoni 40"}]</t>
  </si>
  <si>
    <t>2026-05-03T17:03:52.694+02:00</t>
  </si>
  <si>
    <t>2026-05-03T17:10:10.551+02:00</t>
  </si>
  <si>
    <t>[{"id":"6942755309e364dceebaa2ce","count":1,"label":"Spicy Wings 🌶️","posId":"P101","price":11900,"isExtra":false},{"id":"2f43df7dedb312c2f3c829b9","count":1,"label":"Balné","posId":"K0000","price":1500,"isExtra":true}]</t>
  </si>
  <si>
    <t>2026-05-03T16:33:12.461+02:00</t>
  </si>
  <si>
    <t>2026-05-03T16:47:15.428+02:00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</si>
  <si>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🌶️","posId":"121","price":24900,"isExtra":false},{"id":"2f43df7dedb312c2f3c829b9","count":1,"label":"Balné","posId":"K0000","price":1500,"isExtra":true},{"id":"6942755309e364dceebaa298","count":1,"label":"Quattro Formaggi 32cm","posId":"123","price":24900,"isExtra":false},{"id":"2f43df7dedb312c2f3c829b9","count":1,"label":"Balné","posId":"K0000","price":1500,"isExtra":true},{"id":"6942755309e364dceebaa296","count":1,"label":"Margherita 32cm","posId":"112","price":20900,"isExtra":false},{"id":"2f43df7dedb312c2f3c829b9","count":1,"label":"Balné","posId":"K0000","price":1500,"isExtra":true}]</t>
  </si>
  <si>
    <t>2026-05-03T15:40:03.279+02:00</t>
  </si>
  <si>
    <t>2026-05-03T16:05:46.840+02:00</t>
  </si>
  <si>
    <t>2026-05-03T16:13:59.861+02:00</t>
  </si>
  <si>
    <t>2026-05-03T15:40:03.926+02:00</t>
  </si>
  <si>
    <t>[{"id":"4689635c-6868-4279-8492-61daba2e6927","note":"","count":1,"label":"Sweet passion 40 cm","posId":"31","price":26900,"isExtra":false},{"id":"2cc0a9fe-ea2a-41e4-be86-6376b8437c33","note":"","count":1,"label":"Capricciosa 40 cm","posId":"101","price":30900,"isExtra":false},{"id":"df65c440-9414-439e-8f8e-b4f30f154296","note":"","count":1,"label":"Hawai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-ananas","posId":"X100","price":0,"KDSTags":["redhighlight"],"isExtra":true},{"id":"554b5341-3de7-4a69-b579-50bb01af629a","note":"","count":1,"label":"Quattro Formaggi 40 cm","posId":"111","price":30900,"isExtra":false},{"id":"df65c440-9414-439e-8f8e-b4f30f154296","note":"","count":1,"label":"Hawai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-ananas","posId":"X100","price":0,"KDSTags":["redhighlight"],"isExtra":true}]</t>
  </si>
  <si>
    <t>2026-05-03T15:23:03.110+02:00</t>
  </si>
  <si>
    <t>2026-05-03T15:33:29.695+02:00</t>
  </si>
  <si>
    <t>2026-05-03T15:48:25.027+02:00</t>
  </si>
  <si>
    <t>2026-05-03T15:23:03.959+02:00</t>
  </si>
  <si>
    <t>[{"id":"0c454cc7-3f38-4dea-9e0e-7220d9ba6ce0","note":"","count":1,"label":"Dip česnekový","posId":"P106","price":2000,"isExtra":false},{"id":"0c59bc46-0258-46fe-ab2b-1d2e58b54728","note":"","count":1,"label":"Veggieballs 32 cm","posId":"141","price":24900,"isExtra":false},{"id":"1aa4b142-e6d7-4d61-ba94-40298841a888","note":"","count":1,"label":"Quattro Formaggi 32 cm","posId":"123","price":24900,"isExtra":false}]</t>
  </si>
  <si>
    <t>Mohit</t>
  </si>
  <si>
    <t>2026-05-03T15:21:32.388+02:00</t>
  </si>
  <si>
    <t>2026-05-03T15:31:15.854+02:00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</si>
  <si>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</si>
  <si>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2026-05-03T15:11:42.801+02:00</t>
  </si>
  <si>
    <t>2026-05-03T15:21:08.883+02:00</t>
  </si>
  <si>
    <t>2026-05-03T15:10:03.637+02:00</t>
  </si>
  <si>
    <t>2026-05-03T15:20:08.753+02:00</t>
  </si>
  <si>
    <t>2026-05-03T15:28:01.712+02:00</t>
  </si>
  <si>
    <t>2026-05-03T15:10:04.244+02:00</t>
  </si>
  <si>
    <t>[{"id":"5e57993d-26f3-465c-aa35-1e3806b0b477","note":"","count":1,"label":"Hot &amp; Spicy 32 cm","posId":"122","price":24900,"isExtra":false}]</t>
  </si>
  <si>
    <t>2026-05-03T14:56:32.535+02:00</t>
  </si>
  <si>
    <t>2026-05-03T15:07:48.799+02:00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</si>
  <si>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okrajů","posId":"X1000","price":0,"isExtra":true},{"id":"57405766","note":"","size":"Pepsi 1l","count":1,"label":"Pepsi 1l","posId":"N124","price":4900,"isExtra":false}]</t>
  </si>
  <si>
    <t>2026-05-03T14:40:54.079+02:00</t>
  </si>
  <si>
    <t>2026-05-03T14:50:27.900+02:00</t>
  </si>
  <si>
    <t>[{"id":"6942755309e364dceebaa29c","count":1,"label":"Comeback 32cm 🌶️","posId":"121","price":24900,"isExtra":false},{"id":"2f43df7dedb312c2f3c829b9","count":1,"label":"Balné","posId":"K0000","price":1500,"isExtra":true},{"id":"6942755309e364dceebaa2f2","count":1,"label":"Pepsi 1l","posId":"N124","price":4900,"isExtra":false}]</t>
  </si>
  <si>
    <t>2026-05-03T14:20:54.541+02:00</t>
  </si>
  <si>
    <t>2026-05-03T14:20:58.440+02:00</t>
  </si>
  <si>
    <t>[{"id":"7b2bf93f-7859-42a7-8c94-85086fc0d652","count":1,"label":"Pizza Comeback 18","posId":"133","price":11900,"isExtra":false,"creatorId":"W9jgWot1VDu92FzQqb_G4","isPackging":0,"actualLabel":"Pizza Comeback 18"},{"id":"17ad363f-96ef-4e94-9246-dbc72c9ef474","count":1,"label":"Dip česnekový","posId":"P106","price":2000,"isExtra":false,"creatorId":"0y5kLIs7S_80W8wcSnM2s","isPackging":0,"actualLabel":"Dip česnekový"}]</t>
  </si>
  <si>
    <t>2026-05-03T14:19:03.414+02:00</t>
  </si>
  <si>
    <t>2026-05-03T14:54:56.631+02:00</t>
  </si>
  <si>
    <t>2026-05-03T15:06:46.671+02:00</t>
  </si>
  <si>
    <t>2026-05-03T14:19:04.183+02:00</t>
  </si>
  <si>
    <t>[{"id":"6a406468-94b2-4aab-8b3e-c490dfbbdf08","note":"","count":1,"label":"Hot &amp; Spicy 40 cm","posId":"110","price":30900,"isExtra":false},{"id":"932d1eab-8f45-4992-b460-cc5099f91e14","note":"","count":1,"label":"Okraj Hotdog, BBQ","posId":"A120","price":6500,"isExtra":true},{"id":"3f15a32f-4d5b-4afb-ae1b-12f68224d029","note":"","count":1,"label":"Olivy","posId":"C112","price":3500,"KDSTags":["greenhighlight"],"isExtra":true},{"id":"0c454cc7-3f38-4dea-9e0e-7220d9ba6ce0","note":"","count":1,"label":"Dip česnekový","posId":"P106","price":2000,"isExtra":false}]</t>
  </si>
  <si>
    <t>2026-05-03T14:19:02.379+02:00</t>
  </si>
  <si>
    <t>2026-05-03T14:38:26.872+02:00</t>
  </si>
  <si>
    <t>[{"id":"6942755309e364dceebaa2e2","count":1,"label":"Jablečno-skořicové rolls","posId":"18","price":8900,"isExtra":false},{"id":"2f43df7dedb312c2f3c829b9","count":1,"label":"Balné","posId":"K0000","price":1500,"isExtra":true},{"id":"6942755309e364dceebaa282","count":1,"label":"Comeback 40cm 🌶️","posId":"109","price":30900,"isExtra":false},{"id":"9c3e5446ef3ded7b358f7c2a","count":1,"label":"Balné","posId":"K0000","price":2000,"isExtra":true},{"id":"9b134e33f1db18460c30380b","count":1,"label":"okraj mozzarella, bylinky","posId":"A122","price":6500,"isExtra":true}]</t>
  </si>
  <si>
    <t>2026-05-03T14:04:55.397+02:00</t>
  </si>
  <si>
    <t>2026-05-03T14:25:07.776+02:00</t>
  </si>
  <si>
    <t>[{"id":"6942755309e364dceebaa29e","count":1,"label":"Pepperoni 32cm 🌶️🌶️","posId":"120","price":24900,"isExtra":false},{"id":"2f43df7dedb312c2f3c829b9","count":1,"label":"Balné","posId":"K0000","price":1500,"isExtra":true}]</t>
  </si>
  <si>
    <t>2026-05-03T14:02:02.577+02:00</t>
  </si>
  <si>
    <t>2026-05-03T14:11:55.511+02:00</t>
  </si>
  <si>
    <t>2026-05-03T14:33:24.171+02:00</t>
  </si>
  <si>
    <t>2026-05-03T14:02:03.086+02:00</t>
  </si>
  <si>
    <t>[{"id":"eaf5673a-2acd-457a-bff6-8e65ba4050c9","note":"","count":2,"label":"dip jalapenos","posId":"P107","price":2000,"isExtra":false},{"id":"2d3d5617-9c58-43de-9934-040859ce552d","note":"","count":1,"label":"BBQ Meteor 32 cm","posId":"118","price":24900,"isExtra":false},{"id":"57c816b2-3e3f-46c2-b126-b09910d79cb0","note":"","count":1,"label":"změna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bylinky","posId":"A121","price":5700,"isExtra":true}]</t>
  </si>
  <si>
    <t>2026-05-03T14:00:17.709+02:00</t>
  </si>
  <si>
    <t>2026-05-03T14:22:44.160+02:00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</si>
  <si>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32cm","posId":"112","price":20900,"isExtra":false},{"id":"2f43df7dedb312c2f3c829b9","count":1,"label":"Balné","posId":"K0000","price":1500,"isExtra":true},{"id":"6942755309e364dceebaa29a","count":1,"label":"Hot &amp; Spicy 32cm 🌶️🌶️","posId":"122","price":24900,"isExtra":false},{"id":"2f43df7dedb312c2f3c829b9","count":1,"label":"Balné","posId":"K0000","price":1500,"isExtra":true}]</t>
  </si>
  <si>
    <t>2026-05-03T13:59:44.114+02:00</t>
  </si>
  <si>
    <t>2026-05-03T14:16:37.670+02:00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</si>
  <si>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okrajů","posId":"X1000","price":0,"isExtra":true},{"id":"54684797","note":"","size":"BBQ dip","count":1,"label":"BBQ dip","posId":"P105","price":2000,"isExtra":false},{"id":"54684837","note":"","count":1,"label":"Balné","posId":"K0000","price":1500,"isExtra":true},{"id":"54684796","note":"","size":"Česnekový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</si>
  <si>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2026-05-03T13:56:02.136+02:00</t>
  </si>
  <si>
    <t>2026-05-03T14:06:03.468+02:00</t>
  </si>
  <si>
    <t>2026-05-03T14:43:02.688+02:00</t>
  </si>
  <si>
    <t>2026-05-03T13:56:02.751+02:00</t>
  </si>
  <si>
    <t>[{"id":"cb1b8132-0c9b-419f-9b1c-568c16576a0c","note":"","count":1,"label":"Pepperoni 40 cm","posId":"108","price":30900,"isExtra":false},{"id":"0c454cc7-3f38-4dea-9e0e-7220d9ba6ce0","note":"","count":1,"label":"Dip česnekový","posId":"P106","price":2000,"isExtra":false}]</t>
  </si>
  <si>
    <t>2026-05-03T13:55:03.534+02:00</t>
  </si>
  <si>
    <t>2026-05-03T14:01:45.564+02:00</t>
  </si>
  <si>
    <t>2026-05-03T14:24:04.535+02:00</t>
  </si>
  <si>
    <t>2026-05-03T13:55:04.001+02:00</t>
  </si>
  <si>
    <t>[{"id":"f991b551-d418-40dc-886d-2413cfe0e20e","note":"","count":1,"label":"Margherita 32 cm","posId":"112","price":20900,"isExtra":false},{"id":"eaf5673a-2acd-457a-bff6-8e65ba4050c9","note":"","count":2,"label":"dip jalapenos","posId":"P107","price":2000,"isExtra":false}]</t>
  </si>
  <si>
    <t>2026-05-03T13:18:48.688+02:00</t>
  </si>
  <si>
    <t>2026-05-03T13:25:12.478+02:00</t>
  </si>
  <si>
    <t>[{"id":"90c7c6be-7854-497c-aae9-43ea0ed2a027","count":1,"label":"Pizza Margherita 40","posId":"100","price":26900,"isExtra":false,"creatorId":"NuL5bNA440Q4mBwrCPg9y","isPackging":0,"actualLabel":"Pizza Margherita 40"}]</t>
  </si>
  <si>
    <t>2026-05-03T13:08:29.323+02:00</t>
  </si>
  <si>
    <t>2026-05-03T13:19:55.680+02:00</t>
  </si>
  <si>
    <t>[{"id":"6942755309e364dceebaa2d6","count":1,"label":"Pepperoni Rolls 🌶️","posId":"P100","price":8900,"isExtra":false},{"id":"2f43df7dedb312c2f3c829b9","count":1,"label":"Balné","posId":"K0000","price":1500,"isExtra":true},{"id":"6942755309e364dceebaa29c","count":1,"label":"Comeback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🌶️","posId":"121","price":24900,"isExtra":false},{"id":"2f43df7dedb312c2f3c829b9","count":1,"label":"Balné","posId":"K0000","price":1500,"isExtra":true},{"id":"2179c22089126fe6683fee77","count":1,"label":"Smetanový základ","posId":"ZRS32","price":0,"isExtra":true},{"id":"6942755309e364dceebaa2d8","count":2,"label":"Česnekový dip","posId":"P106","price":2000,"isExtra":false},{"id":"2f43df7dedb312c2f3c829b9","count":2,"label":"Balné","posId":"K0000","price":1500,"isExtra":true},{"id":"6942755309e364dceebaa2e0","count":1,"label":"Dip Jalapeňos","posId":"P107","price":2000,"isExtra":false},{"id":"2f43df7dedb312c2f3c829b9","count":1,"label":"Balné","posId":"K0000","price":1500,"isExtra":true},{"id":"6942755309e364dceebaa2da","count":1,"label":"BBQ dip","posId":"P105","price":2000,"isExtra":false},{"id":"2f43df7dedb312c2f3c829b9","count":1,"label":"Balné","posId":"K0000","price":1500,"isExtra":true}]</t>
  </si>
  <si>
    <t>2026-05-03T12:50:02.887+02:00</t>
  </si>
  <si>
    <t>2026-05-03T13:10:36.424+02:00</t>
  </si>
  <si>
    <t>[{"id":"f932f643-9a56-4a16-90b3-20349063a042","note":"","count":1,"label":"Capricciosa 32 cm","posId":"113","price":24900,"isExtra":false},{"id":"18bc733c-71df-4b31-ae11-2ee5b242a454","note":"","count":1,"label":"kuře","posId":"B114","price":3000,"KDSTags":["greenhighlight"],"isExtra":true},{"id":"d602cf10-0158-49d1-84d3-371f720cd0bc","note":"","count":1,"label":"špenát s česnekem","posId":"B107","price":2500,"KDSTags":["greenhighlight"],"isExtra":true}]</t>
  </si>
  <si>
    <t>2026-05-03T12:32:34.367+02:00</t>
  </si>
  <si>
    <t>2026-05-03T12:47:11.627+02:00</t>
  </si>
  <si>
    <t>[{"id":"57405766","note":"","size":"Pepsi 1l","count":1,"label":"Pepsi 1l","posId":"N124","price":4900,"isExtra":false},{"id":"54684753","note":"","size":"Comeback 40cm 🌶️","count":1,"label":"Comeback 40cm 🌶️","posId":"109","price":30900,"isExtra":false},{"id":"54684827","note":"","count":1,"label":"Balné","posId":"K0000","price":2000,"isExtra":true},{"id":"54684891","note":"","count":1,"label":"okraj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</si>
  <si>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2026-05-03T12:29:03.341+02:00</t>
  </si>
  <si>
    <t>2026-05-03T12:56:08.384+02:00</t>
  </si>
  <si>
    <t>[{"id":"df65c440-9414-439e-8f8e-b4f30f154296","note":"","count":1,"label":"Hawai 40 cm","posId":"102","price":30900,"isExtra":false}]</t>
  </si>
  <si>
    <t>2026-05-03T12:28:56.761+02:00</t>
  </si>
  <si>
    <t>2026-05-03T12:36:29.711+02:00</t>
  </si>
  <si>
    <t>[{"id":"69ba74ef03c072b67d0f17eb","count":1,"label":"Opočno karamel","posId":"D112","price":12900,"isExtra":false},{"id":"6942755309e364dceebaa28e","count":1,"label":"Capricciosa 40cm","posId":"101","price":30900,"isExtra":false},{"id":"9c3e5446ef3ded7b358f7c2a","count":1,"label":"Balné","posId":"K0000","price":2000,"isExtra":true},{"id":"6942755309e364dceebaa2d8","count":1,"label":"Česnekový dip","posId":"P106","price":2000,"isExtra":false},{"id":"2f43df7dedb312c2f3c829b9","count":1,"label":"Balné","posId":"K0000","price":1500,"isExtra":true}]</t>
  </si>
  <si>
    <t>2026-05-03T12:25:32.461+02:00</t>
  </si>
  <si>
    <t>2026-05-03T12:41:09.456+02:00</t>
  </si>
  <si>
    <t>[{"id":"54684756","note":"","size":"BBQ Meteor 40cm","count":1,"label":"BBQ Meteor 40cm","posId":"106","price":30900,"isExtra":false},{"id":"54684827","note":"","count":1,"label":"Balné","posId":"K0000","price":2000,"isExtra":true},{"id":"54684755","note":"","size":"BBQ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40cm","posId":"107","price":30900,"isExtra":false},{"id":"54684827","note":"","count":1,"label":"Balné","posId":"K0000","price":2000,"isExtra":true}]</t>
  </si>
  <si>
    <t>2026-05-03T12:23:11.964+02:00</t>
  </si>
  <si>
    <t>2026-05-03T12:27:04.216+02:00</t>
  </si>
  <si>
    <t>[{"id":"98be9507-ffd5-42f0-9a3e-a72fd8fd424b","count":1,"label":"BIRGO grapefruit 0,5l","posId":"N131","price":4900,"isExtra":false,"creatorId":"fFvCS-jQrj30hgo_Vwg2N","isPackging":0,"actualLabel":"BIRGO grapefruit 0,5l"},{"id":"98be9507-ffd5-42f0-9a3e-a72fd8fd424b","count":1,"label":"BIRGO grapefruit 0,5l","posId":"N131","price":4900,"isExtra":false,"creatorId":"YAs-oBFhsrUyrYySlnzne","isPackging":0,"actualLabel":"BIRGO grapefruit 0,5l"},{"id":"7f90f634-ae03-48d9-9ac8-27405c0fc737","count":1,"label":"Poděbradská malinovka 0,5l","posId":"N129","price":4900,"isExtra":false,"creatorId":"1JF6_dku_IfYi1cK8E7MS","isPackging":0,"actualLabel":"Poděbradská malinovka 0,5l"}]</t>
  </si>
  <si>
    <t>2026-05-03T12:12:02.811+02:00</t>
  </si>
  <si>
    <t>2026-05-03T12:30:38.188+02:00</t>
  </si>
  <si>
    <t>2026-05-03T12:40:04.632+02:00</t>
  </si>
  <si>
    <t>2026-05-03T12:12:03.379+02:00</t>
  </si>
  <si>
    <t>[{"id":"f932f643-9a56-4a16-90b3-20349063a042","note":"","count":1,"label":"Capricciosa 32 cm","posId":"113","price":24900,"isExtra":false},{"id":"720272d2-1717-4af6-8eea-e928bb95234b","note":"","count":1,"label":"kukuřice","posId":"B115","price":2500,"KDSTags":["greenhighlight"],"isExtra":true},{"id":"86925bba-314c-4f6f-ba8e-4fc1b6f52f30","note":"","count":1,"label":"BEZ -olivy","posId":"X112","price":0,"KDSTags":["redhighlight"],"isExtra":true},{"id":"0c454cc7-3f38-4dea-9e0e-7220d9ba6ce0","note":"","count":1,"label":"Dip česnekový","posId":"P106","price":2000,"isExtra":false}]</t>
  </si>
  <si>
    <t>2026-05-03T12:10:50.413+02:00</t>
  </si>
  <si>
    <t>2026-05-03T12:35:49.398+02:00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</si>
  <si>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okrajů","posId":"X1000","price":0,"isExtra":true}]</t>
  </si>
  <si>
    <t>2026-05-03T12:10:02.011+02:00</t>
  </si>
  <si>
    <t>2026-05-03T12:28:30.228+02:00</t>
  </si>
  <si>
    <t>2026-05-03T12:50:06.356+02:00</t>
  </si>
  <si>
    <t>2026-05-03T12:10:02.593+02:00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</si>
  <si>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,{"id":"0c454cc7-3f38-4dea-9e0e-7220d9ba6ce0","note":"","count":1,"label":"Dip česnekový","posId":"P106","price":2000,"isExtra":false},{"id":"eaf5673a-2acd-457a-bff6-8e65ba4050c9","note":"","count":1,"label":"dip jalapenos","posId":"P107","price":2000,"isExtra":false},{"id":"bf1ca81d-de2b-4d6c-b720-bc21d05d5afe","note":"","count":1,"label":"Pepperoni Rolls, 6 ks","posId":"P100","price":8900,"isExtra":false}]</t>
  </si>
  <si>
    <t>2026-05-03T12:06:52.126+02:00</t>
  </si>
  <si>
    <t>2026-05-03T12:07:11.652+02:00</t>
  </si>
  <si>
    <t>[{"id":"7f6f7195-5469-4c2e-90b4-8731c390745b","count":1,"label":"Pizza Margherita 32","posId":"112","price":20900,"isExtra":false,"creatorId":"1ZdCLVSNSuLlhITnETWnS","isPackging":0,"actualLabel":"Pizza Margherita 32"},{"id":"664bd2b5-40f0-4839-a4f1-3cec89afae33","count":1,"label":"Pizza Quattro Formaggi 32","posId":"123","price":24900,"isExtra":false,"creatorId":"VMqUuguXfoRkfHBrzxMl2","isPackging":0,"actualLabel":"Pizza Quattro Formaggi 32"},{"id":"7ab930e6-0c0e-4177-b8ba-83503741e8b0","count":1,"label":"Pizza Pepperoni 32","posId":"120","price":24900,"isExtra":false,"creatorId":"awrYw-minhb3Z0fpFkHiZ","isPackging":0,"actualLabel":"Pizza Pepperoni 32"}]</t>
  </si>
  <si>
    <t>2026-05-03T12:03:02.422+02:00</t>
  </si>
  <si>
    <t>2026-05-03T12:19:37.177+02:00</t>
  </si>
  <si>
    <t>2026-05-03T12:26:36.953+02:00</t>
  </si>
  <si>
    <t>2026-05-03T12:03:02.947+02:00</t>
  </si>
  <si>
    <t>[{"id":"3171e692-1adb-4333-8054-b1a7b136b69f","note":"","count":2,"label":"Pepperoni 32 cm","posId":"144","price":24900,"isExtra":false},{"id":"6d80fcec-2088-4df1-b35b-3de60046f4e1","note":"","count":1,"label":"Hot &amp; Spicy 32 cm","posId":"146","price":24900,"isExtra":false},{"id":"f2ca88ba-7288-4f05-a925-149da2e2137e","note":"","count":1,"label":"okraj Hotdog, BBQ","posId":"A119","price":5700,"isExtra":true},{"id":"d3fbee6e-254b-46e7-885e-b580d0e6b445","note":"","count":1,"label":"žampiony","posId":"B105","price":2500,"KDSTags":["greenhighlight"],"isExtra":true}]</t>
  </si>
  <si>
    <t>Sergiy</t>
  </si>
  <si>
    <t>2026-05-03T11:53:12.897+02:00</t>
  </si>
  <si>
    <t>2026-05-03T12:11:02.284+02:00</t>
  </si>
  <si>
    <t>2026-05-03T11:33:03.145+02:00</t>
  </si>
  <si>
    <t>2026-05-03T12:07:09.257+02:00</t>
  </si>
  <si>
    <t>2026-05-03T12:27:20.997+02:00</t>
  </si>
  <si>
    <t>2026-05-03T11:38:28.393+02:00</t>
  </si>
  <si>
    <t>[{"id":"be5c7908-f592-4704-987f-cd7d7281f32e","note":"","count":1,"label":"Comeback 32 cm","posId":"121","price":24900,"isExtra":false},{"id":"1aa4b142-e6d7-4d61-ba94-40298841a888","note":"","count":1,"label":"Quattro Formaggi 32 cm","posId":"123","price":24900,"isExtra":false},{"id":"eaf5673a-2acd-457a-bff6-8e65ba4050c9","note":"","count":1,"label":"dip jalapenos","posId":"P107","price":2000,"isExtra":false}]</t>
  </si>
  <si>
    <t>2026-05-03T11:25:03.272+02:00</t>
  </si>
  <si>
    <t>2026-05-03T11:42:14.221+02:00</t>
  </si>
  <si>
    <t>2026-05-03T12:02:15.631+02:00</t>
  </si>
  <si>
    <t>2026-05-03T11:25:03.790+02:00</t>
  </si>
  <si>
    <t>[{"id":"8929f51d-818c-4c09-96c6-0164428500a2","note":"","count":1,"label":"Baby špenát &amp; kuře 32 cm","posId":"140","price":24900,"isExtra":false}]</t>
  </si>
  <si>
    <t>2026-05-03T11:21:02.008+02:00</t>
  </si>
  <si>
    <t>2026-05-03T11:47:42.145+02:00</t>
  </si>
  <si>
    <t>2026-05-03T11:19:41.961+02:00</t>
  </si>
  <si>
    <t>2026-05-03T12:04:29.327+02:00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</si>
  <si>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</si>
  <si>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2026-05-03T11:07:19.801+02:00</t>
  </si>
  <si>
    <t>2026-05-03T11:26:53.531+02:00</t>
  </si>
  <si>
    <t>[{"id":"59592168","note":"","size":"Zeleninová 32cm","count":1,"label":"Zeleninová 32cm","posId":"115","price":24900,"isExtra":false},{"id":"54684837","note":"","count":1,"label":"Balné","posId":"K0000","price":1500,"isExtra":true},{"id":"54684848","note":"","count":1,"label":"Jalapeňos","posId":"B102","price":2500,"KDSTags":["greenhighlight"]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bylinky","posId":"A122","price":6500,"isExtra":true},{"id":"54684953","note":"","count":1,"label":"Gorgonzola","posId":"C101","price":4000,"KDSTags":["greenhighlight"],"isExtra":true},{"id":"54684962","note":"","count":1,"label":"Grana padano, pecorino, parmazán","posId":"C130","price":4000,"KDSTags":["greenhighlight"],"isExtra":true},{"id":"59592169","note":"","size":"Hawai 32cm","count":2,"label":"Hawai 32cm","posId":"114","price":24900,"isExtra":false},{"id":"54684837","note":"","count":2,"label":"Balné","posId":"K0000","price":1500,"isExtra":true}]</t>
  </si>
  <si>
    <t>2026-05-03T11:05:48.264+02:00</t>
  </si>
  <si>
    <t>2026-05-03T11:06:46.189+02:00</t>
  </si>
  <si>
    <t>[{"id":"44f3cdb6-a419-494d-b8de-697378c24e02","count":1,"label":"Pizza Comeback 32 0,5","posId":"H121","price":12450,"isExtra":false,"creatorId":"G4iCurELuzWJlvk1Lpb0s","isPackging":0,"actualLabel":"Pizza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italské","posId":"H32","price":0,"isExtra":true,"mainItemId":"44f3cdb6-a419-494d-b8de-697378c24e02"},{"id":"49341b6b-7318-40ee-8969-1fb202029b42","count":1,"label":"Pizza Špenát kuře 32 cm 0,5","posId":"H116","price":12450,"isExtra":false,"creatorId":"xzGakHdf6_Lmm0urS7OSz","isPackging":0,"actualLabel":"Pizza Špenát kuře 32 cm 0,5"},{"id":"ZMn0kE3IRVJjsfXstBxZb","count":1,"label":"Bez plněných okrajů","posId":"X1000","price":0,"isExtra":true,"mainItemId":"49341b6b-7318-40ee-8969-1fb202029b42"},{"id":"aRPAiqbCW3Z9trz5KoEBF","count":1,"label":"Těsto italské","posId":"H32","price":0,"isExtra":true,"mainItemId":"49341b6b-7318-40ee-8969-1fb202029b42"}]</t>
  </si>
  <si>
    <t>2026-05-03T10:57:03.491+02:00</t>
  </si>
  <si>
    <t>2026-05-03T11:36:17.068+02:00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</si>
  <si>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česnekem","posId":"C107","price":3500,"KDSTags":["greenhighlight"],"isExtra":true}]</t>
  </si>
  <si>
    <t>2026-05-03T10:51:03.185+02:00</t>
  </si>
  <si>
    <t>2026-05-03T11:13:27.016+02:00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</si>
  <si>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základ","posId":"A128","price":0,"isExtra":true},{"id":"eb426525-9181-4714-9963-380f5c0ae0e5","note":"","count":1,"label":"Okraj mozzarella, bylinky","posId":"A122","price":6500,"isExtra":true}]</t>
  </si>
  <si>
    <t>2026-05-03T02:28:23.667+02:00</t>
  </si>
  <si>
    <t>2026-05-03T02:41:15.260+02:00</t>
  </si>
  <si>
    <t>[{"id":"54684760","note":"","size":"Capricciosa 40cm","count":1,"label":"Capricciosa 40cm","posId":"101","price":30900,"isExtra":false},{"id":"54684827","note":"","count":1,"label":"Balné","posId":"K0000","price":2000,"isExtra":true}]</t>
  </si>
  <si>
    <t>2026-05-03T01:53:00.863+02:00</t>
  </si>
  <si>
    <t>2026-05-03T02:06:34.166+02:00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</si>
  <si>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základ","posId":"ZRS40","price":0,"isExtra":true}]</t>
  </si>
  <si>
    <t>2026-05-03T01:51:04.060+02:00</t>
  </si>
  <si>
    <t>2026-05-03T02:02:11.877+02:00</t>
  </si>
  <si>
    <t>2026-05-03T02:10:28.654+02:00</t>
  </si>
  <si>
    <t>2026-05-03T01:53:14.585+02:00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</si>
  <si>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základ","posId":"A128","price":0,"isExtra":true},{"id":"d3fbee6e-254b-46e7-885e-b580d0e6b445","note":"","count":1,"label":"žampiony","posId":"B105","price":2500,"KDSTags":["greenhighlight"],"isExtra":true}]</t>
  </si>
  <si>
    <t>Ismayil</t>
  </si>
  <si>
    <t>2026-05-03T01:25:54.019+02:00</t>
  </si>
  <si>
    <t>2026-05-03T01:45:35.013+02:00</t>
  </si>
  <si>
    <t>[{"id":"111","note":"","count":1,"label":"Quattro Formaggi 40cm","posId":"111","price":30900,"isExtra":false},{"id":"K0000","note":"","count":1,"label":"Balné","posId":"K0000","price":2000,"isExtra":true},{"id":"108","note":"","count":1,"label":"Pepperoni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C100","note":"","count":1,"label":"Ananas","posId":"C100","price":3500,"KDSTags":["greenhighlight"],"isExtra":true},{"id":"C115","note":"","count":1,"label":"Kukuřice","posId":"C115","price":3500,"KDSTags":["greenhighlight"],"isExtra":true}]</t>
  </si>
  <si>
    <t>2026-05-03T01:22:58.135+02:00</t>
  </si>
  <si>
    <t>2026-05-03T01:39:52.137+02:00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</si>
  <si>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🌶️🌶️","posId":"110","price":30900,"isExtra":false},{"id":"54684827","note":"","count":1,"label":"Balné","posId":"K0000","price":2000,"isExtra":true},{"id":"61818012","note":"","size":"Guarana kiwi a jablko","count":1,"label":"Guarana kiwi a jablko","posId":"N144","price":5500,"isExtra":false},{"id":"57405765","note":"","size":"BIRGO grapefruit 0,5l","count":1,"label":"BIRGO grapefruit 0,5l","posId":"N131","price":4900,"isExtra":false}]</t>
  </si>
  <si>
    <t>2026-05-03T01:08:49.734+02:00</t>
  </si>
  <si>
    <t>2026-05-03T01:18:57.054+02:00</t>
  </si>
  <si>
    <t>[{"id":"6942755309e364dceebaa2f4","count":1,"label":"Pepsi zero sugar 1l","posId":"N125","price":5900,"isExtra":false},{"id":"6942755309e364dceebaa2d8","count":1,"label":"Česnekový dip","posId":"P106","price":2000,"isExtra":false},{"id":"2f43df7dedb312c2f3c829b9","count":1,"label":"Balné","posId":"K0000","price":1500,"isExtra":true},{"id":"6942755309e364dceebaa2a6","count":1,"label":"Hawai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,{"id":"81ad5ca0ecc9853855b6788a","count":1,"label":"Ananas","posId":"B100","price":2500,"KDSTags":["greenhighlight"],"isExtra":true},{"id":"6942755309e364dceebaa2de","count":1,"label":"Choco Rolls","posId":"chr100","price":8900,"isExtra":false},{"id":"2f43df7dedb312c2f3c829b9","count":1,"label":"Balné","posId":"K0000","price":1500,"isExtra":true}]</t>
  </si>
  <si>
    <t>Jakub</t>
  </si>
  <si>
    <t>2026-05-03T01:03:33.938+02:00</t>
  </si>
  <si>
    <t>2026-05-03T01:16:41.918+02:00</t>
  </si>
  <si>
    <t>[{"id":"P104","note":"","count":2,"label":"Česnekový chléb 18cm","posId":"P104","price":7900,"isExtra":false},{"id":"K0000","note":"","count":2,"label":"Balné","posId":"K0000","price":1500,"isExtra":true}]</t>
  </si>
  <si>
    <t>2026-05-03T01:03:16.955+02:00</t>
  </si>
  <si>
    <t>2026-05-03T01:14:09.833+02:00</t>
  </si>
  <si>
    <t>[{"id":"6942755309e364dceebaa296","count":1,"label":"Margherita 32cm","posId":"112","price":20900,"isExtra":false},{"id":"2f43df7dedb312c2f3c829b9","count":1,"label":"Balné","posId":"K0000","price":1500,"isExtra":true},{"id":"ce6f9717e21b4a79f0b40c10","count":1,"label":"okraj mozzarella, bbq omáčka","posId":"A123","price":5700,"isExtra":true}]</t>
  </si>
  <si>
    <t>2026-05-03T01:03:16.793+02:00</t>
  </si>
  <si>
    <t>2026-05-03T01:12:55.949+02:00</t>
  </si>
  <si>
    <t>[{"id":"6942755309e364dceebaa29c","count":1,"label":"Comeback 32cm 🌶️","posId":"121","price":24900,"isExtra":false},{"id":"2f43df7dedb312c2f3c829b9","count":1,"label":"Balné","posId":"K0000","price":1500,"isExtra":true}]</t>
  </si>
  <si>
    <t>2026-05-03T00:51:14.136+02:00</t>
  </si>
  <si>
    <t>2026-05-03T00:57:08.848+02:00</t>
  </si>
  <si>
    <t>[{"id":"6942755309e364dceebaa284","count":1,"label":"Pepperoni 40cm 🌶️🌶️","posId":"108","price":30900,"isExtra":false},{"id":"9c3e5446ef3ded7b358f7c2a","count":1,"label":"Balné","posId":"K0000","price":2000,"isExtra":true}]</t>
  </si>
  <si>
    <t>2026-05-03T00:49:02.836+02:00</t>
  </si>
  <si>
    <t>2026-05-03T00:52:20.822+02:00</t>
  </si>
  <si>
    <t>[{"id":"7b2bf93f-7859-42a7-8c94-85086fc0d652","count":1,"label":"Pizza Comeback 18","posId":"133","price":11900,"isExtra":false,"creatorId":"Ig_6R807x40yIFEAT8tzh","isPackging":0,"actualLabel":"Pizza Comeback 18"}]</t>
  </si>
  <si>
    <t>2026-05-03T00:29:34.832+02:00</t>
  </si>
  <si>
    <t>2026-05-03T00:36:05.450+02:00</t>
  </si>
  <si>
    <t>[{"id":"5ee73410-90ce-410a-a9f3-2ef495611a06","count":1,"label":"Choco Rolls","posId":"chr100","price":8900,"isExtra":false,"creatorId":"U-G401BoLKrQXT1uGdpm6","isPackging":0,"actualLabel":"Choco Rolls"},{"id":"54557298-f136-4688-9ef9-750635cbf01a","count":1,"label":"Mirinda 1l","posId":"N126","price":5900,"isExtra":false,"creatorId":"A1C7a_UiBggXd9dxrUg49","isPackging":0,"actualLabel":"Mirinda 1l"}]</t>
  </si>
  <si>
    <t>2026-05-03T00:28:21.532+02:00</t>
  </si>
  <si>
    <t>2026-05-03T00:31:07.335+02:00</t>
  </si>
  <si>
    <t>[{"id":"cd22e00e-e758-4363-9254-340728f271d9","count":1,"label":"Pizza Hawai 18 cm","posId":"126","price":11900,"isExtra":false,"creatorId":"lRlzC5gAl7cYfZx0S08B6","isPackging":0,"actualLabel":"Pizza Hawai 18 cm"},{"id":"RjnzJvFGQ7bViwxWS8fAW","count":1,"label":"Bez ananasu","posId":"X100","price":0,"KDSTags":["redhighlight"],"isExtra":true,"mainItemId":"cd22e00e-e758-4363-9254-340728f271d9"}]</t>
  </si>
  <si>
    <t>2026-05-03T00:21:31.898+02:00</t>
  </si>
  <si>
    <t>2026-05-03T00:31:10.621+02:00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</si>
  <si>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okrajů","posId":"X1000","price":0,"isExtra":true}]</t>
  </si>
  <si>
    <t>2026-05-03T00:14:50.519+02:00</t>
  </si>
  <si>
    <t>2026-05-03T00:29:37.604+02:00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</si>
  <si>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okrajů","posId":"X1000","price":0,"isExtra":true}]</t>
  </si>
  <si>
    <t>2026-05-02T23:44:07.277+02:00</t>
  </si>
  <si>
    <t>2026-05-02T23:55:05.917+02:00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</si>
  <si>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základ","posId":"ZBS32","price":0,"isExtra":true},{"id":"54684866","note":"","count":1,"label":"okraj mozzarella, bylinky","posId":"A121","price":5700,"isExtra":true}]</t>
  </si>
  <si>
    <t>2026-05-02T23:41:03.018+02:00</t>
  </si>
  <si>
    <t>2026-05-02T23:51:12.707+02:00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</si>
  <si>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těsto","posId":"17","price":1000,"isExtra":true},{"id":"2179c22089126fe6683fee77","count":1,"label":"Smetanový základ","posId":"ZRS32","price":0,"isExtra":true},{"id":"6942755309e364dceebaa298","count":1,"label":"Quattro Formaggi 32cm","posId":"123","price":24900,"isExtra":false},{"id":"2f43df7dedb312c2f3c829b9","count":1,"label":"Balné","posId":"K0000","price":1500,"isExtra":true},{"id":"fb29917ce2e90ab392103c23","count":1,"label":"USA těsto","posId":"17","price":1000,"isExtra":true},{"id":"13bc34972a864e03558263de","count":1,"label":"bez plněných okrajů","posId":"X1000","price":0,"isExtra":true}]</t>
  </si>
  <si>
    <t>2026-05-02T23:40:43.912+02:00</t>
  </si>
  <si>
    <t>2026-05-02T23:40:57.141+02:00</t>
  </si>
  <si>
    <t>[{"id":"7f6f7195-5469-4c2e-90b4-8731c390745b","count":1,"label":"Pizza Margherita 32","posId":"112","price":20900,"isExtra":false,"creatorId":"xUtvfF2CQ59nlxN1c24a5","isPackging":0,"actualLabel":"Pizza Margherita 32"}]</t>
  </si>
  <si>
    <t>2026-05-02T23:34:31.025+02:00</t>
  </si>
  <si>
    <t>2026-05-02T23:48:09.557+02:00</t>
  </si>
  <si>
    <t>[{"id":"6942755309e364dceebaa27e","count":1,"label":"Quattro Formaggi 40cm","posId":"111","price":30900,"isExtra":false},{"id":"9c3e5446ef3ded7b358f7c2a","count":1,"label":"Balné","posId":"K0000","price":2000,"isExtra":true},{"id":"9b134e33f1db18460c30380b","count":1,"label":"okraj mozzarella, bylinky","posId":"A122","price":6500,"isExtra":true},{"id":"ee2a02e06d30d06e3bc35d68","count":1,"label":"Bez mozzarelly","posId":"X113","price":0,"KDSTags":["redhighlight"],"isExtra":true},{"id":"7ed3d726760a75b810f49cfc","count":1,"label":"Slanina","posId":"C108","price":4000,"KDSTags":["greenhighlight"],"isExtra":true},{"id":"6942755309e364dceebaa27e","count":1,"label":"Quattro Formaggi 40cm","posId":"111","price":30900,"isExtra":false},{"id":"9c3e5446ef3ded7b358f7c2a","count":1,"label":"Balné","posId":"K0000","price":2000,"isExtra":true},{"id":"9b134e33f1db18460c30380b","count":1,"label":"okraj mozzarella, bylinky","posId":"A122","price":6500,"isExtra":true},{"id":"c72973a96879fc2d4a45d18e","count":1,"label":"Kukuřice","posId":"C115","price":3500,"KDSTags":["greenhighlight"],"isExtra":true},{"id":"af4a444b755ede3e534307ff","count":1,"label":"Šunka","posId":"C106","price":4000,"KDSTags":["greenhighlight"],"isExtra":true},{"id":"7ed3d726760a75b810f49cfc","count":1,"label":"Slanina","posId":"C108","price":4000,"KDSTags":["greenhighlight"],"isExtra":true}]</t>
  </si>
  <si>
    <t>Filip Hanibal</t>
  </si>
  <si>
    <t>2026-05-02T23:32:03.350+02:00</t>
  </si>
  <si>
    <t>2026-05-03T00:00:50.309+02:00</t>
  </si>
  <si>
    <t>2026-05-03T00:11:49.066+02:00</t>
  </si>
  <si>
    <t>2026-05-02T23:32:04.212+02:00</t>
  </si>
  <si>
    <t>[{"id":"cd3c74d7-bb62-4309-8b7e-c56b813d056a","note":"","count":1,"label":"Jablečno-skořicové rolls, 8ks","posId":"18","price":8900,"isExtra":false},{"id":"cfec199f-a623-41ba-a19a-54c00265206d","note":"","count":1,"label":"Strawberry Love 18 cm","posId":"40","price":11900,"isExtra":false},{"id":"e14574c4-b8aa-4b67-9714-d939fcb8ffee","note":"","count":1,"label":"Zeleninová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bylinky","posId":"A122","price":6500,"isExtra":true}]</t>
  </si>
  <si>
    <t>2026-05-02T23:16:55.193+02:00</t>
  </si>
  <si>
    <t>2026-05-02T23:30:17.289+02:00</t>
  </si>
  <si>
    <t>2026-05-02T23:44:44.936+02:00</t>
  </si>
  <si>
    <t>2026-05-02T23:16:55.764+02:00</t>
  </si>
  <si>
    <t>[{"id":"a0148f4d-e608-4061-b0cf-421635d1867d","count":1,"label":"Spicy Wings","posId":"P101","price":11900,"isExtra":false,"creatorId":"Zx83NgaiKxID466B0A1Do","isPackging":1500,"actualLabel":"Spicy Wings"},{"id":"a0148f4d-e608-4061-b0cf-421635d1867d","count":1,"label":"Spicy Wings","posId":"P101","price":11900,"isExtra":false,"creatorId":"ee4tiYSUcn-JqHDpmQgK9","isPackging":1500,"actualLabel":"Spicy Wings"},{"id":"a0148f4d-e608-4061-b0cf-421635d1867d","count":1,"label":"Spicy Wings","posId":"P101","price":11900,"isExtra":false,"creatorId":"P7_UH8H2CNPD3p2d6D8Na","isPackging":1500,"actualLabel":"Spicy Wings"},{"id":"c2eae2bb-a701-4741-8180-ef6bd455d86d","count":4,"label":"Pepsi zero sugar 1l","posId":"N125","price":5900,"isExtra":false,"creatorId":"5xkS0VxQNJLwa46Kmaz_K","isPackging":0,"actualLabel":"Pepsi zero sugar 1l"}]</t>
  </si>
  <si>
    <t>2026-05-02T23:13:48.295+02:00</t>
  </si>
  <si>
    <t>2026-05-02T23:20:14.351+02:00</t>
  </si>
  <si>
    <t>[{"id":"6942755309e364dceebaa27c","count":1,"label":"Margherita 40cm","posId":"100","price":26900,"isExtra":false},{"id":"9c3e5446ef3ded7b358f7c2a","count":1,"label":"Balné","posId":"K0000","price":2000,"isExtra":true},{"id":"dade691b0a9dc6b4f9e250cb","count":1,"label":"Kuře","posId":"C114","price":4000,"KDSTags":["greenhighlight"],"isExtra":true}]</t>
  </si>
  <si>
    <t>2026-05-02T23:12:48.292+02:00</t>
  </si>
  <si>
    <t>2026-05-02T23:19:06.700+02:00</t>
  </si>
  <si>
    <t>[{"id":"6942755309e364dceebaa2a8","count":1,"label":"Capricciosa 32cm","posId":"113","price":24900,"isExtra":false},{"id":"2f43df7dedb312c2f3c829b9","count":1,"label":"Balné","posId":"K0000","price":1500,"isExtra":true},{"id":"6942755309e364dceebaa2d8","count":1,"label":"Česnekový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</si>
  <si>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2026-05-02T23:04:44.908+02:00</t>
  </si>
  <si>
    <t>2026-05-02T23:15:04.412+02:00</t>
  </si>
  <si>
    <t>[{"id":"6942755309e364dceebaa27c","count":1,"label":"Margherita 40cm","posId":"100","price":26900,"isExtra":false},{"id":"9c3e5446ef3ded7b358f7c2a","count":1,"label":"Balné","posId":"K0000","price":2000,"isExtra":true}]</t>
  </si>
  <si>
    <t>2026-05-02T23:00:45.107+02:00</t>
  </si>
  <si>
    <t>2026-05-02T23:10:17.447+02:00</t>
  </si>
  <si>
    <t>2026-05-02T22:58:13.718+02:00</t>
  </si>
  <si>
    <t>2026-05-02T23:09:21.399+02:00</t>
  </si>
  <si>
    <t>[{"id":"115","note":"","count":1,"label":"Zeleninová 32cm","posId":"115","price":24900,"isExtra":false},{"id":"K0000","note":"","count":1,"label":"Balné","posId":"K0000","price":1500,"isExtra":true},{"id":"ZRS32","note":"","count":1,"label":"Smetanový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bylinky","posId":"A122","price":6500,"isExtra":true}]</t>
  </si>
  <si>
    <t>2026-05-02T22:47:27.795+02:00</t>
  </si>
  <si>
    <t>2026-05-02T23:01:46.266+02:00</t>
  </si>
  <si>
    <t>[{"id":"116","note":"","count":1,"label":"Baby Špenát &amp; kuře 32cm","posId":"116","price":24900,"isExtra":false},{"id":"K0000","note":"","count":1,"label":"Balné","posId":"K0000","price":1500,"isExtra":true},{"id":"B114","note":"","count":1,"label":"Kuře","posId":"B114","price":3000,"KDSTags":["greenhighlight"],"isExtra":true}]</t>
  </si>
  <si>
    <t>2026-05-02T22:44:21.368+02:00</t>
  </si>
  <si>
    <t>2026-05-02T22:57:15.385+02:00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</si>
  <si>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</si>
  <si>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2026-05-02T22:38:34.101+02:00</t>
  </si>
  <si>
    <t>2026-05-02T22:54:06.364+02:00</t>
  </si>
  <si>
    <t>[{"id":"6942755309e364dceebaa286","count":1,"label":"BBQ Texas 40cm","posId":"107","price":30900,"isExtra":false},{"id":"9c3e5446ef3ded7b358f7c2a","count":1,"label":"Balné","posId":"K0000","price":2000,"isExtra":true},{"id":"6942755309e364dceebaa28e","count":1,"label":"Capricciosa 40cm","posId":"101","price":30900,"isExtra":false},{"id":"9c3e5446ef3ded7b358f7c2a","count":1,"label":"Balné","posId":"K0000","price":2000,"isExtra":true},{"id":"a1d8d8aa5ac3e6b6f9971fa2","count":1,"label":"Bez oliv","posId":"X112","price":0,"KDSTags":["redhighlight"],"isExtra":true},{"id":"6942755309e364dceebaa2d8","count":2,"label":"Česnekový dip","posId":"P106","price":2000,"isExtra":false},{"id":"2f43df7dedb312c2f3c829b9","count":2,"label":"Balné","posId":"K0000","price":1500,"isExtra":true}]</t>
  </si>
  <si>
    <t>2026-05-02T22:34:03.353+02:00</t>
  </si>
  <si>
    <t>2026-05-02T22:48:33.118+02:00</t>
  </si>
  <si>
    <t>[{"id":"fe90afa4-a02c-4a85-8b9e-5f997e31adfb","note":"","count":1,"label":"Česnekový chléb","posId":"P104","price":7900,"isExtra":false},{"id":"d587ab86-7858-46b7-a58c-52ffe6b6a574","note":"","count":1,"label":"Comeback 18 cm","posId":"133","price":11900,"isExtra":false}]</t>
  </si>
  <si>
    <t>2026-05-02T22:31:59.861+02:00</t>
  </si>
  <si>
    <t>2026-05-02T22:51:49.293+02:00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</si>
  <si>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🌶️🌶️","posId":"110","price":30900,"isExtra":false},{"id":"9c3e5446ef3ded7b358f7c2a","count":1,"label":"Balné","posId":"K0000","price":2000,"isExtra":true},{"id":"96bbb524de87ac8c16f8dd24","count":1,"label":"Smetanový základ","posId":"ZRS40","price":0,"isExtra":true},{"id":"6942755309e364dceebaa2a6","count":1,"label":"Hawai 32cm","posId":"114","price":24900,"isExtra":false},{"id":"2f43df7dedb312c2f3c829b9","count":1,"label":"Balné","posId":"K0000","price":1500,"isExtra":true},{"id":"b79674a8749d7a797a90cc5b","count":1,"label":"okraj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bylinky","posId":"A121","price":5700,"isExtra":true},{"id":"6942755309e364dceebaa2d8","count":2,"label":"Česnekový dip","posId":"P106","price":2000,"isExtra":false},{"id":"2f43df7dedb312c2f3c829b9","count":2,"label":"Balné","posId":"K0000","price":1500,"isExtra":true}]</t>
  </si>
  <si>
    <t>2026-05-02T22:15:18.061+02:00</t>
  </si>
  <si>
    <t>2026-05-02T22:32:09.334+02:00</t>
  </si>
  <si>
    <t>[{"id":"6942755309e364dceebaa2a4","count":1,"label":"Zeleninová 32cm","posId":"115","price":24900,"isExtra":false},{"id":"2f43df7dedb312c2f3c829b9","count":1,"label":"Balné","posId":"K0000","price":1500,"isExtra":true},{"id":"13bc34972a864e03558263de","count":1,"label":"bez plněných okrajů","posId":"X1000","price":0,"isExtra":true},{"id":"544a5f6c699d7dde3c79edfe","count":1,"label":"Bez žampionů","posId":"X105","price":0,"KDSTags":["redhighlight"],"isExtra":true},{"id":"5329159316727e06e4d822ec","count":1,"label":"Kukuřice","posId":"B115","price":2500,"KDSTags":["greenhighlight"],"isExtra":true},{"id":"6942755309e364dceebaa2d8","count":5,"label":"Česnekový dip","posId":"P106","price":2000,"isExtra":false},{"id":"2f43df7dedb312c2f3c829b9","count":5,"label":"Balné","posId":"K0000","price":1500,"isExtra":true},{"id":"6942755309e364dceebaa296","count":1,"label":"Margherita 32cm","posId":"112","price":20900,"isExtra":false},{"id":"2f43df7dedb312c2f3c829b9","count":1,"label":"Balné","posId":"K0000","price":1500,"isExtra":true},{"id":"13bc34972a864e03558263de","count":1,"label":"bez plněných okrajů","posId":"X1000","price":0,"isExtra":true},{"id":"6942755309e364dceebaa2e8","count":1,"label":"Opočno vanilková","posId":"D108","price":12900,"isExtra":false},{"id":"6942755309e364dceebaa2d4","count":1,"label":"Česnekový chléb 18cm","posId":"P104","price":7900,"isExtra":false},{"id":"2f43df7dedb312c2f3c829b9","count":1,"label":"Balné","posId":"K0000","price":1500,"isExtra":true}]</t>
  </si>
  <si>
    <t>2026-05-02T21:53:03.386+02:00</t>
  </si>
  <si>
    <t>2026-05-02T22:02:52.962+02:00</t>
  </si>
  <si>
    <t>2026-05-02T22:21:23.934+02:00</t>
  </si>
  <si>
    <t>2026-05-02T21:53:03.865+02:00</t>
  </si>
  <si>
    <t>[{"id":"554b5341-3de7-4a69-b579-50bb01af629a","note":"","count":1,"label":"Quattro Formaggi 40 cm","posId":"111","price":30900,"isExtra":false},{"id":"fe90afa4-a02c-4a85-8b9e-5f997e31adfb","note":"","count":1,"label":"Česnekový chléb","posId":"P104","price":7900,"isExtra":false}]</t>
  </si>
  <si>
    <t>Ihor</t>
  </si>
  <si>
    <t>2026-05-02T21:48:19.317+02:00</t>
  </si>
  <si>
    <t>2026-05-02T21:58:43.134+02:00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</si>
  <si>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A121","note":"","count":1,"label":"okraj mozzarella, bylinky","posId":"A121","price":5700,"isExtra":true},{"id":"P101","note":"","count":1,"label":"spicy wings 🌶️","posId":"P101","price":0,"isExtra":true},{"id":"N124","note":"","count":1,"label":"Pepsi 1l","posId":"N124","price":0,"isExtra":true}]</t>
  </si>
  <si>
    <t>Ladislav</t>
  </si>
  <si>
    <t>2026-05-02T21:42:35.220+02:00</t>
  </si>
  <si>
    <t>2026-05-02T21:57:04.107+02:00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</si>
  <si>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</si>
  <si>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2026-05-02T21:32:12.848+02:00</t>
  </si>
  <si>
    <t>2026-05-02T21:39:57.204+02:00</t>
  </si>
  <si>
    <t>Filip Kalina</t>
  </si>
  <si>
    <t>2026-05-02T21:31:02.637+02:00</t>
  </si>
  <si>
    <t>2026-05-02T21:45:11.971+02:00</t>
  </si>
  <si>
    <t>2026-05-02T22:00:37.412+02:00</t>
  </si>
  <si>
    <t>2026-05-02T21:31:03.471+02:00</t>
  </si>
  <si>
    <t>[{"id":"554b5341-3de7-4a69-b579-50bb01af629a","note":"","count":1,"label":"Quattro Formaggi 40 cm","posId":"111","price":30900,"isExtra":false}]</t>
  </si>
  <si>
    <t>2026-05-02T21:25:11.331+02:00</t>
  </si>
  <si>
    <t>2026-05-02T21:37:58.555+02:00</t>
  </si>
  <si>
    <t>[{"id":"6942755309e364dceebaa28e","count":1,"label":"Capricciosa 40cm","posId":"101","price":30900,"isExtra":false},{"id":"9c3e5446ef3ded7b358f7c2a","count":1,"label":"Balné","posId":"K0000","price":2000,"isExtra":true},{"id":"9b134e33f1db18460c30380b","count":1,"label":"okraj mozzarella, bylinky","posId":"A122","price":6500,"isExtra":true},{"id":"6942755309e364dceebaa29e","count":1,"label":"Pepperoni 32cm 🌶️🌶️","posId":"120","price":24900,"isExtra":false},{"id":"2f43df7dedb312c2f3c829b9","count":1,"label":"Balné","posId":"K0000","price":1500,"isExtra":true},{"id":"9b88e1a9c34bea0540c84786","count":1,"label":"BBQ základ","posId":"ZRB32","price":0,"isExtra":true}]</t>
  </si>
  <si>
    <t>2026-05-02T21:24:03.050+02:00</t>
  </si>
  <si>
    <t>2026-05-02T21:28:21.150+02:00</t>
  </si>
  <si>
    <t>2026-05-02T21:37:01.404+02:00</t>
  </si>
  <si>
    <t>2026-05-02T21:24:03.553+02:00</t>
  </si>
  <si>
    <t>[{"id":"424aec40-766b-4a2f-bcc0-a9d6737ba762","note":"","count":1,"label":"Hawai 32 cm","posId":"114","price":24900,"isExtra":false}]</t>
  </si>
  <si>
    <t>2026-05-02T21:18:36.582+02:00</t>
  </si>
  <si>
    <t>2026-05-02T21:34:21.169+02:00</t>
  </si>
  <si>
    <t>[{"id":"6942755309e364dceebaa288","count":1,"label":"BBQ Meteor 40cm","posId":"106","price":30900,"isExtra":false},{"id":"9c3e5446ef3ded7b358f7c2a","count":1,"label":"Balné","posId":"K0000","price":2000,"isExtra":true}]</t>
  </si>
  <si>
    <t>2026-05-02T21:17:29.393+02:00</t>
  </si>
  <si>
    <t>2026-05-02T21:29:01.997+02:00</t>
  </si>
  <si>
    <t>[{"id":"59592164","note":"","size":"Comeback 32cm 🌶️","count":1,"label":"Comeback 32cm 🌶️","posId":"121","price":24900,"isExtra":false},{"id":"54684837","note":"","count":1,"label":"Balné","posId":"K0000","price":1500,"isExtra":true}]</t>
  </si>
  <si>
    <t>2026-05-02T21:14:01.921+02:00</t>
  </si>
  <si>
    <t>2026-05-02T21:29:11.753+02:00</t>
  </si>
  <si>
    <t>2026-05-02T21:37:04.747+02:00</t>
  </si>
  <si>
    <t>2026-05-02T21:14:02.383+02:00</t>
  </si>
  <si>
    <t>[{"id":"63675afb-9d1b-42b2-9d42-9e80500fdd28","note":"","count":1,"label":"Comeback 40 cm","posId":"109","price":30900,"isExtra":false},{"id":"0c454cc7-3f38-4dea-9e0e-7220d9ba6ce0","note":"","count":2,"label":"Dip česnekový","posId":"P106","price":2000,"isExtra":false}]</t>
  </si>
  <si>
    <t>Miloš</t>
  </si>
  <si>
    <t>2026-05-02T21:13:19.126+02:00</t>
  </si>
  <si>
    <t>2026-05-02T21:30:40.935+02:00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</si>
  <si>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</si>
  <si>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2026-05-02T21:10:02.822+02:00</t>
  </si>
  <si>
    <t>2026-05-02T21:23:13.760+02:00</t>
  </si>
  <si>
    <t>2026-05-02T21:47:16.837+02:00</t>
  </si>
  <si>
    <t>2026-05-02T21:10:03.354+02:00</t>
  </si>
  <si>
    <t>[{"id":"cb1b8132-0c9b-419f-9b1c-568c16576a0c","note":"","count":1,"label":"Pepperoni 40 cm","posId":"108","price":30900,"isExtra":false},{"id":"fe90afa4-a02c-4a85-8b9e-5f997e31adfb","note":"","count":1,"label":"Česnekový chléb","posId":"P104","price":7900,"isExtra":false}]</t>
  </si>
  <si>
    <t>2026-05-02T20:56:51.269+02:00</t>
  </si>
  <si>
    <t>2026-05-02T21:13:41.882+02:00</t>
  </si>
  <si>
    <t>[{"id":"6942755309e364dceebaa282","count":1,"label":"Comeback 40cm 🌶️","posId":"109","price":30900,"isExtra":false},{"id":"9c3e5446ef3ded7b358f7c2a","count":1,"label":"Balné","posId":"K0000","price":2000,"isExtra":true},{"id":"6942755309e364dceebaa2aa","count":1,"label":"Baby Špenát &amp; kuře 32cm","posId":"116","price":24900,"isExtra":false},{"id":"2f43df7dedb312c2f3c829b9","count":1,"label":"Balné","posId":"K0000","price":1500,"isExtra":true},{"id":"6942755309e364dceebaa2ce","count":1,"label":"Spicy Wings 🌶️","posId":"P101","price":11900,"isExtra":false},{"id":"2f43df7dedb312c2f3c829b9","count":1,"label":"Balné","posId":"K0000","price":1500,"isExtra":true}]</t>
  </si>
  <si>
    <t>2026-05-02T20:56:23.182+02:00</t>
  </si>
  <si>
    <t>2026-05-02T21:13:57.879+02:00</t>
  </si>
  <si>
    <t>[{"id":"6942755309e364dceebaa296","count":1,"label":"Margherita 32cm","posId":"112","price":20900,"isExtra":false},{"id":"2f43df7dedb312c2f3c829b9","count":1,"label":"Balné","posId":"K0000","price":1500,"isExtra":true},{"id":"4f9d18ef8cf2c6764d412bb4","count":1,"label":"okraj hotdog, bez omáčky","posId":"A125","price":5700,"isExtra":true},{"id":"fa663af1037263b7615b2b04","count":1,"label":"Šunka","posId":"B106","price":3000,"KDSTags":["greenhighlight"],"isExtra":true},{"id":"6942755309e364dceebaa2ce","count":3,"label":"Spicy Wings 🌶️","posId":"P101","price":11900,"isExtra":false},{"id":"2f43df7dedb312c2f3c829b9","count":3,"label":"Balné","posId":"K0000","price":1500,"isExtra":true},{"id":"6942755309e364dceebaa2e2","count":1,"label":"Jablečno-skořicové rolls","posId":"18","price":8900,"isExtra":false},{"id":"2f43df7dedb312c2f3c829b9","count":1,"label":"Balné","posId":"K0000","price":1500,"isExtra":true}]</t>
  </si>
  <si>
    <t>2026-05-02T20:55:02.794+02:00</t>
  </si>
  <si>
    <t>2026-05-02T21:03:23.619+02:00</t>
  </si>
  <si>
    <t>[{"id":"554b5341-3de7-4a69-b579-50bb01af629a","note":"","count":1,"label":"Quattro Formaggi 40 cm","posId":"111","price":30900,"isExtra":false},{"id":"10b1ebcf-eda6-410e-81f0-6a9182a548db","note":"","count":1,"label":"Slanina","posId":"C108","price":4000,"KDSTags":["greenhighlight"],"isExtra":true}]</t>
  </si>
  <si>
    <t>2026-05-02T20:50:02.875+02:00</t>
  </si>
  <si>
    <t>2026-05-02T21:01:45.630+02:00</t>
  </si>
  <si>
    <t>2026-05-02T20:38:44.527+02:00</t>
  </si>
  <si>
    <t>2026-05-02T20:45:45.810+02:00</t>
  </si>
  <si>
    <t>[{"id":"6942755309e364dceebaa2f4","count":1,"label":"Pepsi zero sugar 1l","posId":"N125","price":5900,"isExtra":false},{"id":"6942755309e364dceebaa2de","count":1,"label":"Choco Rolls","posId":"chr100","price":8900,"isExtra":false},{"id":"2f43df7dedb312c2f3c829b9","count":1,"label":"Balné","posId":"K0000","price":1500,"isExtra":true},{"id":"6942755309e364dceebaa284","count":1,"label":"Pepperoni 40cm 🌶️🌶️","posId":"108","price":30900,"isExtra":false},{"id":"9c3e5446ef3ded7b358f7c2a","count":1,"label":"Balné","posId":"K0000","price":2000,"isExtra":true},{"id":"a643f2457d9ae387f1a87824","count":1,"label":"okraj mozzarella, bbq omáčka","posId":"A124","price":6500,"isExtra":true}]</t>
  </si>
  <si>
    <t>Valeriy</t>
  </si>
  <si>
    <t>2026-05-02T20:37:27.885+02:00</t>
  </si>
  <si>
    <t>2026-05-02T20:55:56.009+02:00</t>
  </si>
  <si>
    <t>[{"id":"101","note":"","count":2,"label":"Capricciosa 40cm","posId":"101","price":30900,"isExtra":false},{"id":"K0000","note":"","count":2,"label":"Balné","posId":"K0000","price":2000,"isExtra":true},{"id":"A122","note":"","count":2,"label":"okraj mozzarella, bylinky","posId":"A122","price":6500,"isExtra":true},{"id":"X112","note":"","count":2,"label":"Bez oliv","posId":"X112","price":0,"KDSTags":["redhighlight"],"isExtra":true},{"id":"C105","note":"","count":2,"label":"Žampiony","posId":"C105","price":3500,"KDSTags":["greenhighlight"],"isExtra":true},{"id":"111","note":"","count":1,"label":"Quattro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bylinky","posId":"A122","price":6500,"isExtra":true},{"id":"103","note":"","count":1,"label":"Zeleninová 40cm","posId":"103","price":30900,"isExtra":false},{"id":"K0000","note":"","count":1,"label":"Balné","posId":"K0000","price":2000,"isExtra":true},{"id":"A122","note":"","count":1,"label":"okraj mozzarella, bylinky","posId":"A122","price":6500,"isExtra":true},{"id":"X111","note":"","count":1,"label":"Bez papriky","posId":"X111","price":0,"KDSTags":["redhighlight"],"isExtra":true},{"id":"X103","note":"","count":1,"label":"Bez cibule","posId":"X103","price":0,"KDSTags":["redhighlight"],"isExtra":true}]</t>
  </si>
  <si>
    <t>2026-05-02T20:35:38.838+02:00</t>
  </si>
  <si>
    <t>2026-05-02T20:42:11.769+02:00</t>
  </si>
  <si>
    <t>[{"id":"111","note":"","count":1,"label":"Quattro Formaggi 40cm","posId":"111","price":30900,"isExtra":false},{"id":"K0000","note":"","count":1,"label":"Balné","posId":"K0000","price":2000,"isExtra":true},{"id":"A126","note":"","count":1,"label":"okraj hotdog, bez omáčky","posId":"A126","price":6500,"isExtra":true},{"id":"N126","note":"","count":1,"label":"Mirinda 1l","posId":"N126","price":5900,"isExtra":false}]</t>
  </si>
  <si>
    <t>2026-05-02T20:31:04.175+02:00</t>
  </si>
  <si>
    <t>2026-05-02T20:39:50.655+02:00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</si>
  <si>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</si>
  <si>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2026-05-02T20:30:46.773+02:00</t>
  </si>
  <si>
    <t>2026-05-02T20:37:24.018+02:00</t>
  </si>
  <si>
    <t>[{"id":"54684759","note":"","size":"Hawai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</si>
  <si>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2026-05-02T20:24:02.904+02:00</t>
  </si>
  <si>
    <t>2026-05-02T20:36:26.626+02:00</t>
  </si>
  <si>
    <t>2026-05-02T20:42:34.654+02:00</t>
  </si>
  <si>
    <t>2026-05-02T20:24:03.712+02:00</t>
  </si>
  <si>
    <t>[{"id":"50d0c33c-440a-47e3-8208-1c68574950af","note":"","count":1,"label":"Capricciosa 32 cm","posId":"137","price":24900,"isExtra":false},{"id":"e23025fe-8411-4655-8cbb-498cd7ee8f68","note":"","count":1,"label":"jalapeños","posId":"B102","price":2500,"KDSTags":["greenhighlight"],"isExtra":true},{"id":"8915e1ca-f30b-45dc-9ba0-235201606490","note":"","count":1,"label":"BEZ -žampiony","posId":"X105","price":0,"KDSTags":["redhighlight"],"isExtra":true}]</t>
  </si>
  <si>
    <t>2026-05-02T20:04:17.862+02:00</t>
  </si>
  <si>
    <t>2026-05-02T20:12:56.667+02:00</t>
  </si>
  <si>
    <t>[{"id":"6942755309e364dceebaa280","count":1,"label":"Hot &amp; Spicy 40cm 🌶️🌶️","posId":"110","price":30900,"isExtra":false},{"id":"9c3e5446ef3ded7b358f7c2a","count":1,"label":"Balné","posId":"K0000","price":2000,"isExtra":true}]</t>
  </si>
  <si>
    <t>2026-05-02T20:03:46.943+02:00</t>
  </si>
  <si>
    <t>2026-05-02T20:16:03.677+02:00</t>
  </si>
  <si>
    <t>[{"id":"6942755309e364dceebaa2a4","count":1,"label":"Zeleninová 32cm","posId":"115","price":24900,"isExtra":false},{"id":"2f43df7dedb312c2f3c829b9","count":1,"label":"Balné","posId":"K0000","price":1500,"isExtra":true},{"id":"24cb1c6b9d5a34cef4675882","count":1,"label":"Bez mozzarelly","posId":"X113","price":0,"KDSTags":["redhighlight"],"isExtra":true},{"id":"3175e5e9ef7fb644064019e6","count":1,"label":"Olivy","posId":"B112","price":2500,"KDSTags":["greenhighlight"],"isExtra":true},{"id":"6942755309e364dceebaa2a8","count":1,"label":"Capricciosa 32cm","posId":"113","price":24900,"isExtra":false},{"id":"2f43df7dedb312c2f3c829b9","count":1,"label":"Balné","posId":"K0000","price":1500,"isExtra":true},{"id":"355aef36173e118d2d01dec4","count":1,"label":"Jalapeňos","posId":"B102","price":2500,"KDSTags":["greenhighlight"],"isExtra":true}]</t>
  </si>
  <si>
    <t>2026-05-02T20:02:02.710+02:00</t>
  </si>
  <si>
    <t>2026-05-02T20:12:40.500+02:00</t>
  </si>
  <si>
    <t>2026-05-02T19:59:46.386+02:00</t>
  </si>
  <si>
    <t>2026-05-02T20:11:46.715+02:00</t>
  </si>
  <si>
    <t>[{"id":"6942755309e364dceebaa296","count":1,"label":"Margherita 32cm","posId":"112","price":20900,"isExtra":false},{"id":"2f43df7dedb312c2f3c829b9","count":1,"label":"Balné","posId":"K0000","price":1500,"isExtra":true},{"id":"b79674a8749d7a797a90cc5b","count":1,"label":"okraj mozzarella, bylinky","posId":"A121","price":5700,"isExtra":true},{"id":"6942755309e364dceebaa2a8","count":1,"label":"Capricciosa 32cm","posId":"113","price":24900,"isExtra":false},{"id":"2f43df7dedb312c2f3c829b9","count":1,"label":"Balné","posId":"K0000","price":1500,"isExtra":true},{"id":"b79674a8749d7a797a90cc5b","count":1,"label":"okraj mozzarella, bylinky","posId":"A121","price":5700,"isExtra":true}]</t>
  </si>
  <si>
    <t>2026-05-02T19:58:40.851+02:00</t>
  </si>
  <si>
    <t>2026-05-02T20:05:21.651+02:00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</si>
  <si>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základ","posId":"ZRB32","price":0,"isExtra":true},{"id":"54684928","note":"","count":1,"label":"Kukuřice","posId":"B115","price":2500,"KDSTags":["greenhighlight"],"isExtra":true}]</t>
  </si>
  <si>
    <t>2026-05-02T19:58:02.625+02:00</t>
  </si>
  <si>
    <t>2026-05-02T20:08:04.596+02:00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</si>
  <si>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7fdd6df3-b4af-470d-955c-d1de47ab00a5","note":"","count":1,"label":"Žampiony","posId":"C105","price":3500,"KDSTags":["greenhighlight"],"isExtra":true},{"id":"0c454cc7-3f38-4dea-9e0e-7220d9ba6ce0","note":"","count":1,"label":"Dip česnekový","posId":"P106","price":2000,"isExtra":false}]</t>
  </si>
  <si>
    <t>2026-05-02T19:56:27.531+02:00</t>
  </si>
  <si>
    <t>2026-05-02T20:04:31.511+02:00</t>
  </si>
  <si>
    <t>[{"id":"0bea1fb1-a6d1-4425-b818-6eca29fb16e8","count":1,"label":"Pizza Comeback 32","posId":"121","price":24900,"isExtra":false,"creatorId":"bRfF-4MIvpZ2oUdaVTOuP","isPackging":0,"actualLabel":"Pizza Comeback 32"}]</t>
  </si>
  <si>
    <t>2026-05-02T19:51:02.840+02:00</t>
  </si>
  <si>
    <t>2026-05-02T20:20:08.561+02:00</t>
  </si>
  <si>
    <t>2026-05-02T19:47:02.366+02:00</t>
  </si>
  <si>
    <t>2026-05-02T19:56:18.370+02:00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</si>
  <si>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základ","posId":"A127","price":0,"isExtra":true},{"id":"5e57993d-26f3-465c-aa35-1e3806b0b477","note":"","count":1,"label":"Hot &amp; Spicy 32 cm","posId":"122","price":24900,"isExtra":false}]</t>
  </si>
  <si>
    <t>2026-05-02T19:37:03.315+02:00</t>
  </si>
  <si>
    <t>2026-05-02T19:59:02.341+02:00</t>
  </si>
  <si>
    <t>2026-05-02T20:08:25.092+02:00</t>
  </si>
  <si>
    <t>2026-05-02T19:37:04.011+02:00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</si>
  <si>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česnekový","posId":"P106","price":2000,"isExtra":false},{"id":"04393824-6434-40a1-bc0f-7e9637e70a6b","note":"","count":1,"label":"Pečené brambory","posId":"P103","price":6900,"isExtra":false}]</t>
  </si>
  <si>
    <t>2026-05-02T19:34:56.480+02:00</t>
  </si>
  <si>
    <t>2026-05-02T19:50:22.486+02:00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</si>
  <si>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okrajů","posId":"X1000","price":0,"isExtra":true},{"id":"54684952","note":"","count":1,"label":"Gorgonzola","posId":"B101","price":3000,"KDSTags":["greenhighlight"],"isExtra":true},{"id":"59278281","note":"","size":"Spicy Wings 🌶️","count":1,"label":"Spicy Wings 🌶️","posId":"P101","price":11900,"isExtra":false},{"id":"54684837","note":"","count":1,"label":"Balné","posId":"K0000","price":1500,"isExtra":true},{"id":"54684796","note":"","size":"Česnekový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dip","posId":"P106","price":2000,"isExtra":false},{"id":"54684837","note":"","count":1,"label":"Balné","posId":"K0000","price":1500,"isExtra":true},{"id":"54684797","note":"No bbq sauce- extra pizza sauce please","size":"BBQ dip","count":1,"label":"BBQ dip","posId":"P105","price":2000,"isExtra":false},{"id":"54684837","note":"","count":1,"label":"Balné","posId":"K0000","price":1500,"isExtra":true}]</t>
  </si>
  <si>
    <t>2026-05-02T19:31:46.503+02:00</t>
  </si>
  <si>
    <t>2026-05-02T19:53:08.567+02:00</t>
  </si>
  <si>
    <t>[{"id":"6942755309e364dceebaa27c","count":1,"label":"Margherita 40cm","posId":"100","price":26900,"isExtra":false},{"id":"9c3e5446ef3ded7b358f7c2a","count":1,"label":"Balné","posId":"K0000","price":2000,"isExtra":true},{"id":"c72973a96879fc2d4a45d18e","count":1,"label":"Kukuřice","posId":"C115","price":3500,"KDSTags":["greenhighlight"],"isExtra":true},{"id":"7ed3d726760a75b810f49cfc","count":1,"label":"Slanina","posId":"C108","price":4000,"KDSTags":["greenhighlight"],"isExtra":true},{"id":"eb325fbf5298e265e16552eb","count":1,"label":"Grana padano, pecorino, parmazán","posId":"C130","price":4000,"KDSTags":["greenhighlight"],"isExtra":true},{"id":"6942755309e364dceebaa29e","count":1,"label":"Pepperoni 32cm 🌶️🌶️","posId":"120","price":24900,"isExtra":false},{"id":"2f43df7dedb312c2f3c829b9","count":1,"label":"Balné","posId":"K0000","price":1500,"isExtra":true}]</t>
  </si>
  <si>
    <t>2026-05-02T19:29:16.411+02:00</t>
  </si>
  <si>
    <t>2026-05-02T19:47:01.613+02:00</t>
  </si>
  <si>
    <t>[{"id":"6942755309e364dceebaa28e","count":1,"label":"Capricciosa 40cm","posId":"101","price":30900,"isExtra":false},{"id":"9c3e5446ef3ded7b358f7c2a","count":1,"label":"Balné","posId":"K0000","price":2000,"isExtra":true},{"id":"6942755309e364dceebaa2f2","count":1,"label":"Pepsi 1l","posId":"N124","price":4900,"isExtra":false}]</t>
  </si>
  <si>
    <t>2026-05-02T19:25:59.875+02:00</t>
  </si>
  <si>
    <t>2026-05-02T19:36:14.550+02:00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</si>
  <si>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základ","posId":"ZSR32","price":0,"isExtra":true}]</t>
  </si>
  <si>
    <t>2026-05-02T19:23:55.253+02:00</t>
  </si>
  <si>
    <t>2026-05-02T19:44:01.467+02:00</t>
  </si>
  <si>
    <t>[{"id":"59592168","note":"","size":"Zeleninová 32cm","count":1,"label":"Zeleninová 32cm","posId":"115","price":24900,"isExtra":false},{"id":"54684837","note":"","count":1,"label":"Balné","posId":"K0000","price":1500,"isExtra":true},{"id":"59592165","note":"","size":"Pepperoni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32cm","posId":"116","price":24900,"isExtra":false},{"id":"54684837","note":"","count":1,"label":"Balné","posId":"K0000","price":1500,"isExtra":true}]</t>
  </si>
  <si>
    <t>2026-05-02T19:23:48.765+02:00</t>
  </si>
  <si>
    <t>2026-05-02T19:31:36.180+02:00</t>
  </si>
  <si>
    <t>[{"id":"2bf8f112-0fd9-496d-b326-6e53a904651b","count":1,"label":"Pizza Hot &amp; Spicy 32","posId":"122","price":24900,"isExtra":false,"creatorId":"8q8TCPO21cvGMqwYY6Zup","isPackging":0,"actualLabel":"Pizza Hot &amp; Spicy 32"},{"id":"MjHE1bJDB0L-jjNiZS0Lz","count":1,"label":"okraj hotdog, bbq omáčka","posId":"A119","price":5700,"isExtra":true,"mainItemId":"2bf8f112-0fd9-496d-b326-6e53a904651b"}]</t>
  </si>
  <si>
    <t>2026-05-02T19:23:40.478+02:00</t>
  </si>
  <si>
    <t>2026-05-02T19:43:30.708+02:00</t>
  </si>
  <si>
    <t>[{"id":"6942755309e364dceebaa2a4","count":1,"label":"Zeleninová 32cm","posId":"115","price":24900,"isExtra":false},{"id":"2f43df7dedb312c2f3c829b9","count":1,"label":"Balné","posId":"K0000","price":1500,"isExtra":true},{"id":"6942755309e364dceebaa298","count":1,"label":"Quattro Formaggi 32cm","posId":"123","price":24900,"isExtra":false},{"id":"2f43df7dedb312c2f3c829b9","count":1,"label":"Balné","posId":"K0000","price":1500,"isExtra":true},{"id":"6942755309e364dceebaa2d2","count":1,"label":"Pečené brambory","posId":"P103","price":6900,"isExtra":false},{"id":"2f43df7dedb312c2f3c829b9","count":1,"label":"Balné","posId":"K0000","price":1500,"isExtra":true}]</t>
  </si>
  <si>
    <t>2026-05-02T19:22:03.604+02:00</t>
  </si>
  <si>
    <t>2026-05-02T19:32:57.204+02:00</t>
  </si>
  <si>
    <t>2026-05-02T19:49:39.564+02:00</t>
  </si>
  <si>
    <t>2026-05-02T19:22:04.478+02:00</t>
  </si>
  <si>
    <t>[{"id":"3171e692-1adb-4333-8054-b1a7b136b69f","note":"","count":2,"label":"Pepperoni 32 cm","posId":"144","price":24900,"isExtra":false}]</t>
  </si>
  <si>
    <t>2026-05-02T19:14:03.027+02:00</t>
  </si>
  <si>
    <t>2026-05-02T19:31:10.197+02:00</t>
  </si>
  <si>
    <t>2026-05-02T19:44:30.898+02:00</t>
  </si>
  <si>
    <t>2026-05-02T19:14:03.556+02:00</t>
  </si>
  <si>
    <t>[{"id":"3fb2a405-31db-4fd3-b8b2-bf0ce52f7bfe","note":"","count":1,"label":"Sweet passion 18 cm","posId":"30","price":11900,"isExtra":false},{"id":"0c454cc7-3f38-4dea-9e0e-7220d9ba6ce0","note":"","count":3,"label":"Dip česnekový","posId":"P106","price":2000,"isExtra":false},{"id":"2127b414-f29d-445a-a728-4dd62c008892","note":"","count":1,"label":"Capricciosa 18 cm","posId":"125","price":11900,"isExtra":false},{"id":"57c816b2-3e3f-46c2-b126-b09910d79cb0","note":"","count":1,"label":"změna na Smetanový základ","posId":"A129","price":0,"isExtra":true},{"id":"655d324a-9520-4c16-b441-457cbe6223d7","note":"","count":1,"label":"Šunka.","posId":"A106","price":2000,"isExtra":true},{"id":"5e67e573-3117-4b18-94ad-3562c94485c4","note":"","count":1,"label":"Žampiony.","posId":"A105","price":1500,"isExtra":true},{"id":"35c9c86c-23af-49ea-b9c7-d98468700f74","note":"","count":1,"label":"Grana padano","posId":"A130","price":2000,"isExtra":true},{"id":"cfec199f-a623-41ba-a19a-54c00265206d","note":"","count":1,"label":"Strawberry Love 18 cm","posId":"40","price":11900,"isExtra":false},{"id":"a2c8d31f-a79a-4080-a94a-81d6c05aca01","note":"","count":1,"label":"Česká zmrzlina z Opočna vanilková","posId":"D108","price":12900,"isExtra":false},{"id":"2f3dc32a-f7b9-4e14-942d-0e11242b85d6","note":"","count":1,"label":"Pepperoni 18 cm","posId":"132","price":11900,"isExtra":false},{"id":"b1fcba44-6e48-4fb9-9aa5-23c41db86459","note":"","count":1,"label":"Mozzarella.","posId":"A113","price":2000,"isExtra":true},{"id":"61cb99a1-89c0-4f22-8db8-f2bc59e612ac","note":"","count":1,"label":"Pepperoni salám.","posId":"A109","price":2000,"isExtra":true},{"id":"35c9c86c-23af-49ea-b9c7-d98468700f74","note":"","count":1,"label":"Grana padano","posId":"A130","price":2000,"isExtra":true}]</t>
  </si>
  <si>
    <t>2026-05-02T19:11:30.044+02:00</t>
  </si>
  <si>
    <t>2026-05-02T19:22:51.453+02:00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</si>
  <si>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okrajů","posId":"X1000","price":0,"isExtra":true},{"id":"54684969","note":"","count":1,"label":"Masové kuličky","posId":"B116","price":5900,"KDSTags":["greenhighlight"],"isExtra":true},{"id":"59278282","note":"","size":"Masové kuličky","count":1,"label":"Masové kuličky","posId":"P102","price":9900,"isExtra":false},{"id":"54684837","note":"","count":1,"label":"Balné","posId":"K0000","price":1500,"isExtra":true},{"id":"54684795","note":"","size":"Pepperoni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</si>
  <si>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2026-05-02T19:04:01.987+02:00</t>
  </si>
  <si>
    <t>2026-05-02T19:10:49.105+02:00</t>
  </si>
  <si>
    <t>2026-05-02T19:32:09.061+02:00</t>
  </si>
  <si>
    <t>2026-05-02T19:04:02.683+02:00</t>
  </si>
  <si>
    <t>[{"id":"be5c7908-f592-4704-987f-cd7d7281f32e","note":"","count":1,"label":"Comeback 32 cm","posId":"121","price":24900,"isExtra":false},{"id":"74be8bc5-6f7d-410f-a8a4-20827df2ad19","note":"","count":1,"label":"olivy","posId":"B112","price":2500,"KDSTags":["greenhighlight"],"isExtra":true},{"id":"fe90afa4-a02c-4a85-8b9e-5f997e31adfb","note":"","count":1,"label":"Česnekový chléb","posId":"P104","price":7900,"isExtra":false}]</t>
  </si>
  <si>
    <t>2026-05-02T19:02:03.082+02:00</t>
  </si>
  <si>
    <t>2026-05-02T19:09:09.101+02:00</t>
  </si>
  <si>
    <t>2026-05-02T19:15:41.966+02:00</t>
  </si>
  <si>
    <t>2026-05-02T19:02:03.762+02:00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</si>
  <si>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,{"id":"86843148-4e32-4979-bfd6-d7151207f70f","note":"","count":1,"label":"Šunka","posId":"C106","price":4000,"KDSTags":["greenhighlight"],"isExtra":true}]</t>
  </si>
  <si>
    <t>2026-05-02T19:01:02.795+02:00</t>
  </si>
  <si>
    <t>2026-05-02T19:19:55.939+02:00</t>
  </si>
  <si>
    <t>[{"id":"df65c440-9414-439e-8f8e-b4f30f154296","note":"","count":1,"label":"Hawai 40 cm","posId":"102","price":30900,"isExtra":false},{"id":"69a7775f-fc95-4742-9323-a261c1524b19","note":"","count":1,"label":"Margherita 18 cm","posId":"124","price":11900,"isExtra":false}]</t>
  </si>
  <si>
    <t>2026-05-02T18:58:42.347+02:00</t>
  </si>
  <si>
    <t>2026-05-02T19:19:14.176+02:00</t>
  </si>
  <si>
    <t>[{"id":"6942755309e364dceebaa29e","count":1,"label":"Pepperoni 32cm 🌶️🌶️","posId":"120","price":24900,"isExtra":false},{"id":"2f43df7dedb312c2f3c829b9","count":1,"label":"Balné","posId":"K0000","price":1500,"isExtra":true},{"id":"9b88e1a9c34bea0540c84786","count":1,"label":"BBQ základ","posId":"ZRB32","price":0,"isExtra":true},{"id":"b79674a8749d7a797a90cc5b","count":1,"label":"okraj mozzarella, bylinky","posId":"A121","price":5700,"isExtra":true},{"id":"6942755309e364dceebaa282","count":1,"label":"Comeback 40cm 🌶️","posId":"109","price":30900,"isExtra":false},{"id":"9c3e5446ef3ded7b358f7c2a","count":1,"label":"Balné","posId":"K0000","price":2000,"isExtra":true}]</t>
  </si>
  <si>
    <t>2026-05-02T18:58:00.315+02:00</t>
  </si>
  <si>
    <t>2026-05-02T18:59:03.046+02:00</t>
  </si>
  <si>
    <t>[{"id":"c2eae2bb-a701-4741-8180-ef6bd455d86d","count":1,"label":"Pepsi zero sugar 1l","posId":"N125","price":5900,"isExtra":false,"creatorId":"gqyX-s-jjtr2YRn4hcWgc","isPackging":0,"actualLabel":"Pepsi zero sugar 1l"}]</t>
  </si>
  <si>
    <t>Vasyl</t>
  </si>
  <si>
    <t>2026-05-02T18:53:52.433+02:00</t>
  </si>
  <si>
    <t>2026-05-02T19:00:34.223+02:00</t>
  </si>
  <si>
    <t>[{"id":"121","note":"","count":1,"label":"Comeback 32cm 🌶️","posId":"121","price":24900,"isExtra":false},{"id":"K0000","note":"","count":1,"label":"Balné","posId":"K0000","price":1500,"isExtra":true},{"id":"114","note":"","count":1,"label":"Hawai 32cm","posId":"114","price":24900,"isExtra":false},{"id":"K0000","note":"","count":1,"label":"Balné","posId":"K0000","price":1500,"isExtra":true},{"id":"N124","note":"","count":1,"label":"Pepsi 1l","posId":"N124","price":4900,"isExtra":false},{"id":"P106","note":"","count":1,"label":"Česnekový dip","posId":"P106","price":2000,"isExtra":false},{"id":"K0000","note":"","count":1,"label":"Balné","posId":"K0000","price":1500,"isExtra":true}]</t>
  </si>
  <si>
    <t>2026-05-02T18:45:07.048+02:00</t>
  </si>
  <si>
    <t>2026-05-02T18:58:52.268+02:00</t>
  </si>
  <si>
    <t>[{"id":"6942755309e364dceebaa27c","count":1,"label":"Margherita 40cm","posId":"100","price":26900,"isExtra":false},{"id":"9c3e5446ef3ded7b358f7c2a","count":1,"label":"Balné","posId":"K0000","price":2000,"isExtra":true},{"id":"a643f2457d9ae387f1a87824","count":1,"label":"okraj mozzarella, bbq omáčka","posId":"A124","price":6500,"isExtra":true},{"id":"d88d2952fcc42dbccd4c4182","count":1,"label":"Mozzarella","posId":"C113","price":4000,"KDSTags":["greenhighlight"],"isExtra":true}]</t>
  </si>
  <si>
    <t>2026-05-02T18:43:30.071+02:00</t>
  </si>
  <si>
    <t>2026-05-02T18:57:42.304+02:00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</si>
  <si>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🌶️🌶️","posId":"110","price":30900,"isExtra":false},{"id":"9c3e5446ef3ded7b358f7c2a","count":1,"label":"Balné","posId":"K0000","price":2000,"isExtra":true},{"id":"6942755309e364dceebaa2f4","count":1,"label":"Pepsi zero sugar 1l","posId":"N125","price":5900,"isExtra":false}]</t>
  </si>
  <si>
    <t>2026-05-02T18:42:02.653+02:00</t>
  </si>
  <si>
    <t>2026-05-02T19:06:21.228+02:00</t>
  </si>
  <si>
    <t>2026-05-02T19:28:09.431+02:00</t>
  </si>
  <si>
    <t>2026-05-02T18:42:03.229+02:00</t>
  </si>
  <si>
    <t>[{"id":"df65c440-9414-439e-8f8e-b4f30f154296","note":"","count":1,"label":"Hawai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-ananas","posId":"X100","price":0,"KDSTags":["redhighlight"],"isExtra":true},{"id":"2f3dc32a-f7b9-4e14-942d-0e11242b85d6","note":"","count":1,"label":"Pepperoni 18 cm","posId":"132","price":11900,"isExtra":false},{"id":"1cf51794-1a5b-4351-b0ef-7965c6576d03","note":"","count":1,"label":"BBQ Meteor 18 cm","posId":"130","price":11900,"isExtra":false},{"id":"f35574a5-a84f-4d98-b052-e5fa6c8cd60f","note":"","count":1,"label":"BBQ Meteor 32 cm","posId":"142","price":24900,"isExtra":false},{"id":"0c454cc7-3f38-4dea-9e0e-7220d9ba6ce0","note":"","count":1,"label":"Dip česnekový","posId":"P106","price":2000,"isExtra":false},{"id":"16f2a985-9b85-4073-a2d6-13a6de5f989c","note":"","count":1,"label":"Hawai 32 cm","posId":"138","price":24900,"isExtra":false},{"id":"d191a2a2-dbf7-43e1-9eae-453a92f5bdc2","note":"","count":1,"label":"BEZ -ananas","posId":"X100","price":0,"KDSTags":["redhighlight"],"isExtra":true}]</t>
  </si>
  <si>
    <t>2026-05-02T18:33:16.098+02:00</t>
  </si>
  <si>
    <t>2026-05-02T18:38:17.904+02:00</t>
  </si>
  <si>
    <t>[{"id":"664bd2b5-40f0-4839-a4f1-3cec89afae33","count":1,"label":"Pizza Quattro Formaggi 32","posId":"123","price":24900,"isExtra":false,"creatorId":"D0w2sQ2dN4IWxZQY7rmrv","isPackging":0,"actualLabel":"Pizza Quattro Formaggi 32"}]</t>
  </si>
  <si>
    <t>2026-05-02T18:31:04.577+02:00</t>
  </si>
  <si>
    <t>2026-05-02T18:33:13.861+02:00</t>
  </si>
  <si>
    <t>[{"id":"2bf8f112-0fd9-496d-b326-6e53a904651b","count":1,"label":"Pizza Hot &amp; Spicy 32","posId":"122","price":24900,"isExtra":false,"creatorId":"t2ghTxDpZ6ZsxD0uJdbum","isPackging":0,"actualLabel":"Pizza Hot &amp; Spicy 32"}]</t>
  </si>
  <si>
    <t>2026-05-02T18:30:29.416+02:00</t>
  </si>
  <si>
    <t>2026-05-02T18:33:10.888+02:00</t>
  </si>
  <si>
    <t>[{"id":"664bd2b5-40f0-4839-a4f1-3cec89afae33","count":1,"label":"Pizza Quattro Formaggi 32","posId":"123","price":24900,"isExtra":false,"creatorId":"1P5Oecj6j2jP1s2Ng2Naf","isPackging":0,"actualLabel":"Pizza Quattro Formaggi 32"},{"id":"extra_20230331101812_76","count":1,"label":"Špenát s česnekem","posId":"B107","price":2500,"KDSTags":["greenhighlight"],"isExtra":true,"mainItemId":"664bd2b5-40f0-4839-a4f1-3cec89afae33"}]</t>
  </si>
  <si>
    <t>2026-05-02T18:28:40.330+02:00</t>
  </si>
  <si>
    <t>2026-05-02T18:35:55.293+02:00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</si>
  <si>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bylinky","posId":"A122","price":6500,"isExtra":true},{"id":"C107","note":"","count":1,"label":"Špenát s česnekem","posId":"C107","price":3500,"KDSTags":["greenhighlight"],"isExtra":true}]</t>
  </si>
  <si>
    <t>2026-05-02T18:21:05.287+02:00</t>
  </si>
  <si>
    <t>2026-05-02T18:22:55.878+02:00</t>
  </si>
  <si>
    <t>[{"id":"93a1ada8-f6d7-45bd-bf51-de6aea045604","count":1,"label":"Guarana classic","posId":"N142","price":5500,"isExtra":false,"discount":{"type":"absolute","value":35},"creatorId":"8M-tFsWQw1CRhZoeZPWiq","isPackging":0,"actualLabel":"Guarana classic"}]</t>
  </si>
  <si>
    <t>2026-05-02T18:20:31.723+02:00</t>
  </si>
  <si>
    <t>[{"id":"93a1ada8-f6d7-45bd-bf51-de6aea045604","count":1,"label":"Guarana classic","posId":"N142","price":5500,"isExtra":false,"discount":{"type":"percentage","value":35},"creatorId":"x25k07H9Xg5bIsLPLH2Yr","isPackging":0,"actualLabel":"Guarana classic"}]</t>
  </si>
  <si>
    <t>2026-05-02T18:12:06.821+02:00</t>
  </si>
  <si>
    <t>2026-05-02T18:29:40.160+02:00</t>
  </si>
  <si>
    <t>[{"id":"6942755309e364dceebaa29c","count":1,"label":"Comeback 32cm 🌶️","posId":"121","price":24900,"isExtra":false},{"id":"2f43df7dedb312c2f3c829b9","count":1,"label":"Balné","posId":"K0000","price":1500,"isExtra":true},{"id":"6942755309e364dceebaa2aa","count":1,"label":"Baby Špenát &amp; kuře 32cm","posId":"116","price":24900,"isExtra":false},{"id":"2f43df7dedb312c2f3c829b9","count":1,"label":"Balné","posId":"K0000","price":1500,"isExtra":true},{"id":"b79674a8749d7a797a90cc5b","count":1,"label":"okraj mozzarella, bylinky","posId":"A121","price":5700,"isExtra":true}]</t>
  </si>
  <si>
    <t>2026-05-02T18:11:03.376+02:00</t>
  </si>
  <si>
    <t>2026-05-02T18:23:03.138+02:00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</si>
  <si>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🌶️🌶️","posId":"122","price":24900,"isExtra":false},{"id":"2f43df7dedb312c2f3c829b9","count":1,"label":"Balné","posId":"K0000","price":1500,"isExtra":true},{"id":"6942755309e364dceebaa2dc","count":1,"label":"Jalapenos Rolls","posId":"jpr200","price":8900,"isExtra":false},{"id":"2f43df7dedb312c2f3c829b9","count":1,"label":"Balné","posId":"K0000","price":1500,"isExtra":true},{"id":"6942755309e364dceebaa296","count":1,"label":"Margherita 32cm","posId":"112","price":20900,"isExtra":false},{"id":"2f43df7dedb312c2f3c829b9","count":1,"label":"Balné","posId":"K0000","price":1500,"isExtra":true}]</t>
  </si>
  <si>
    <t>2026-05-02T18:06:00.121+02:00</t>
  </si>
  <si>
    <t>2026-05-02T18:21:10.214+02:00</t>
  </si>
  <si>
    <t>[{"id":"6942755309e364dceebaa286","count":1,"label":"BBQ Texas 40cm","posId":"107","price":30900,"isExtra":false},{"id":"9c3e5446ef3ded7b358f7c2a","count":1,"label":"Balné","posId":"K0000","price":2000,"isExtra":true}]</t>
  </si>
  <si>
    <t>2026-05-02T17:54:33.818+02:00</t>
  </si>
  <si>
    <t>2026-05-02T17:59:56.851+02:00</t>
  </si>
  <si>
    <t>[{"id":"0bea1fb1-a6d1-4425-b818-6eca29fb16e8","count":1,"label":"Pizza Comeback 32","posId":"121","price":24900,"isExtra":false,"creatorId":"A-UBMhbLfl1LretPYLLd9","isPackging":0,"actualLabel":"Pizza Comeback 32"},{"id":"extra_20230331101812_34","count":1,"label":"USA těsto","posId":"17","price":1000,"isExtra":true,"mainItemId":"0bea1fb1-a6d1-4425-b818-6eca29fb16e8"},{"id":"53sf-YTdyM_f0xBrJMQx-","count":1,"label":"okraj mozzarella, bbq omáčka","posId":"A123","price":5700,"isExtra":true,"mainItemId":"0bea1fb1-a6d1-4425-b818-6eca29fb16e8"}]</t>
  </si>
  <si>
    <t>2026-05-02T17:54:03.505+02:00</t>
  </si>
  <si>
    <t>2026-05-02T18:01:39.945+02:00</t>
  </si>
  <si>
    <t>2026-05-02T18:07:12.884+02:00</t>
  </si>
  <si>
    <t>2026-05-02T17:54:04.177+02:00</t>
  </si>
  <si>
    <t>2026-05-02T17:44:08.640+02:00</t>
  </si>
  <si>
    <t>2026-05-02T17:50:46.054+02:00</t>
  </si>
  <si>
    <t>[{"id":"6942755309e364dceebaa298","count":1,"label":"Quattro Formaggi 32cm","posId":"123","price":24900,"isExtra":false},{"id":"2f43df7dedb312c2f3c829b9","count":1,"label":"Balné","posId":"K0000","price":1500,"isExtra":true},{"id":"8eb61e4f1a232b76f2f129c2","count":1,"label":"Rajčatový základ","posId":"ZSR32","price":0,"isExtra":true},{"id":"b79674a8749d7a797a90cc5b","count":1,"label":"okraj mozzarella, bylinky","posId":"A121","price":5700,"isExtra":true},{"id":"ba011def84719d4f468514c3","count":1,"label":"Bez gorgonzoly","posId":"X101","price":0,"KDSTags":["redhighlight"],"isExtra":true},{"id":"2f31c31a40755ef5c17facb5","count":1,"label":"Slanina","posId":"B108","price":3000,"KDSTags":["greenhighlight"],"isExtra":true},{"id":"b7477ef8b16abc6ca0a47c1e","count":1,"label":"Pepperoni salám","posId":"B109","price":3000,"KDSTags":["greenhighlight"],"isExtra":true},{"id":"6942755309e364dceebaa2d8","count":1,"label":"Česnekový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</si>
  <si>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2026-05-02T17:34:02.310+02:00</t>
  </si>
  <si>
    <t>2026-05-02T17:47:06.054+02:00</t>
  </si>
  <si>
    <t>[{"id":"6942755309e364dceebaa282","count":1,"label":"Comeback 40cm 🌶️","posId":"109","price":30900,"isExtra":false},{"id":"9c3e5446ef3ded7b358f7c2a","count":1,"label":"Balné","posId":"K0000","price":2000,"isExtra":true},{"id":"6942755309e364dceebaa2d8","count":1,"label":"Česnekový dip","posId":"P106","price":2000,"isExtra":false},{"id":"2f43df7dedb312c2f3c829b9","count":1,"label":"Balné","posId":"K0000","price":1500,"isExtra":true},{"id":"6942755309e364dceebaa2f2","count":1,"label":"Pepsi 1l","posId":"N124","price":4900,"isExtra":false},{"id":"6942755309e364dceebaa2aa","count":1,"label":"Baby Špenát &amp; kuře 32cm","posId":"116","price":24900,"isExtra":false},{"id":"2f43df7dedb312c2f3c829b9","count":1,"label":"Balné","posId":"K0000","price":1500,"isExtra":true}]</t>
  </si>
  <si>
    <t>Sujal</t>
  </si>
  <si>
    <t>2026-05-02T17:13:14.085+02:00</t>
  </si>
  <si>
    <t>2026-05-02T17:23:09.071+02:00</t>
  </si>
  <si>
    <t>[{"id":"108","note":"","count":1,"label":"Pepperoni 40cm 🌶️🌶️","posId":"108","price":30900,"isExtra":false},{"id":"K0000","note":"","count":1,"label":"Balné","posId":"K0000","price":2000,"isExtra":true},{"id":"C111","note":"","count":1,"label":"Paprika","posId":"C111","price":3500,"KDSTags":["greenhighlight"],"isExtra":true},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bylinky","posId":"A121","price":5700,"isExtra":true},{"id":"B101","note":"","count":1,"label":"Gorgonzola","posId":"B101","price":3000,"KDSTags":["greenhighlight"],"isExtra":true}]</t>
  </si>
  <si>
    <t>2026-05-02T17:06:15.459+02:00</t>
  </si>
  <si>
    <t>2026-05-02T17:16:42.934+02:00</t>
  </si>
  <si>
    <t>[{"id":"6942755309e364dceebaa2de","count":1,"label":"Choco Rolls","posId":"chr100","price":8900,"isExtra":false},{"id":"2f43df7dedb312c2f3c829b9","count":1,"label":"Balné","posId":"K0000","price":1500,"isExtra":true},{"id":"6942755309e364dceebaa27e","count":1,"label":"Quattro Formaggi 40cm","posId":"111","price":30900,"isExtra":false},{"id":"9c3e5446ef3ded7b358f7c2a","count":1,"label":"Balné","posId":"K0000","price":2000,"isExtra":true},{"id":"c2f0d4a2510fbdafed8c4f00","count":1,"label":"bez plněných okrajů","posId":"X1000","price":0,"isExtra":true}]</t>
  </si>
  <si>
    <t>2026-05-02T16:59:02.685+02:00</t>
  </si>
  <si>
    <t>2026-05-02T17:09:36.648+02:00</t>
  </si>
  <si>
    <t>2026-05-02T17:18:18.104+02:00</t>
  </si>
  <si>
    <t>2026-05-02T16:59:03.238+02:00</t>
  </si>
  <si>
    <t>[{"id":"49e8d1c4-1e97-4089-9514-2970c15092b6","note":"","count":1,"label":"BBQ Meteor 40 cm","posId":"106","price":30900,"isExtra":false},{"id":"0c454cc7-3f38-4dea-9e0e-7220d9ba6ce0","note":"","count":2,"label":"Dip česnekový","posId":"P106","price":2000,"isExtra":false}]</t>
  </si>
  <si>
    <t>2026-05-02T16:42:18.735+02:00</t>
  </si>
  <si>
    <t>2026-05-02T17:02:43.878+02:00</t>
  </si>
  <si>
    <t>[{"id":"6942755309e364dceebaa2cc","count":1,"label":"Spicy menu Comeback","posId":"M100","price":34900,"isExtra":false},{"id":"0a08d21a7d76fb620b157a44","count":1,"label":"Balné","posId":"K0000","price":3000,"isExtra":true},{"id":"f18f80037098492e0d818b51","count":1,"label":"Hawai","posId":"Y114","price":0,"isExtra":true},{"id":"b79674a8749d7a797a90cc5b","count":1,"label":"okraj mozzarella, bylinky","posId":"A121","price":5700,"isExtra":true},{"id":"dc45cdbd611c1964d689db8d","count":1,"label":"spicy wings 🌶️","posId":"P101","price":0,"isExtra":true},{"id":"ce030b2f1d1f3a1a78975eb1","count":1,"label":"Pepsi 1l","posId":"N124","price":0,"isExtra":true}]</t>
  </si>
  <si>
    <t>Shiv</t>
  </si>
  <si>
    <t>2026-05-02T16:39:50.020+02:00</t>
  </si>
  <si>
    <t>2026-05-02T16:50:14.785+02:00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</si>
  <si>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základ","posId":"ZRB32","price":0,"isExtra":true},{"id":"N125","note":"","count":1,"label":"Pepsi zero sugar 1l","posId":"N125","price":5900,"isExtra":false},{"id":"D108","note":"","count":1,"label":"Opočno vanilková","posId":"D108","price":12900,"isExtra":false}]</t>
  </si>
  <si>
    <t>2026-05-02T16:38:01.664+02:00</t>
  </si>
  <si>
    <t>2026-05-02T16:38:03.553+02:00</t>
  </si>
  <si>
    <t>[{"id":"c46bb160-b35c-42ed-8482-ed85f1391e51","count":1,"label":"Pizza Hawai 32 cm","posId":"114","price":24900,"isExtra":false,"creatorId":"_8GqyhGxbfJoup17NRMXd","isPackging":0,"actualLabel":"Pizza Hawai 32 cm"}]</t>
  </si>
  <si>
    <t>2026-05-02T15:49:03.158+02:00</t>
  </si>
  <si>
    <t>2026-05-02T16:03:08.427+02:00</t>
  </si>
  <si>
    <t>[{"id":"cb1b8132-0c9b-419f-9b1c-568c16576a0c","note":"","count":1,"label":"Pepperoni 40 cm","posId":"108","price":30900,"isExtra":false}]</t>
  </si>
  <si>
    <t>2026-05-02T15:44:32.213+02:00</t>
  </si>
  <si>
    <t>2026-05-02T15:54:36.840+02:00</t>
  </si>
  <si>
    <t>[{"id":"6942755309e364dceebaa27e","count":1,"label":"Quattro Formaggi 40cm","posId":"111","price":30900,"isExtra":false},{"id":"9c3e5446ef3ded7b358f7c2a","count":1,"label":"Balné","posId":"K0000","price":2000,"isExtra":true},{"id":"c2f0d4a2510fbdafed8c4f00","count":1,"label":"bez plněných okrajů","posId":"X1000","price":0,"isExtra":true}]</t>
  </si>
  <si>
    <t>2026-05-02T15:38:57.517+02:00</t>
  </si>
  <si>
    <t>2026-05-02T15:47:30.680+02:00</t>
  </si>
  <si>
    <t>2026-05-02T15:33:02.797+02:00</t>
  </si>
  <si>
    <t>2026-05-02T15:44:45.408+02:00</t>
  </si>
  <si>
    <t>[{"id":"8929f51d-818c-4c09-96c6-0164428500a2","note":"","count":1,"label":"Baby špenát &amp; kuře 32 cm","posId":"140","price":24900,"isExtra":fals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]</t>
  </si>
  <si>
    <t>2026-05-02T15:04:31.788+02:00</t>
  </si>
  <si>
    <t>2026-05-02T15:14:58.556+02:00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</si>
  <si>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54684924","note":"","count":1,"label":"Cibule","posId":"B103","price":2500,"KDSTags":["greenhighlight"],"isExtra":true},{"id":"54684955","note":"","count":1,"label":"Kuře","posId":"B114","price":3000,"KDSTags":["greenhighlight"],"isExtra":true},{"id":"54684794","note":"","size":"Česnekový chléb 18cm","count":1,"label":"Česnekový chléb 18cm","posId":"P104","price":7900,"isExtra":false},{"id":"54684837","note":"","count":1,"label":"Balné","posId":"K0000","price":1500,"isExtra":true},{"id":"54684795","note":"","size":"Pepperoni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</si>
  <si>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Martin Jurkovic</t>
  </si>
  <si>
    <t>2026-05-02T14:58:02.827+02:00</t>
  </si>
  <si>
    <t>2026-05-02T15:05:03.269+02:00</t>
  </si>
  <si>
    <t>2026-05-02T15:17:44.068+02:00</t>
  </si>
  <si>
    <t>2026-05-02T14:58:04.004+02:00</t>
  </si>
  <si>
    <t>2026-05-02T14:49:49.790+02:00</t>
  </si>
  <si>
    <t>2026-05-02T14:59:14.515+02:00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</si>
  <si>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bylinky","posId":"A121","price":5700,"isExtra":true}]</t>
  </si>
  <si>
    <t>Oluwole</t>
  </si>
  <si>
    <t>2026-05-02T14:27:01.558+02:00</t>
  </si>
  <si>
    <t>2026-05-02T14:35:30.313+02:00</t>
  </si>
  <si>
    <t>Rustamjon</t>
  </si>
  <si>
    <t>2026-05-02T14:03:59.770+02:00</t>
  </si>
  <si>
    <t>2026-05-02T14:12:42.264+02:00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</si>
  <si>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</si>
  <si>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2026-05-02T13:57:48.911+02:00</t>
  </si>
  <si>
    <t>2026-05-02T14:04:54.175+02:00</t>
  </si>
  <si>
    <t>[{"id":"7b2bf93f-7859-42a7-8c94-85086fc0d652","count":1,"label":"Pizza Comeback 18","posId":"133","price":11900,"isExtra":false,"creatorId":"cpmf1xHczaTEoSw7_gRjt","isPackging":0,"actualLabel":"Pizza Comeback 18"},{"id":"17ad363f-96ef-4e94-9246-dbc72c9ef474","count":1,"label":"Dip česnekový","posId":"P106","price":2000,"isExtra":false,"creatorId":"ICRcNaJLTlUI4Q1faX_wX","isPackging":0,"actualLabel":"Dip česnekový"}]</t>
  </si>
  <si>
    <t>2026-05-02T13:44:59.983+02:00</t>
  </si>
  <si>
    <t>2026-05-02T13:57:28.293+02:00</t>
  </si>
  <si>
    <t>[{"id":"6942755309e364dceebaa29a","count":1,"label":"Hot &amp; Spicy 32cm 🌶️🌶️","posId":"122","price":24900,"isExtra":false},{"id":"2f43df7dedb312c2f3c829b9","count":1,"label":"Balné","posId":"K0000","price":1500,"isExtra":true}]</t>
  </si>
  <si>
    <t>2026-05-02T12:55:19.442+02:00</t>
  </si>
  <si>
    <t>2026-05-02T13:02:26.910+02:00</t>
  </si>
  <si>
    <t>2026-05-02T12:45:03.209+02:00</t>
  </si>
  <si>
    <t>2026-05-02T12:53:41.051+02:00</t>
  </si>
  <si>
    <t>[{"id":"59592168","note":"","size":"Zeleninová 32cm","count":1,"label":"Zeleninová 32cm","posId":"115","price":24900,"isExtra":false},{"id":"54684837","note":"","count":1,"label":"Balné","posId":"K0000","price":1500,"isExtra":true}]</t>
  </si>
  <si>
    <t>2026-05-02T12:21:45.773+02:00</t>
  </si>
  <si>
    <t>2026-05-02T12:27:40.787+02:00</t>
  </si>
  <si>
    <t>2026-05-02T12:11:03.368+02:00</t>
  </si>
  <si>
    <t>2026-05-02T12:24:45.617+02:00</t>
  </si>
  <si>
    <t>2026-05-02T12:10:16.993+02:00</t>
  </si>
  <si>
    <t>2026-05-02T12:21:14.881+02:00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</si>
  <si>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59592174","note":"","count":1,"label":"USA těsto","posId":"17","price":1000,"isExtra":true},{"id":"57179862","note":"","count":1,"label":"BBQ základ","posId":"ZRB32","price":0,"isExtra":true},{"id":"54684866","note":"","count":1,"label":"okraj mozzarella, bylinky","posId":"A121","price":5700,"isExtra":true},{"id":"54684858","note":"","count":1,"label":"masové kuličky","posId":"P102","price":0,"isExtra":true},{"id":"61748715","note":"","count":1,"label":"Guarana classic zero","posId":"N143","price":0,"isExtra":true}]</t>
  </si>
  <si>
    <t>2026-05-02T12:05:52.827+02:00</t>
  </si>
  <si>
    <t>2026-05-02T12:18:29.794+02:00</t>
  </si>
  <si>
    <t>[{"id":"54684796","note":"","size":"Česnekový dip","count":2,"label":"Česnekový dip","posId":"P106","price":2000,"isExtra":false},{"id":"54684837","note":"","count":2,"label":"Balné","posId":"K0000","price":1500,"isExtra":true},{"id":"59592165","note":"","size":"Pepperoni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</si>
  <si>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2026-05-02T12:05:11.898+02:00</t>
  </si>
  <si>
    <t>2026-05-02T12:18:56.760+02:00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</si>
  <si>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🌶️🌶️","posId":"108","price":30900,"isExtra":false},{"id":"54684827","note":"","count":1,"label":"Balné","posId":"K0000","price":2000,"isExtra":true},{"id":"54684796","note":"","size":"Česnekový dip","count":4,"label":"Česnekový dip","posId":"P106","price":2000,"isExtra":false},{"id":"54684837","note":"","count":4,"label":"Balné","posId":"K0000","price":1500,"isExtra":true},{"id":"57405766","note":"","size":"Pepsi 1l","count":2,"label":"Pepsi 1l","posId":"N124","price":4900,"isExtra":false}]</t>
  </si>
  <si>
    <t>2026-05-02T12:04:03.742+02:00</t>
  </si>
  <si>
    <t>2026-05-02T12:11:48.731+02:00</t>
  </si>
  <si>
    <t>2026-05-02T12:27:19.564+02:00</t>
  </si>
  <si>
    <t>2026-05-02T12:04:04.421+02:00</t>
  </si>
  <si>
    <t>[{"id":"3171e692-1adb-4333-8054-b1a7b136b69f","note":"","count":1,"label":"Pepperoni 32 cm","posId":"144","price":24900,"isExtra":false},{"id":"eaf5673a-2acd-457a-bff6-8e65ba4050c9","note":"","count":1,"label":"dip jalapenos","posId":"P107","price":2000,"isExtra":false},{"id":"0fab01f6-9f7f-44a4-9119-f7b79ed2b319","note":"","count":1,"label":"Česká zmrzlina z Opočna karamel","posId":"D112","price":12900,"isExtra":false}]</t>
  </si>
  <si>
    <t>2026-05-02T11:54:28.550+02:00</t>
  </si>
  <si>
    <t>2026-05-02T12:04:19.655+02:00</t>
  </si>
  <si>
    <t>[{"id":"6942755309e364dceebaa2a6","count":1,"label":"Hawai 32cm","posId":"114","price":24900,"isExtra":false},{"id":"2f43df7dedb312c2f3c829b9","count":1,"label":"Balné","posId":"K0000","price":1500,"isExtra":true},{"id":"b79674a8749d7a797a90cc5b","count":1,"label":"okraj mozzarella, bylinky","posId":"A121","price":5700,"isExtra":true}]</t>
  </si>
  <si>
    <t>Denys</t>
  </si>
  <si>
    <t>2026-05-02T11:51:53.080+02:00</t>
  </si>
  <si>
    <t>2026-05-02T12:04:08.712+02:00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</si>
  <si>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bylinky","posId":"A122","price":6500,"isExtra":true},{"id":"C100","note":"","count":1,"label":"Ananas","posId":"C100","price":3500,"KDSTags":["greenhighlight"],"isExtra":true}]</t>
  </si>
  <si>
    <t>2026-05-02T11:32:26.357+02:00</t>
  </si>
  <si>
    <t>2026-05-02T11:41:21.632+02:00</t>
  </si>
  <si>
    <t>[{"id":"59592168","note":"","size":"Zeleninová 32cm","count":1,"label":"Zeleninová 32cm","posId":"115","price":24900,"isExtra":false},{"id":"54684837","note":"","count":1,"label":"Balné","posId":"K0000","price":1500,"isExtra":true},{"id":"59592165","note":"","size":"Pepperoni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</si>
  <si>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2026-05-02T11:06:22.517+02:00</t>
  </si>
  <si>
    <t>2026-05-02T11:14:56.467+02:00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</si>
  <si>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</si>
  <si>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2026-05-02T02:37:44.649+02:00</t>
  </si>
  <si>
    <t>2026-05-02T02:42:36.581+02:00</t>
  </si>
  <si>
    <t>2026-05-02T02:34:46.144+02:00</t>
  </si>
  <si>
    <t>2026-05-02T02:40:59.641+02:00</t>
  </si>
  <si>
    <t>[{"id":"6942755309e364dceebaa288","count":1,"label":"BBQ Meteor 40cm","posId":"106","price":30900,"isExtra":false},{"id":"9c3e5446ef3ded7b358f7c2a","count":1,"label":"Balné","posId":"K0000","price":2000,"isExtra":true},{"id":"8fc7fed4d5a91e6ffd5c3149","count":1,"label":"Rajčatový základ","posId":"ZBR40","price":0,"isExtra":true}]</t>
  </si>
  <si>
    <t>2026-05-02T02:30:44.514+02:00</t>
  </si>
  <si>
    <t>2026-05-02T02:40:09.800+02:00</t>
  </si>
  <si>
    <t>[{"id":"6942755309e364dceebaa2a4","count":1,"label":"Zeleninová 32cm","posId":"115","price":24900,"isExtra":false},{"id":"2f43df7dedb312c2f3c829b9","count":1,"label":"Balné","posId":"K0000","price":1500,"isExtra":true},{"id":"fd205686c7f07cf81da841b3","count":1,"label":"Bez kukuřice","posId":"X115","price":0,"KDSTags":["redhighlight"],"isExtra":true},{"id":"6942755309e364dceebaa2d8","count":1,"label":"Česnekový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</si>
  <si>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2026-05-02T02:30:44.264+02:00</t>
  </si>
  <si>
    <t>2026-05-02T02:38:10.110+02:00</t>
  </si>
  <si>
    <t>[{"id":"6942755309e364dceebaa296","count":1,"label":"Margherita 32cm","posId":"112","price":20900,"isExtra":false},{"id":"2f43df7dedb312c2f3c829b9","count":1,"label":"Balné","posId":"K0000","price":1500,"isExtra":true},{"id":"b79674a8749d7a797a90cc5b","count":1,"label":"okraj mozzarella, bylinky","posId":"A121","price":5700,"isExtra":true},{"id":"3175e5e9ef7fb644064019e6","count":1,"label":"Olivy","posId":"B112","price":2500,"KDSTags":["greenhighlight"],"isExtra":true},{"id":"5329159316727e06e4d822ec","count":1,"label":"Kukuřice","posId":"B115","price":2500,"KDSTags":["greenhighlight"],"isExtra":true}]</t>
  </si>
  <si>
    <t>2026-05-02T02:29:45.468+02:00</t>
  </si>
  <si>
    <t>2026-05-02T02:34:13.583+02:00</t>
  </si>
  <si>
    <t>[{"id":"6942755309e364dceebaa290","count":1,"label":"Baby špenát &amp; kuře 40cm","posId":"104","price":30900,"isExtra":false},{"id":"9c3e5446ef3ded7b358f7c2a","count":1,"label":"Balné","posId":"K0000","price":2000,"isExtra":true}]</t>
  </si>
  <si>
    <t>2026-05-02T02:24:12.523+02:00</t>
  </si>
  <si>
    <t>2026-05-02T02:30:42.582+02:00</t>
  </si>
  <si>
    <t>[{"id":"6942755309e364dceebaa282","count":1,"label":"Comeback 40cm 🌶️","posId":"109","price":30900,"isExtra":false},{"id":"9c3e5446ef3ded7b358f7c2a","count":1,"label":"Balné","posId":"K0000","price":2000,"isExtra":true},{"id":"30331fb755f8c9dadac09c7e","count":1,"label":"BBQ základ","posId":"ZRB40","price":0,"isExtra":true},{"id":"c2f0d4a2510fbdafed8c4f00","count":1,"label":"bez plněných okrajů","posId":"X1000","price":0,"isExtra":true}]</t>
  </si>
  <si>
    <t>2026-05-02T02:19:41.442+02:00</t>
  </si>
  <si>
    <t>2026-05-02T02:29:29.686+02:00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</si>
  <si>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32cm","posId":"112","price":20900,"isExtra":false},{"id":"2f43df7dedb312c2f3c829b9","count":1,"label":"Balné","posId":"K0000","price":1500,"isExtra":true},{"id":"6942755309e364dceebaa2f2","count":1,"label":"Pepsi 1l","posId":"N124","price":4900,"isExtra":false}]</t>
  </si>
  <si>
    <t>2026-05-02T02:17:57.124+02:00</t>
  </si>
  <si>
    <t>2026-05-02T02:25:52.498+02:00</t>
  </si>
  <si>
    <t>[{"id":"54684756","note":"","size":"BBQ Meteor 40cm","count":1,"label":"BBQ Meteor 40cm","posId":"106","price":30900,"isExtra":false},{"id":"54684827","note":"","count":1,"label":"Balné","posId":"K0000","price":2000,"isExtra":true},{"id":"59592165","note":"","size":"Pepperoni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</si>
  <si>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2026-05-02T02:16:40.282+02:00</t>
  </si>
  <si>
    <t>2026-05-02T02:17:50.269+02:00</t>
  </si>
  <si>
    <t>[{"id":"54557298-f136-4688-9ef9-750635cbf01a","count":1,"label":"Mirinda 1l","posId":"N126","price":5900,"isExtra":false,"creatorId":"k92cDxvBSXE0jiOoy7C3k","isPackging":0,"actualLabel":"Mirinda 1l"}]</t>
  </si>
  <si>
    <t>2026-05-02T02:09:04.621+02:00</t>
  </si>
  <si>
    <t>2026-05-02T02:17:04.652+02:00</t>
  </si>
  <si>
    <t>[{"id":"6942755309e364dceebaa2cc","count":1,"label":"Spicy menu Comeback","posId":"M100","price":34900,"isExtra":false},{"id":"0a08d21a7d76fb620b157a44","count":1,"label":"Balné","posId":"K0000","price":3000,"isExtra":true},{"id":"fe8ddb27f7d03bae5c92802b","count":1,"label":"Comeback","posId":"Y121","price":0,"isExtra":true},{"id":"2179c22089126fe6683fee77","count":1,"label":"Smetanový základ","posId":"ZRS32","price":0,"isExtra":true},{"id":"b79674a8749d7a797a90cc5b","count":1,"label":"okraj mozzarella, bylinky","posId":"A121","price":5700,"isExtra":true},{"id":"dc45cdbd611c1964d689db8d","count":1,"label":"spicy wings 🌶️","posId":"P101","price":0,"isExtra":true},{"id":"ce030b2f1d1f3a1a78975eb1","count":1,"label":"Pepsi 1l","posId":"N124","price":0,"isExtra":true}]</t>
  </si>
  <si>
    <t>2026-05-02T02:00:03.031+02:00</t>
  </si>
  <si>
    <t>2026-05-02T02:04:45.401+02:00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</si>
  <si>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bylinky","posId":"A121","price":5700,"isExtra":true}]</t>
  </si>
  <si>
    <t>2026-05-02T01:47:57.211+02:00</t>
  </si>
  <si>
    <t>2026-05-02T01:58:58.447+02:00</t>
  </si>
  <si>
    <t>[{"id":"6942755309e364dceebaa284","count":1,"label":"Pepperoni 40cm 🌶️🌶️","posId":"108","price":30900,"isExtra":false},{"id":"9c3e5446ef3ded7b358f7c2a","count":1,"label":"Balné","posId":"K0000","price":2000,"isExtra":true},{"id":"96bbb524de87ac8c16f8dd24","count":1,"label":"Smetanový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okrajů","posId":"X1000","price":0,"isExtra":true},{"id":"6942755309e364dceebaa2f2","count":1,"label":"Pepsi 1l","posId":"N124","price":4900,"isExtra":false}]</t>
  </si>
  <si>
    <t>2026-05-02T01:30:19.010+02:00</t>
  </si>
  <si>
    <t>2026-05-02T01:37:56.464+02:00</t>
  </si>
  <si>
    <t>2026-05-02T01:27:19.524+02:00</t>
  </si>
  <si>
    <t>2026-05-02T01:34:10.017+02:00</t>
  </si>
  <si>
    <t>[{"id":"6942755309e364dceebaa2d4","count":1,"label":"Česnekový chléb 18cm","posId":"P104","price":7900,"isExtra":false},{"id":"2f43df7dedb312c2f3c829b9","count":1,"label":"Balné","posId":"K0000","price":1500,"isExtra":true},{"id":"6942755309e364dceebaa2d6","count":1,"label":"Pepperoni Rolls 🌶️","posId":"P100","price":8900,"isExtra":false},{"id":"2f43df7dedb312c2f3c829b9","count":1,"label":"Balné","posId":"K0000","price":1500,"isExtra":true},{"id":"6942755309e364dceebaa2e6","count":1,"label":"Opočno pistáciová","posId":"D109","price":12900,"isExtra":false}]</t>
  </si>
  <si>
    <t>2026-05-02T01:26:10.228+02:00</t>
  </si>
  <si>
    <t>2026-05-02T01:31:31.328+02:00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</si>
  <si>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🌶️🌶️","posId":"122","price":24900,"isExtra":false},{"id":"54684837","note":"","count":1,"label":"Balné","posId":"K0000","price":1500,"isExtra":true},{"id":"54684875","note":"","count":1,"label":"okraj mozzarella, bbq omáčka","posId":"A123","price":5700,"isExtra":true}]</t>
  </si>
  <si>
    <t>Rony</t>
  </si>
  <si>
    <t>2026-05-02T01:21:56.388+02:00</t>
  </si>
  <si>
    <t>2026-05-02T01:28:32.285+02:00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</si>
  <si>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X1000","note":"","count":1,"label":"bez plněných okrajů","posId":"X1000","price":0,"isExtra":true},{"id":"P101","note":"","count":1,"label":"spicy wings 🌶️","posId":"P101","price":0,"isExtra":true},{"id":"N120","note":"","count":1,"label":"Aquilla černý čaj a broskev","posId":"N120","price":0,"isExtra":true}]</t>
  </si>
  <si>
    <t>2026-05-02T01:21:12.197+02:00</t>
  </si>
  <si>
    <t>2026-05-02T01:27:17.392+02:00</t>
  </si>
  <si>
    <t>[{"id":"6942755309e364dceebaa2a6","count":1,"label":"Hawai 32cm","posId":"114","price":24900,"isExtra":false},{"id":"2f43df7dedb312c2f3c829b9","count":1,"label":"Balné","posId":"K0000","price":1500,"isExtra":true},{"id":"bbc8859cc665220ad219a4cd","count":1,"label":"Bez ananasu","posId":"X100","price":0,"KDSTags":["redhighlight"],"isExtra":true},{"id":"5329159316727e06e4d822ec","count":1,"label":"Kukuřice","posId":"B115","price":2500,"KDSTags":["greenhighlight"],"isExtra":true}]</t>
  </si>
  <si>
    <t>2026-05-02T01:20:31.439+02:00</t>
  </si>
  <si>
    <t>2026-05-02T01:21:29.111+02:00</t>
  </si>
  <si>
    <t>[{"id":"54557298-f136-4688-9ef9-750635cbf01a","count":1,"label":"Mirinda 1l","posId":"N126","price":5900,"isExtra":false,"creatorId":"l8acrBXSCr3hure2sGuma","isPackging":0,"actualLabel":"Mirinda 1l"}]</t>
  </si>
  <si>
    <t>2026-05-02T01:15:03.306+02:00</t>
  </si>
  <si>
    <t>2026-05-02T01:20:12.136+02:00</t>
  </si>
  <si>
    <t>[{"id":"63675afb-9d1b-42b2-9d42-9e80500fdd28","note":"","count":2,"label":"Comeback 40 cm","posId":"109","price":30900,"isExtra":false},{"id":"3171e692-1adb-4333-8054-b1a7b136b69f","note":"","count":1,"label":"Pepperoni 32 cm","posId":"144","price":24900,"isExtra":false}]</t>
  </si>
  <si>
    <t>2026-05-02T01:05:34.583+02:00</t>
  </si>
  <si>
    <t>2026-05-02T01:14:19.285+02:00</t>
  </si>
  <si>
    <t>[{"id":"6942755309e364dceebaa28e","count":1,"label":"Capricciosa 40cm","posId":"101","price":30900,"isExtra":false},{"id":"9c3e5446ef3ded7b358f7c2a","count":1,"label":"Balné","posId":"K0000","price":2000,"isExtra":true},{"id":"96bbb524de87ac8c16f8dd24","count":1,"label":"Smetanový základ","posId":"ZRS40","price":0,"isExtra":true},{"id":"da61ec74e0d8131c40023b22","count":1,"label":"Pepperoni salám","posId":"C109","price":4000,"KDSTags":["greenhighlight"],"isExtra":true}]</t>
  </si>
  <si>
    <t>2026-05-02T01:03:03.545+02:00</t>
  </si>
  <si>
    <t>2026-05-02T01:12:01.180+02:00</t>
  </si>
  <si>
    <t>[{"id":"1aa4b142-e6d7-4d61-ba94-40298841a888","note":"","count":1,"label":"Quattro Formaggi 32 cm","posId":"123","price":24900,"isExtra":false},{"id":"dd5d901d-3787-43d0-9efe-85e31e1c5def","note":"","count":1,"label":"Pepperoni 32 cm","posId":"120","price":24900,"isExtra":false}]</t>
  </si>
  <si>
    <t>2026-05-02T00:51:44.498+02:00</t>
  </si>
  <si>
    <t>2026-05-02T01:09:33.376+02:00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</si>
  <si>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bylinky","posId":"A122","price":6500,"isExtra":true},{"id":"54684896","note":"","count":1,"label":"Olivy","posId":"C112","price":3500,"KDSTags":["greenhighlight"],"isExtra":true},{"id":"57405766","note":"","size":"Pepsi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</si>
  <si>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2026-05-02T00:51:06.299+02:00</t>
  </si>
  <si>
    <t>2026-05-02T00:58:07.594+02:00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</si>
  <si>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32cm","posId":"116","price":24900,"isExtra":false},{"id":"54684837","note":"","count":1,"label":"Balné","posId":"K0000","price":1500,"isExtra":true},{"id":"57405761","note":"","size":"Aquilla černý čaj a broskev 0,5l","count":1,"label":"Aquilla černý čaj a broskev 0,5l","posId":"N120","price":4900,"isExtra":false}]</t>
  </si>
  <si>
    <t>2026-05-02T00:47:44.671+02:00</t>
  </si>
  <si>
    <t>2026-05-02T00:56:44.306+02:00</t>
  </si>
  <si>
    <t>[{"id":"54684753","note":"","size":"Comeback 40cm 🌶️","count":1,"label":"Comeback 40cm 🌶️","posId":"109","price":30900,"isExtra":false},{"id":"54684827","note":"","count":1,"label":"Balné","posId":"K0000","price":2000,"isExtra":true}]</t>
  </si>
  <si>
    <t>2026-05-02T00:47:02.666+02:00</t>
  </si>
  <si>
    <t>2026-05-02T00:55:45.009+02:00</t>
  </si>
  <si>
    <t>2026-05-02T01:00:58.723+02:00</t>
  </si>
  <si>
    <t>2026-05-02T00:47:03.329+02:00</t>
  </si>
  <si>
    <t>[{"id":"2d3d5617-9c58-43de-9934-040859ce552d","note":"","count":1,"label":"BBQ Meteor 32 cm","posId":"118","price":24900,"isExtra":false},{"id":"0c454cc7-3f38-4dea-9e0e-7220d9ba6ce0","note":"","count":1,"label":"Dip česnekový","posId":"P106","price":2000,"isExtra":false}]</t>
  </si>
  <si>
    <t>Singh</t>
  </si>
  <si>
    <t>2026-05-02T00:43:16.381+02:00</t>
  </si>
  <si>
    <t>2026-05-02T00:51:06.218+02:00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</si>
  <si>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</si>
  <si>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2026-05-02T00:32:50.479+02:00</t>
  </si>
  <si>
    <t>2026-05-02T00:35:37.966+02:00</t>
  </si>
  <si>
    <t>[{"id":"7084447c-2073-4ee4-935a-1eb6b226aabf","count":1,"label":"Dip jalapenos","posId":"P107","price":2000,"isExtra":false,"creatorId":"xrs0NytNLsoTwSN5_XIKW","isPackging":0,"actualLabel":"Dip jalapenos"}]</t>
  </si>
  <si>
    <t>2026-05-02T00:29:20.200+02:00</t>
  </si>
  <si>
    <t>2026-05-02T00:44:24.205+02:00</t>
  </si>
  <si>
    <t>[{"id":"6942755309e364dceebaa2a8","count":1,"label":"Capricciosa 32cm","posId":"113","price":24900,"isExtra":false},{"id":"2f43df7dedb312c2f3c829b9","count":1,"label":"Balné","posId":"K0000","price":1500,"isExtra":true},{"id":"fb29917ce2e90ab392103c23","count":1,"label":"USA těsto","posId":"17","price":1000,"isExtra":true},{"id":"13bc34972a864e03558263de","count":1,"label":"bez plněných okrajů","posId":"X1000","price":0,"isExtra":true},{"id":"a1d8d8aa5ac3e6b6f9971fa2","count":1,"label":"Bez oliv","posId":"X112","price":0,"KDSTags":["redhighlight"],"isExtra":true},{"id":"6942755309e364dceebaa28c","count":1,"label":"Hawai 40cm","posId":"102","price":30900,"isExtra":false},{"id":"9c3e5446ef3ded7b358f7c2a","count":1,"label":"Balné","posId":"K0000","price":2000,"isExtra":true},{"id":"96bbb524de87ac8c16f8dd24","count":1,"label":"Smetanový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okrajů","posId":"X1000","price":0,"isExtra":true}]</t>
  </si>
  <si>
    <t>2026-05-02T00:27:01.148+02:00</t>
  </si>
  <si>
    <t>2026-05-02T00:35:34.000+02:00</t>
  </si>
  <si>
    <t>[{"id":"7b2bf93f-7859-42a7-8c94-85086fc0d652","count":1,"label":"Pizza Comeback 18","posId":"133","price":11900,"isExtra":false,"creatorId":"_B-RqbbvFujHxAKxJRU0W","isPackging":0,"actualLabel":"Pizza Comeback 18"}]</t>
  </si>
  <si>
    <t>2026-05-02T00:26:55.719+02:00</t>
  </si>
  <si>
    <t>2026-05-02T00:35:31.030+02:00</t>
  </si>
  <si>
    <t>[{"id":"54dc7925-4d38-486b-b12e-3a96c2e2fabb","count":1,"label":"Pizza Pepperoni 18","posId":"132","price":11900,"isExtra":false,"creatorId":"GO4qWrf-ZZNbGd0LiI6vx","isPackging":0,"actualLabel":"Pizza Pepperoni 18"}]</t>
  </si>
  <si>
    <t>2026-05-02T00:26:45.986+02:00</t>
  </si>
  <si>
    <t>2026-05-02T00:38:48.241+02:00</t>
  </si>
  <si>
    <t>[{"id":"6942755309e364dceebaa28c","count":1,"label":"Hawai 40cm","posId":"102","price":30900,"isExtra":false},{"id":"9c3e5446ef3ded7b358f7c2a","count":1,"label":"Balné","posId":"K0000","price":2000,"isExtra":true}]</t>
  </si>
  <si>
    <t>2026-05-02T00:25:46.549+02:00</t>
  </si>
  <si>
    <t>2026-05-02T00:51:41.227+02:00</t>
  </si>
  <si>
    <t>[{"id":"6942755309e364dceebaa288","count":1,"label":"BBQ Meteor 40cm","posId":"106","price":30900,"isExtra":false},{"id":"9c3e5446ef3ded7b358f7c2a","count":1,"label":"Balné","posId":"K0000","price":2000,"isExtra":true},{"id":"8fc7fed4d5a91e6ffd5c3149","count":1,"label":"Rajčatový základ","posId":"ZBR40","price":0,"isExtra":true},{"id":"9b134e33f1db18460c30380b","count":1,"label":"okraj mozzarella, bylinky","posId":"A122","price":6500,"isExtra":true}]</t>
  </si>
  <si>
    <t>Huseyn</t>
  </si>
  <si>
    <t>2026-05-02T00:25:14.265+02:00</t>
  </si>
  <si>
    <t>2026-05-02T00:37:28.205+02:00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</si>
  <si>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okrajů","posId":"X1000","price":0,"isExtra":true},{"id":"X112","note":"","count":1,"label":"Bez oliv","posId":"X112","price":0,"KDSTags":["redhighlight"],"isExtra":true}]</t>
  </si>
  <si>
    <t>2026-05-02T00:19:12.461+02:00</t>
  </si>
  <si>
    <t>2026-05-02T00:25:30.168+02:00</t>
  </si>
  <si>
    <t>2026-05-02T00:19:02.982+02:00</t>
  </si>
  <si>
    <t>2026-05-02T00:31:30.994+02:00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</si>
  <si>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bylinky","posId":"A121","price":5700,"isExtra":true},{"id":"eaf5673a-2acd-457a-bff6-8e65ba4050c9","note":"","count":1,"label":"dip jalapenos","posId":"P107","price":2000,"isExtra":false}]</t>
  </si>
  <si>
    <t>2026-05-02T00:08:38.042+02:00</t>
  </si>
  <si>
    <t>2026-05-02T00:19:42.137+02:00</t>
  </si>
  <si>
    <t>[{"id":"59592163","note":"bez cibule ☝️🛑","size":"Hot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okrajů","posId":"X1000","price":0,"isExtra":true},{"id":"54684890","note":"","count":1,"label":"Bez cibule","posId":"X103","price":0,"KDSTags":["redhighlight"],"isExtra":true},{"id":"57405766","note":"","size":"Pepsi 1l","count":1,"label":"Pepsi 1l","posId":"N124","price":4900,"isExtra":false}]</t>
  </si>
  <si>
    <t>2026-05-02T00:08:37.995+02:00</t>
  </si>
  <si>
    <t>2026-05-02T00:21:53.239+02:00</t>
  </si>
  <si>
    <t>[{"id":"54684758","note":"","size":"Zeleninová 40cm","count":1,"label":"Zeleninová 40cm","posId":"103","price":30900,"isExtra":false},{"id":"54684827","note":"","count":1,"label":"Balné","posId":"K0000","price":2000,"isExtra":true}]</t>
  </si>
  <si>
    <t>2026-05-02T00:08:37.981+02:00</t>
  </si>
  <si>
    <t>2026-05-02T00:18:00.163+02:00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</si>
  <si>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cibule","posId":"X103","price":0,"KDSTags":["redhighlight"],"isExtra":true}]</t>
  </si>
  <si>
    <t>2026-05-02T00:08:37.959+02:00</t>
  </si>
  <si>
    <t>2026-05-02T00:16:39.224+02:00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</si>
  <si>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</si>
  <si>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2026-05-02T00:08:03.144+02:00</t>
  </si>
  <si>
    <t>2026-05-02T00:27:46.947+02:00</t>
  </si>
  <si>
    <t>[{"id":"be5c7908-f592-4704-987f-cd7d7281f32e","note":"","count":1,"label":"Comeback 32 cm","posId":"121","price":24900,"isExtra":false}]</t>
  </si>
  <si>
    <t>2026-05-02T00:07:09.845+02:00</t>
  </si>
  <si>
    <t>2026-05-02T00:23:28.497+02:00</t>
  </si>
  <si>
    <t>[{"id":"6942755309e364dceebaa28e","count":1,"label":"Capricciosa 40cm","posId":"101","price":30900,"isExtra":false},{"id":"9c3e5446ef3ded7b358f7c2a","count":1,"label":"Balné","posId":"K0000","price":2000,"isExtra":true}]</t>
  </si>
  <si>
    <t>2026-05-02T00:07:02.166+02:00</t>
  </si>
  <si>
    <t>2026-05-02T00:11:27.866+02:00</t>
  </si>
  <si>
    <t>[{"id":"54dc7925-4d38-486b-b12e-3a96c2e2fabb","count":1,"label":"Pizza Pepperoni 18","posId":"132","price":11900,"isExtra":false,"creatorId":"sd9f85DDzyEI1bX0zn2XK","isPackging":0,"actualLabel":"Pizza Pepperoni 18"}]</t>
  </si>
  <si>
    <t>2026-05-02T00:03:41.707+02:00</t>
  </si>
  <si>
    <t>2026-05-02T00:12:56.173+02:00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</si>
  <si>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32cm","posId":"123","price":24900,"isExtra":false},{"id":"2f43df7dedb312c2f3c829b9","count":1,"label":"Balné","posId":"K0000","price":1500,"isExtra":true},{"id":"6942755309e364dceebaa296","count":1,"label":"Margherita 32cm","posId":"112","price":20900,"isExtra":false},{"id":"2f43df7dedb312c2f3c829b9","count":1,"label":"Balné","posId":"K0000","price":1500,"isExtra":true},{"id":"6942755309e364dceebaa29c","count":1,"label":"Comeback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</si>
  <si>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2026-05-02T00:00:37.846+02:00</t>
  </si>
  <si>
    <t>2026-05-02T00:05:28.277+02:00</t>
  </si>
  <si>
    <t>2026-05-01T23:58:29.667+02:00</t>
  </si>
  <si>
    <t>2026-05-02T00:00:41.181+02:00</t>
  </si>
  <si>
    <t>[{"id":"d27b48fb-1f2f-415f-a0ce-e859bee96f2a","count":1,"label":"Aquilla jemně perlivá","posId":"N141","price":3900,"isExtra":false,"creatorId":"8_cy-xJM4UTiRfK8Tdbaf","isPackging":0,"actualLabel":"Aquilla jemně perlivá"}]</t>
  </si>
  <si>
    <t>2026-05-01T23:56:32.295+02:00</t>
  </si>
  <si>
    <t>2026-05-02T00:00:43.883+02:00</t>
  </si>
  <si>
    <t>[{"id":"738aa3ae-d2dd-4b3d-a30a-44f2259be94b","count":1,"label":"Pizza BBQ Meteor 18","posId":"130","price":11900,"isExtra":false,"creatorId":"JpriwovBJZiIUAkiG0-yd","isPackging":0,"actualLabel":"Pizza BBQ Meteor 18"}]</t>
  </si>
  <si>
    <t>2026-05-01T23:53:35.735+02:00</t>
  </si>
  <si>
    <t>2026-05-02T00:02:11.069+02:00</t>
  </si>
  <si>
    <t>[{"id":"54684755","note":"","size":"BBQ Texas 40cm","count":1,"label":"BBQ Texas 40cm","posId":"107","price":30900,"isExtra":false},{"id":"54684827","note":"","count":1,"label":"Balné","posId":"K0000","price":2000,"isExtra":true},{"id":"54684760","note":"","size":"Capricciosa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</si>
  <si>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2026-05-01T23:46:02.637+02:00</t>
  </si>
  <si>
    <t>2026-05-01T23:55:45.827+02:00</t>
  </si>
  <si>
    <t>Vitalii</t>
  </si>
  <si>
    <t>2026-05-01T23:44:34.080+02:00</t>
  </si>
  <si>
    <t>2026-05-01T23:54:29.080+02:00</t>
  </si>
  <si>
    <t>2026-05-01T23:38:52.460+02:00</t>
  </si>
  <si>
    <t>2026-05-01T23:48:47.060+02:00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</si>
  <si>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bylinky","posId":"A121","price":5700,"isExtra":true},{"id":"54684945","note":"","count":1,"label":"Šunka","posId":"B106","price":3000,"KDSTags":["greenhighlight"],"isExtra":true},{"id":"54684796","note":"","size":"Česnekový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</si>
  <si>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2026-05-01T23:19:42.335+02:00</t>
  </si>
  <si>
    <t>2026-05-01T23:28:22.022+02:00</t>
  </si>
  <si>
    <t>[{"id":"6942755309e364dceebaa27e","count":1,"label":"Quattro Formaggi 40cm","posId":"111","price":30900,"isExtra":false},{"id":"9c3e5446ef3ded7b358f7c2a","count":1,"label":"Balné","posId":"K0000","price":2000,"isExtra":true},{"id":"183342cf876d19e8f2fb25a1","count":1,"label":"Rajčatový základ","posId":"ZSR40","price":0,"isExtra":true},{"id":"c2f0d4a2510fbdafed8c4f00","count":1,"label":"bez plněných okrajů","posId":"X1000","price":0,"isExtra":true}]</t>
  </si>
  <si>
    <t>2026-05-01T23:18:42.343+02:00</t>
  </si>
  <si>
    <t>2026-05-01T23:25:52.039+02:00</t>
  </si>
  <si>
    <t>2026-05-01T23:17:14.413+02:00</t>
  </si>
  <si>
    <t>2026-05-01T23:23:18.707+02:00</t>
  </si>
  <si>
    <t>[{"id":"83ec0315-3b1e-4491-8fb1-b563a4c0f09e","count":1,"label":"Pizza Capricciosa 40","posId":"101","price":30900,"isExtra":false,"creatorId":"SwCBhYEM3QVk3qjkNHoRs","isPackging":0,"actualLabel":"Pizza Capricciosa 40"},{"id":"extra_20230331101812_3","count":1,"label":"okraj mozzarella, bylinky","posId":"A122","price":6500,"isExtra":true,"mainItemId":"83ec0315-3b1e-4491-8fb1-b563a4c0f09e"}]</t>
  </si>
  <si>
    <t>2026-05-01T23:14:00.484+02:00</t>
  </si>
  <si>
    <t>2026-05-01T23:18:52.834+02:00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</si>
  <si>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základ","posId":"ZBR32","price":0,"isExtra":true}]</t>
  </si>
  <si>
    <t>2026-05-01T23:12:13.986+02:00</t>
  </si>
  <si>
    <t>2026-05-01T23:13:58.682+02:00</t>
  </si>
  <si>
    <t>[{"id":"1aae8c1b-f7a7-48cb-b109-40c8793f3bbf","count":1,"label":"Pepsi 1l","posId":"N124","price":5900,"isExtra":false,"creatorId":"vTwRIJysuoPP9XYXKfgVO","isPackging":0,"actualLabel":"Pepsi 1l"},{"id":"1aae8c1b-f7a7-48cb-b109-40c8793f3bbf","count":1,"label":"Pepsi 1l","posId":"N124","price":5900,"isExtra":false,"creatorId":"2L-3o0r0G2bVTQqDjuZ0E","isPackging":0,"actualLabel":"Pepsi 1l"}]</t>
  </si>
  <si>
    <t>2026-05-01T23:12:03.412+02:00</t>
  </si>
  <si>
    <t>2026-05-01T23:28:06.729+02:00</t>
  </si>
  <si>
    <t>[{"id":"16f2a985-9b85-4073-a2d6-13a6de5f989c","note":"","count":1,"label":"Hawai 32 cm","posId":"138","price":24900,"isExtra":false},{"id":"57c816b2-3e3f-46c2-b126-b09910d79cb0","note":"","count":1,"label":"změna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</si>
  <si>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2026-05-01T23:08:59.312+02:00</t>
  </si>
  <si>
    <t>2026-05-01T23:13:57.659+02:00</t>
  </si>
  <si>
    <t>[{"id":"f8126e0c-2411-47be-a5a4-a84bd21d11a6","count":1,"label":"Aquilla černý čaj a broskev","posId":"N120","price":4900,"isExtra":false,"creatorId":"x8qz6Q3x9uEfE99N3gY7N","isPackging":0,"actualLabel":"Aquilla černý čaj a broskev"}]</t>
  </si>
  <si>
    <t>2026-05-01T23:00:58.953+02:00</t>
  </si>
  <si>
    <t>2026-05-01T23:16:24.902+02:00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</si>
  <si>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</si>
  <si>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2026-05-01T22:59:59.120+02:00</t>
  </si>
  <si>
    <t>2026-05-01T23:06:37.919+02:00</t>
  </si>
  <si>
    <t>[{"id":"54684750","note":"","size":"Margherita 40cm","count":1,"label":"Margherita 40cm","posId":"100","price":26900,"isExtra":false},{"id":"54684827","note":"","count":1,"label":"Balné","posId":"K0000","price":2000,"isExtra":true}]</t>
  </si>
  <si>
    <t>2026-05-01T22:56:01.492+02:00</t>
  </si>
  <si>
    <t>2026-05-01T23:07:02.973+02:00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</si>
  <si>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32cm","posId":"123","price":24900,"isExtra":false},{"id":"2f43df7dedb312c2f3c829b9","count":1,"label":"Balné","posId":"K0000","price":1500,"isExtra":true},{"id":"6942755309e364dceebaa2ee","count":1,"label":"Aquilla zelený čaj/citron 0,5l","posId":"N121","price":4900,"isExtra":false}]</t>
  </si>
  <si>
    <t>2026-05-01T22:53:03.648+02:00</t>
  </si>
  <si>
    <t>2026-05-01T23:01:58.678+02:00</t>
  </si>
  <si>
    <t>[{"id":"6d3c9c59-6320-4a7e-8d79-75ab75e77cd3","note":"","count":1,"label":"BBQ Texas 32 cm","posId":"119","price":24900,"isExtra":false},{"id":"f2ca88ba-7288-4f05-a925-149da2e2137e","note":"","count":1,"label":"okraj Hotdog, BBQ","posId":"A119","price":5700,"isExtra":true},{"id":"e93eabf5-7d24-462c-a2e7-caf24157b9c1","note":"","count":1,"label":"gorgonzola","posId":"B101","price":3000,"KDSTags":["greenhighlight"],"isExtra":true},{"id":"e23025fe-8411-4655-8cbb-498cd7ee8f68","note":"","count":1,"label":"jalapeños","posId":"B102","price":2500,"KDSTags":["greenhighlight"],"isExtra":true},{"id":"d3fbee6e-254b-46e7-885e-b580d0e6b445","note":"","count":1,"label":"žampiony","posId":"B105","price":2500,"KDSTags":["greenhighlight"],"isExtra":true},{"id":"e2500e14-36a7-442f-9e4c-8df3f05db108","note":"","count":1,"label":"pepperoni salám","posId":"B109","price":3000,"KDSTags":["greenhighlight"],"isExtra":true}]</t>
  </si>
  <si>
    <t>2026-05-01T22:50:47.524+02:00</t>
  </si>
  <si>
    <t>2026-05-01T22:58:34.595+02:00</t>
  </si>
  <si>
    <t>[{"id":"0c6ca251-cbb9-4eb8-a36f-a8a4724e6fc3","count":1,"label":"Aquilla neperlivá","posId":"N140","price":3900,"isExtra":false,"creatorId":"sC7DMdyzd_sFKplDR_PTs","isPackging":0,"actualLabel":"Aquilla neperlivá"}]</t>
  </si>
  <si>
    <t>2026-05-01T22:49:03.960+02:00</t>
  </si>
  <si>
    <t>2026-05-01T22:58:32.675+02:00</t>
  </si>
  <si>
    <t>2026-05-01T23:12:45.929+02:00</t>
  </si>
  <si>
    <t>2026-05-01T22:49:04.959+02:00</t>
  </si>
  <si>
    <t>[{"id":"eeb9b1ff-cedd-4112-8a46-47533eec93b4","note":"","count":1,"label":"Margherita 32 cm","posId":"136","price":20900,"isExtra":false},{"id":"ac575c49-bae3-4ee1-943f-d9f988468f7f","note":"","count":1,"label":"ananas","posId":"B100","price":2500,"KDSTags":["greenhighlight"],"isExtra":true},{"id":"0c454cc7-3f38-4dea-9e0e-7220d9ba6ce0","note":"","count":1,"label":"Dip česnekový","posId":"P106","price":2000,"isExtra":false}]</t>
  </si>
  <si>
    <t>2026-05-01T22:42:56.632+02:00</t>
  </si>
  <si>
    <t>2026-05-01T22:50:11.780+02:00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</si>
  <si>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základ","posId":"ZRS32","price":0,"isExtra":true}]</t>
  </si>
  <si>
    <t>2026-05-01T22:37:21.750+02:00</t>
  </si>
  <si>
    <t>2026-05-01T22:37:51.538+02:00</t>
  </si>
  <si>
    <t>2026-05-01T22:48:18.072+02:00</t>
  </si>
  <si>
    <t>2026-05-01T22:37:22.186+02:00</t>
  </si>
  <si>
    <t>[{"id":"c2eae2bb-a701-4741-8180-ef6bd455d86d","count":4,"label":"Pepsi zero sugar 1l","posId":"N125","price":5900,"isExtra":false,"creatorId":"uKtz5YxOcb-LPghIMEeH0","isPackging":0,"actualLabel":"Pepsi zero sugar 1l"}]</t>
  </si>
  <si>
    <t>2026-05-01T22:36:57.630+02:00</t>
  </si>
  <si>
    <t>2026-05-01T22:48:28.767+02:00</t>
  </si>
  <si>
    <t>[{"id":"59592161","note":"","size":"Margherita 32cm","count":1,"label":"Margherita 32cm","posId":"112","price":20900,"isExtra":false},{"id":"54684837","note":"","count":1,"label":"Balné","posId":"K0000","price":1500,"isExtra":true},{"id":"57179851","note":"","count":1,"label":"Smetanový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</si>
  <si>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2026-05-01T22:24:03.809+02:00</t>
  </si>
  <si>
    <t>2026-05-01T22:31:16.687+02:00</t>
  </si>
  <si>
    <t>2026-05-01T22:44:35.986+02:00</t>
  </si>
  <si>
    <t>2026-05-01T22:24:04.356+02:00</t>
  </si>
  <si>
    <t>[{"id":"6d80fcec-2088-4df1-b35b-3de60046f4e1","note":"","count":1,"label":"Hot &amp; Spicy 32 cm","posId":"146","price":24900,"isExtra":false},{"id":"306cfd4b-8e53-4c39-a094-3a7609370ef0","note":"","count":1,"label":"Hawai 18 cm","posId":"126","price":11900,"isExtra":false}]</t>
  </si>
  <si>
    <t>2026-05-01T22:19:35.569+02:00</t>
  </si>
  <si>
    <t>2026-05-01T22:26:25.765+02:00</t>
  </si>
  <si>
    <t>[{"id":"54684760","note":"Bez oliv","size":"Capricciosa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okrajů","posId":"X1000","price":0,"isExtra":true},{"id":"54684889","note":"","count":1,"label":"Bez oliv","posId":"X112","price":0,"KDSTags":["redhighlight"],"isExtra":true},{"id":"57293746","note":"","size":"Opočno pistáciová","count":1,"label":"Opočno pistáciová","posId":"D109","price":12900,"isExtra":false}]</t>
  </si>
  <si>
    <t>2026-05-01T22:17:08.380+02:00</t>
  </si>
  <si>
    <t>2026-05-01T22:28:45.545+02:00</t>
  </si>
  <si>
    <t>[{"id":"5b4032d3-8346-45a9-86d5-b86731599dcf","count":1,"label":"Pizza BBQ Texas 32","posId":"119","price":24900,"isExtra":false,"creatorId":"9pdBbfOZl1ddcDn78CmVG","isPackging":0,"actualLabel":"Pizza BBQ Texas 32"},{"id":"7ab930e6-0c0e-4177-b8ba-83503741e8b0","count":1,"label":"Pizza Pepperoni 32","posId":"120","price":24900,"isExtra":false,"creatorId":"XSQcu1Nrrv36HoIUWWVez","isPackging":0,"actualLabel":"Pizza Pepperoni 32"},{"id":"0bea1fb1-a6d1-4425-b818-6eca29fb16e8","count":1,"label":"Pizza Comeback 32","posId":"121","price":24900,"isExtra":false,"creatorId":"T_DKMokkKucSNA2g5LmaV","isPackging":0,"actualLabel":"Pizza Comeback 32"}]</t>
  </si>
  <si>
    <t>2026-05-01T22:13:15.010+02:00</t>
  </si>
  <si>
    <t>2026-05-01T22:21:28.763+02:00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</si>
  <si>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</si>
  <si>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2026-05-01T22:05:35.755+02:00</t>
  </si>
  <si>
    <t>2026-05-01T22:13:08.749+02:00</t>
  </si>
  <si>
    <t>2026-05-01T22:03:03.064+02:00</t>
  </si>
  <si>
    <t>2026-05-01T22:11:21.492+02:00</t>
  </si>
  <si>
    <t>2026-05-01T22:21:55.493+02:00</t>
  </si>
  <si>
    <t>2026-05-01T22:03:03.834+02:00</t>
  </si>
  <si>
    <t>[{"id":"1521e884-f3dc-4621-ab7a-f5baa959cbd5","note":"","count":1,"label":"SPICY MENU COMEBACK","posId":"","price":34900,"isExtra":false},{"id":"8b54de25-e505-4120-a32c-7a0c13dd723f","note":"","count":1,"label":"Hot &amp; Spicy","posId":"Y122","price":0,"isExtra":true},{"id":"a98eba86-284a-4099-98ed-875f3adb76fa","note":"","count":1,"label":"Americké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</si>
  <si>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2026-05-01T22:01:53.020+02:00</t>
  </si>
  <si>
    <t>2026-05-01T22:08:15.475+02:00</t>
  </si>
  <si>
    <t>[{"id":"4cb20363-ef38-4d1e-83ee-b41f4c8251d8","count":1,"label":"Pizza Hawai 40 cm","posId":"102","price":30900,"isExtra":false,"creatorId":"lQX1Gytv7tGI273Gk5xK0","isPackging":0,"actualLabel":"Pizza Hawai 40 cm"},{"id":"RjnzJvFGQ7bViwxWS8fAW","count":1,"label":"Bez ananasu","posId":"X100","price":0,"KDSTags":["redhighlight"],"isExtra":true,"mainItemId":"4cb20363-ef38-4d1e-83ee-b41f4c8251d8"},{"id":"extra_20230331101812_96","count":1,"label":"Kukuřice","posId":"C115","price":3500,"KDSTags":["greenhighlight"],"isExtra":true,"mainItemId":"4cb20363-ef38-4d1e-83ee-b41f4c8251d8"}]</t>
  </si>
  <si>
    <t>2026-05-01T21:54:43.478+02:00</t>
  </si>
  <si>
    <t>2026-05-01T22:02:49.920+02:00</t>
  </si>
  <si>
    <t>2026-05-01T21:54:12.652+02:00</t>
  </si>
  <si>
    <t>2026-05-01T22:00:29.629+02:00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</si>
  <si>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okrajů","posId":"X1000","price":0,"isExtra":true},{"id":"54684878","note":"","count":1,"label":"Žampiony","posId":"C105","price":3500,"KDSTags":["greenhighlight"],"isExtra":true}]</t>
  </si>
  <si>
    <t>2026-05-01T21:50:13.633+02:00</t>
  </si>
  <si>
    <t>2026-05-01T21:58:58.704+02:00</t>
  </si>
  <si>
    <t>[{"id":"54684750","note":"","size":"Margherita 40cm","count":1,"label":"Margherita 40cm","posId":"100","price":26900,"isExtra":false},{"id":"54684827","note":"","count":1,"label":"Balné","posId":"K0000","price":2000,"isExtra":true},{"id":"54684904","note":"","count":1,"label":"okraj hotdog, bbq omáčka","posId":"A120","price":6500,"isExtra":true},{"id":"54684930","note":"","count":1,"label":"Kukuřice","posId":"C115","price":3500,"KDSTags":["greenhighlight"],"isExtra":true},{"id":"54684957","note":"","count":1,"label":"Pepperoni salám","posId":"C109","price":4000,"KDSTags":["greenhighlight"],"isExtra":true}]</t>
  </si>
  <si>
    <t>2026-05-01T21:37:33.729+02:00</t>
  </si>
  <si>
    <t>2026-05-01T21:48:40.253+02:00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</si>
  <si>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okrajů","posId":"X1000","price":0,"isExtra":true},{"id":"54684865","note":"","count":1,"label":"Bez gorgonzoly","posId":"X101","price":0,"KDSTags":["redhighlight"],"isExtra":true},{"id":"59592165","note":"","size":"Pepperoni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</si>
  <si>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2026-05-01T21:27:07.897+02:00</t>
  </si>
  <si>
    <t>2026-05-01T21:37:10.648+02:00</t>
  </si>
  <si>
    <t>Said</t>
  </si>
  <si>
    <t>2026-05-01T21:22:41.696+02:00</t>
  </si>
  <si>
    <t>2026-05-01T21:28:46.709+02:00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</si>
  <si>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okrajů","posId":"X1000","price":0,"isExtra":true},{"id":"chr100","note":"","count":1,"label":"Choco Rolls","posId":"chr100","price":8900,"isExtra":false},{"id":"K0000","note":"","count":1,"label":"Balné","posId":"K0000","price":1500,"isExtra":true}]</t>
  </si>
  <si>
    <t>2026-05-01T21:07:11.222+02:00</t>
  </si>
  <si>
    <t>2026-05-01T21:19:06.060+02:00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</si>
  <si>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</si>
  <si>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2026-05-01T21:04:03.270+02:00</t>
  </si>
  <si>
    <t>2026-05-01T21:27:19.418+02:00</t>
  </si>
  <si>
    <t>2026-05-01T21:37:37.939+02:00</t>
  </si>
  <si>
    <t>2026-05-01T21:04:04.548+02:00</t>
  </si>
  <si>
    <t>[{"id":"6d3c9c59-6320-4a7e-8d79-75ab75e77cd3","note":"","count":1,"label":"BBQ Texas 32 cm","posId":"119","price":24900,"isExtra":false},{"id":"d52027ab-fcf5-41e6-945a-01e2fd9187a4","note":"","count":1,"label":"okraj Hotdog, hořčice","posId":"A117","price":5700,"isExtra":true},{"id":"d3fbee6e-254b-46e7-885e-b580d0e6b445","note":"","count":1,"label":"žampiony","posId":"B105","price":2500,"KDSTags":["greenhighlight"],"isExtra":true},{"id":"be5c7908-f592-4704-987f-cd7d7281f32e","note":"","count":1,"label":"Comeback 32 cm","posId":"121","price":24900,"isExtra":false},{"id":"d52027ab-fcf5-41e6-945a-01e2fd9187a4","note":"","count":1,"label":"okraj Hotdog, hořčice","posId":"A117","price":5700,"isExtra":true},{"id":"720272d2-1717-4af6-8eea-e928bb95234b","note":"","count":1,"label":"kukuřice","posId":"B115","price":2500,"KDSTags":["greenhighlight"],"isExtra":true},{"id":"d3fbee6e-254b-46e7-885e-b580d0e6b445","note":"","count":1,"label":"žampiony","posId":"B105","price":2500,"KDSTags":["greenhighlight"],"isExtra":true},{"id":"d2940aff-8a5c-41f7-b075-b1eaa7b358e7","note":"","count":1,"label":"Dip BBQ","posId":"P105","price":2000,"isExtra":false},{"id":"eaf5673a-2acd-457a-bff6-8e65ba4050c9","note":"","count":1,"label":"dip jalapenos","posId":"P107","price":2000,"isExtra":false},{"id":"fe90afa4-a02c-4a85-8b9e-5f997e31adfb","note":"","count":2,"label":"Česnekový chléb","posId":"P104","price":7900,"isExtra":false}]</t>
  </si>
  <si>
    <t>2026-05-01T21:03:03.558+02:00</t>
  </si>
  <si>
    <t>2026-05-01T21:17:32.408+02:00</t>
  </si>
  <si>
    <t>[{"id":"16f2a985-9b85-4073-a2d6-13a6de5f989c","note":"","count":1,"label":"Hawai 32 cm","posId":"138","price":24900,"isExtra":false}]</t>
  </si>
  <si>
    <t>2026-05-01T21:01:20.778+02:00</t>
  </si>
  <si>
    <t>2026-05-01T21:13:26.766+02:00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</si>
  <si>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32cm","posId":"112","price":20900,"isExtra":false},{"id":"2f43df7dedb312c2f3c829b9","count":1,"label":"Balné","posId":"K0000","price":1500,"isExtra":true},{"id":"6942755309e364dceebaa2a0","count":1,"label":"BBQ Texas 32cm","posId":"119","price":24900,"isExtra":false},{"id":"2f43df7dedb312c2f3c829b9","count":1,"label":"Balné","posId":"K0000","price":1500,"isExtra":true},{"id":"6942755309e364dceebaa2ce","count":1,"label":"Spicy Wings 🌶️","posId":"P101","price":11900,"isExtra":false},{"id":"2f43df7dedb312c2f3c829b9","count":1,"label":"Balné","posId":"K0000","price":1500,"isExtra":true}]</t>
  </si>
  <si>
    <t>2026-05-01T20:57:22.486+02:00</t>
  </si>
  <si>
    <t>2026-05-01T21:14:11.526+02:00</t>
  </si>
  <si>
    <t>[{"id":"2bf8f112-0fd9-496d-b326-6e53a904651b","count":1,"label":"Pizza Hot &amp; Spicy 32","posId":"122","price":24900,"isExtra":false,"creatorId":"9EjOil7XY0yUXdHtdRY4Q","isPackging":0,"actualLabel":"Pizza Hot &amp; Spicy 32"},{"id":"db512a49-05d7-4924-a817-5d5d5968a844","count":1,"label":"Pizza Capricciosa 32","posId":"113","price":24900,"isExtra":false,"creatorId":"DO4Rr5b8tPKWI3dEUDrqK","isPackging":0,"actualLabel":"Pizza Capricciosa 32"},{"id":"GYSRqjuX_5GgPnyWxK3RZ","count":1,"label":"Bez oliv","posId":"X112","price":0,"KDSTags":["redhighlight"],"isExtra":true,"mainItemId":"db512a49-05d7-4924-a817-5d5d5968a844"},{"id":"extra_20230331101812_75","count":1,"label":"Kukuřice","posId":"B115","price":2500,"KDSTags":["greenhighlight"],"isExtra":true,"mainItemId":"db512a49-05d7-4924-a817-5d5d5968a844"}]</t>
  </si>
  <si>
    <t>2026-05-01T20:55:47.800+02:00</t>
  </si>
  <si>
    <t>2026-05-01T21:09:10.578+02:00</t>
  </si>
  <si>
    <t>[{"id":"6942755309e364dceebaa27c","count":1,"label":"Margherita 40cm","posId":"100","price":26900,"isExtra":false},{"id":"9c3e5446ef3ded7b358f7c2a","count":1,"label":"Balné","posId":"K0000","price":2000,"isExtra":true},{"id":"9b134e33f1db18460c30380b","count":1,"label":"okraj mozzarella, bylinky","posId":"A122","price":6500,"isExtra":true},{"id":"9998472a45e5db2fd530c62b","count":1,"label":"Žampiony","posId":"C105","price":3500,"KDSTags":["greenhighlight"],"isExtra":true}]</t>
  </si>
  <si>
    <t>2026-05-01T20:55:47.387+02:00</t>
  </si>
  <si>
    <t>2026-05-01T21:07:52.625+02:00</t>
  </si>
  <si>
    <t>[{"id":"6942755309e364dceebaa2a2","count":1,"label":"BBQ Meteor 32cm","posId":"118","price":24900,"isExtra":false},{"id":"2f43df7dedb312c2f3c829b9","count":1,"label":"Balné","posId":"K0000","price":1500,"isExtra":true},{"id":"13bc34972a864e03558263de","count":1,"label":"bez plněných okrajů","posId":"X1000","price":0,"isExtra":true},{"id":"5329159316727e06e4d822ec","count":1,"label":"Kukuřice","posId":"B115","price":2500,"KDSTags":["greenhighlight"],"isExtra":true},{"id":"2f31c31a40755ef5c17facb5","count":1,"label":"Slanina","posId":"B108","price":3000,"KDSTags":["greenhighlight"],"isExtra":true},{"id":"d711b427043511cf4e6606a9","count":1,"label":"Kuře","posId":"B114","price":3000,"KDSTags":["greenhighlight"],"isExtra":true}]</t>
  </si>
  <si>
    <t>2026-05-01T20:52:03.781+02:00</t>
  </si>
  <si>
    <t>2026-05-01T21:16:41.070+02:00</t>
  </si>
  <si>
    <t>2026-05-01T20:51:16.938+02:00</t>
  </si>
  <si>
    <t>2026-05-01T21:00:55.616+02:00</t>
  </si>
  <si>
    <t>[{"id":"6942755309e364dceebaa2a0","count":1,"label":"BBQ Texas 32cm","posId":"119","price":24900,"isExtra":false},{"id":"2f43df7dedb312c2f3c829b9","count":1,"label":"Balné","posId":"K0000","price":1500,"isExtra":true},{"id":"13bc34972a864e03558263de","count":1,"label":"bez plněných okrajů","posId":"X1000","price":0,"isExtra":true},{"id":"6942755309e364dceebaa2f2","count":1,"label":"Pepsi 1l","posId":"N124","price":4900,"isExtra":false}]</t>
  </si>
  <si>
    <t>2026-05-01T20:49:45.367+02:00</t>
  </si>
  <si>
    <t>2026-05-01T21:08:02.807+02:00</t>
  </si>
  <si>
    <t>[{"id":"6942755309e364dceebaa2d6","count":1,"label":"Pepperoni Rolls 🌶️","posId":"P100","price":8900,"isExtra":false},{"id":"2f43df7dedb312c2f3c829b9","count":1,"label":"Balné","posId":"K0000","price":1500,"isExtra":true},{"id":"6942755309e364dceebaa2cc","count":1,"label":"Spicy menu Comeback","posId":"M100","price":34900,"isExtra":false},{"id":"0a08d21a7d76fb620b157a44","count":1,"label":"Balné","posId":"K0000","price":3000,"isExtra":true},{"id":"fe8ddb27f7d03bae5c92802b","count":1,"label":"Comeback","posId":"Y121","price":0,"isExtra":true},{"id":"fb29917ce2e90ab392103c23","count":1,"label":"USA těsto","posId":"17","price":1000,"isExtra":true},{"id":"b79674a8749d7a797a90cc5b","count":1,"label":"okraj mozzarella, bylinky","posId":"A121","price":5700,"isExtra":true},{"id":"dc45cdbd611c1964d689db8d","count":1,"label":"spicy wings 🌶️","posId":"P101","price":0,"isExtra":true},{"id":"f80c2f6d50b5f4b8c8f46afd","count":1,"label":"Aquilla neperlivá","posId":"N140","price":0,"isExtra":true},{"id":"6942755309e364dceebaa2d8","count":1,"label":"Česnekový dip","posId":"P106","price":2000,"isExtra":false},{"id":"2f43df7dedb312c2f3c829b9","count":1,"label":"Balné","posId":"K0000","price":1500,"isExtra":true}]</t>
  </si>
  <si>
    <t>2026-05-01T20:39:02.118+02:00</t>
  </si>
  <si>
    <t>2026-05-01T20:50:00.365+02:00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</si>
  <si>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5972eec0-ca59-4f52-b279-96c9f5c3eb67","note":"","count":1,"label":"BEZ -cibule","posId":"X103","price":0,"KDSTags":["redhighlight"],"isExtra":true},{"id":"63675afb-9d1b-42b2-9d42-9e80500fdd28","note":"","count":1,"label":"Comeback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</si>
  <si>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2026-05-01T20:35:16.546+02:00</t>
  </si>
  <si>
    <t>2026-05-01T20:40:10.335+02:00</t>
  </si>
  <si>
    <t>[{"id":"93a1ada8-f6d7-45bd-bf51-de6aea045604","count":1,"label":"Guarana classic","posId":"N142","price":5500,"isExtra":false,"discount":{"type":"absolute","value":35},"creatorId":"gvQWFoAwaTH9hPisLifXv","isPackging":0,"actualLabel":"Guarana classic"}]</t>
  </si>
  <si>
    <t>2026-05-01T20:35:10.119+02:00</t>
  </si>
  <si>
    <t>2026-05-01T20:46:18.531+02:00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</si>
  <si>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40cm","posId":"111","price":30900,"isExtra":false},{"id":"54684827","note":"","count":1,"label":"Balné","posId":"K0000","price":2000,"isExtra":true},{"id":"54684904","note":"","count":1,"label":"okraj hotdog, bbq omáčka","posId":"A120","price":6500,"isExtra":true},{"id":"59592163","note":"","size":"Hot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omáčka","posId":"A119","price":5700,"isExtra":true},{"id":"54684890","note":"","count":1,"label":"Bez cibule","posId":"X103","price":0,"KDSTags":["redhighlight"],"isExtra":true},{"id":"57405766","note":"","size":"Pepsi 1l","count":1,"label":"Pepsi 1l","posId":"N124","price":4900,"isExtra":false}]</t>
  </si>
  <si>
    <t>2026-05-01T20:33:37.886+02:00</t>
  </si>
  <si>
    <t>2026-05-01T20:43:12.537+02:00</t>
  </si>
  <si>
    <t>[{"id":"6942755309e364dceebaa2f2","count":1,"label":"Pepsi 1l","posId":"N124","price":4900,"isExtra":false},{"id":"6942755309e364dceebaa29c","count":1,"label":"Comeback 32cm 🌶️","posId":"121","price":24900,"isExtra":false},{"id":"2f43df7dedb312c2f3c829b9","count":1,"label":"Balné","posId":"K0000","price":1500,"isExtra":true},{"id":"9b88e1a9c34bea0540c84786","count":1,"label":"BBQ základ","posId":"ZRB32","price":0,"isExtra":true},{"id":"13bc34972a864e03558263de","count":1,"label":"bez plněných okrajů","posId":"X1000","price":0,"isExtra":true}]</t>
  </si>
  <si>
    <t>2026-05-01T20:31:03.216+02:00</t>
  </si>
  <si>
    <t>2026-05-01T20:37:58.404+02:00</t>
  </si>
  <si>
    <t>2026-05-01T20:43:36.798+02:00</t>
  </si>
  <si>
    <t>2026-05-01T20:31:03.750+02:00</t>
  </si>
  <si>
    <t>[{"id":"5e57993d-26f3-465c-aa35-1e3806b0b477","note":"","count":1,"label":"Hot &amp; Spicy 32 cm","posId":"122","price":24900,"isExtra":fals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česnekový","posId":"P106","price":2000,"isExtra":false}]</t>
  </si>
  <si>
    <t>2026-05-01T20:28:02.951+02:00</t>
  </si>
  <si>
    <t>2026-05-01T20:38:35.694+02:00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</si>
  <si>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bylinky","posId":"A122","price":6500,"isExtra":true},{"id":"544e1fcc-8cf1-435b-bd25-3fa9ac3a59bb","note":"","count":1,"label":"BEZ -pepperoni salám","posId":"X109","price":0,"KDSTags":["redhighlight"],"isExtra":true}]</t>
  </si>
  <si>
    <t>2026-05-01T20:21:25.065+02:00</t>
  </si>
  <si>
    <t>2026-05-01T20:31:09.433+02:00</t>
  </si>
  <si>
    <t>[{"id":"59808788","note":"prosím, nezapomenout na vanilkový dip","size":"Jablečno-skořicové rolls","count":1,"label":"Jablečno-skořicové rolls","posId":"18","price":8900,"isExtra":false},{"id":"54684837","note":"","count":1,"label":"Balné","posId":"K0000","price":1500,"isExtra":true},{"id":"54684754","note":"","size":"Pepperoni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</si>
  <si>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2026-05-01T20:19:40.148+02:00</t>
  </si>
  <si>
    <t>2026-05-01T20:33:49.444+02:00</t>
  </si>
  <si>
    <t>[{"id":"65707847","note":"","size":"Strawberry Love menu","count":1,"label":"Strawberry Love menu","posId":"M300","price":34900,"isExtra":false},{"id":"54684906","note":"","count":1,"label":"Pepperoni","posId":"Y120","price":0,"isExtra":true},{"id":"57405780","note":"","count":1,"label":"Mirinda 1l","posId":"N126","price":0,"isExtra":true},{"id":"65707849","note":"","count":1,"label":"Pizza Strawbery Love 18","posId":"40","price":0,"isExtra":true},{"id":"54684831","note":"","count":1,"label":"bez plněných okrajů","posId":"X1000","price":0,"isExtra":true},{"id":"57405767","note":"","size":"Pepsi zero sugar 1l","count":1,"label":"Pepsi zero sugar 1l","posId":"N125","price":5900,"isExtra":false},{"id":"54684796","note":"","size":"Česnekový dip","count":1,"label":"Česnekový dip","posId":"P106","price":2000,"isExtra":false},{"id":"54684837","note":"","count":1,"label":"Balné","posId":"K0000","price":1500,"isExtra":true},{"id":"54684793","note":"","size":"Pečené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</si>
  <si>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Ulmasov</t>
  </si>
  <si>
    <t>2026-05-01T20:17:43.015+02:00</t>
  </si>
  <si>
    <t>2026-05-01T20:25:03.467+02:00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</si>
  <si>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bylinky","posId":"A121","price":5700,"isExtra":true},{"id":"P101","note":"","count":1,"label":"Spicy Wings 🌶️","posId":"P101","price":11900,"isExtra":false},{"id":"K0000","note":"","count":1,"label":"Balné","posId":"K0000","price":1500,"isExtra":true}]</t>
  </si>
  <si>
    <t>2026-05-01T20:14:55.558+02:00</t>
  </si>
  <si>
    <t>2026-05-01T20:22:20.451+02:00</t>
  </si>
  <si>
    <t>[{"id":"6942755309e364dceebaa29e","count":1,"label":"Pepperoni 32cm 🌶️🌶️","posId":"120","price":24900,"isExtra":false},{"id":"2f43df7dedb312c2f3c829b9","count":1,"label":"Balné","posId":"K0000","price":1500,"isExtra":true},{"id":"b79674a8749d7a797a90cc5b","count":1,"label":"okraj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bylinky","posId":"A121","price":5700,"isExtra":true},{"id":"6942755309e364dceebaa2f2","count":1,"label":"Pepsi 1l","posId":"N124","price":4900,"isExtra":false}]</t>
  </si>
  <si>
    <t>2026-05-01T20:07:53.762+02:00</t>
  </si>
  <si>
    <t>2026-05-01T20:16:32.504+02:00</t>
  </si>
  <si>
    <t>2026-05-01T20:01:24.725+02:00</t>
  </si>
  <si>
    <t>2026-05-01T20:15:17.464+02:00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</si>
  <si>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bylinky","posId":"A122","price":6500,"isExtra":true},{"id":"54684938","note":"","count":1,"label":"Mozzarella","posId":"C113","price":4000,"KDSTags":["greenhighlight"],"isExtra":true},{"id":"54684962","note":"","count":1,"label":"Grana padano, pecorino, parmazán","posId":"C130","price":4000,"KDSTags":["greenhighlight"],"isExtra":true}]</t>
  </si>
  <si>
    <t>2026-05-01T20:00:03.020+02:00</t>
  </si>
  <si>
    <t>2026-05-01T20:08:31.150+02:00</t>
  </si>
  <si>
    <t>2026-05-01T20:16:24.255+02:00</t>
  </si>
  <si>
    <t>2026-05-01T20:00:03.573+02:00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</si>
  <si>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bylinky","posId":"A121","price":5700,"isExtra":true}]</t>
  </si>
  <si>
    <t>2026-05-01T19:57:02.754+02:00</t>
  </si>
  <si>
    <t>2026-05-01T20:10:29.690+02:00</t>
  </si>
  <si>
    <t>2026-05-01T20:26:27.070+02:00</t>
  </si>
  <si>
    <t>2026-05-01T19:57:03.787+02:00</t>
  </si>
  <si>
    <t>[{"id":"be5c7908-f592-4704-987f-cd7d7281f32e","note":"","count":1,"label":"Comeback 32 cm","posId":"121","price":24900,"isExtra":false},{"id":"5e57993d-26f3-465c-aa35-1e3806b0b477","note":"","count":1,"label":"Hot &amp; Spicy 32 cm","posId":"122","price":24900,"isExtra":false},{"id":"0c454cc7-3f38-4dea-9e0e-7220d9ba6ce0","note":"","count":1,"label":"Dip česnekový","posId":"P106","price":2000,"isExtra":false}]</t>
  </si>
  <si>
    <t>2026-05-01T19:56:14.121+02:00</t>
  </si>
  <si>
    <t>2026-05-01T20:06:19.436+02:00</t>
  </si>
  <si>
    <t>[{"id":"6942755309e364dceebaa27e","count":1,"label":"Quattro Formaggi 40cm","posId":"111","price":30900,"isExtra":false},{"id":"9c3e5446ef3ded7b358f7c2a","count":1,"label":"Balné","posId":"K0000","price":2000,"isExtra":true},{"id":"9b134e33f1db18460c30380b","count":1,"label":"okraj mozzarella, bylinky","posId":"A122","price":6500,"isExtra":true},{"id":"9998472a45e5db2fd530c62b","count":1,"label":"Žampiony","posId":"C105","price":3500,"KDSTags":["greenhighlight"],"isExtra":true},{"id":"7ed3d726760a75b810f49cfc","count":1,"label":"Slanina","posId":"C108","price":4000,"KDSTags":["greenhighlight"],"isExtra":true}]</t>
  </si>
  <si>
    <t>Abdugaffor</t>
  </si>
  <si>
    <t>2026-05-01T19:52:56.979+02:00</t>
  </si>
  <si>
    <t>2026-05-01T20:00:39.674+02:00</t>
  </si>
  <si>
    <t>[{"id":"P106","note":"","count":4,"label":"Česnekový dip","posId":"P106","price":2000,"isExtra":false},{"id":"K0000","note":"","count":4,"label":"Balné","posId":"K0000","price":1500,"isExtra":true},{"id":"120","note":"","count":1,"label":"Pepperoni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omáčka","posId":"A119","price":5700,"isExtra":true}]</t>
  </si>
  <si>
    <t>2026-05-01T19:48:18.724+02:00</t>
  </si>
  <si>
    <t>2026-05-01T19:52:43.210+02:00</t>
  </si>
  <si>
    <t>[{"id":"5b4032d3-8346-45a9-86d5-b86731599dcf","count":1,"label":"Pizza BBQ Texas 32","posId":"119","price":24900,"isExtra":false,"creatorId":"_gyOoghAr_c-3M98PqZcL","isPackging":0,"actualLabel":"Pizza BBQ Texas 32"}]</t>
  </si>
  <si>
    <t>2026-05-01T19:46:02.927+02:00</t>
  </si>
  <si>
    <t>2026-05-01T20:00:06.276+02:00</t>
  </si>
  <si>
    <t>[{"id":"6a406468-94b2-4aab-8b3e-c490dfbbdf08","note":"","count":1,"label":"Hot &amp; Spicy 40 cm","posId":"110","price":30900,"isExtra":false},{"id":"0c454cc7-3f38-4dea-9e0e-7220d9ba6ce0","note":"","count":1,"label":"Dip česnekový","posId":"P106","price":2000,"isExtra":false}]</t>
  </si>
  <si>
    <t>2026-05-01T19:40:03.127+02:00</t>
  </si>
  <si>
    <t>2026-05-01T19:47:16.104+02:00</t>
  </si>
  <si>
    <t>2026-05-01T19:59:36.168+02:00</t>
  </si>
  <si>
    <t>2026-05-01T19:40:03.663+02:00</t>
  </si>
  <si>
    <t>[{"id":"be5c7908-f592-4704-987f-cd7d7281f32e","note":"","count":1,"label":"Comeback 32 cm","posId":"121","price":24900,"isExtra":false},{"id":"5e57993d-26f3-465c-aa35-1e3806b0b477","note":"","count":1,"label":"Hot &amp; Spicy 32 cm","posId":"122","price":24900,"isExtra":false}]</t>
  </si>
  <si>
    <t>2026-05-01T19:37:02.661+02:00</t>
  </si>
  <si>
    <t>2026-05-01T19:51:59.061+02:00</t>
  </si>
  <si>
    <t>2026-05-01T20:09:27.088+02:00</t>
  </si>
  <si>
    <t>2026-05-01T19:37:04.318+02:00</t>
  </si>
  <si>
    <t>[{"id":"f991b551-d418-40dc-886d-2413cfe0e20e","note":"","count":1,"label":"Margherita 32 cm","posId":"112","price":20900,"isExtra":false},{"id":"0c454cc7-3f38-4dea-9e0e-7220d9ba6ce0","note":"","count":1,"label":"Dip česnekový","posId":"P106","price":2000,"isExtra":false},{"id":"fe90afa4-a02c-4a85-8b9e-5f997e31adfb","note":"","count":1,"label":"Česnekový chléb","posId":"P104","price":7900,"isExtra":false},{"id":"cd232f6e-89e3-4c92-a921-8432baa79a80","note":"","count":1,"label":"Česká zmrzlina z Opočna pistáciová","posId":"D109","price":12900,"isExtra":false}]</t>
  </si>
  <si>
    <t>2026-05-01T19:37:02.632+02:00</t>
  </si>
  <si>
    <t>2026-05-01T19:43:05.087+02:00</t>
  </si>
  <si>
    <t>2026-05-01T19:54:14.819+02:00</t>
  </si>
  <si>
    <t>2026-05-01T19:37:04.320+02:00</t>
  </si>
  <si>
    <t>[{"id":"49e8d1c4-1e97-4089-9514-2970c15092b6","note":"","count":1,"label":"BBQ Meteor 40 cm","posId":"106","price":30900,"isExtra":false}]</t>
  </si>
  <si>
    <t>2026-05-01T19:33:10.718+02:00</t>
  </si>
  <si>
    <t>2026-05-01T19:34:04.129+02:00</t>
  </si>
  <si>
    <t>[{"id":"17ad363f-96ef-4e94-9246-dbc72c9ef474","count":1,"label":"Dip česnekový","posId":"P106","price":2000,"isExtra":false,"creatorId":"LoovXdychcM1kmAbhjQP_","isPackging":0,"actualLabel":"Dip česnekový"}]</t>
  </si>
  <si>
    <t>2026-05-01T19:26:02.797+02:00</t>
  </si>
  <si>
    <t>2026-05-01T19:34:51.056+02:00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</si>
  <si>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</si>
  <si>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2026-05-01T19:21:39.224+02:00</t>
  </si>
  <si>
    <t>2026-05-01T19:32:52.278+02:00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</si>
  <si>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</si>
  <si>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2026-05-01T19:21:03.063+02:00</t>
  </si>
  <si>
    <t>2026-05-01T19:30:39.102+02:00</t>
  </si>
  <si>
    <t>2026-05-01T19:19:19.962+02:00</t>
  </si>
  <si>
    <t>2026-05-01T19:27:59.443+02:00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</si>
  <si>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32cm","posId":"123","price":24900,"isExtra":false},{"id":"2f43df7dedb312c2f3c829b9","count":1,"label":"Balné","posId":"K0000","price":1500,"isExtra":true},{"id":"6942755309e364dceebaa29e","count":1,"label":"Pepperoni 32cm 🌶️🌶️","posId":"120","price":24900,"isExtra":false},{"id":"2f43df7dedb312c2f3c829b9","count":1,"label":"Balné","posId":"K0000","price":1500,"isExtra":true},{"id":"6942755309e364dceebaa2a6","count":1,"label":"Hawai 32cm","posId":"114","price":24900,"isExtra":false},{"id":"2f43df7dedb312c2f3c829b9","count":1,"label":"Balné","posId":"K0000","price":1500,"isExtra":true},{"id":"2179c22089126fe6683fee77","count":1,"label":"Smetanový základ","posId":"ZRS32","price":0,"isExtra":true},{"id":"bbc8859cc665220ad219a4cd","count":1,"label":"Bez ananasu","posId":"X100","price":0,"KDSTags":["redhighlight"],"isExtra":true}]</t>
  </si>
  <si>
    <t>2026-05-01T19:18:18.339+02:00</t>
  </si>
  <si>
    <t>2026-05-01T19:23:46.159+02:00</t>
  </si>
  <si>
    <t>[{"id":"6942755309e364dceebaa27c","count":1,"label":"Margherita 40cm","posId":"100","price":26900,"isExtra":false},{"id":"9c3e5446ef3ded7b358f7c2a","count":1,"label":"Balné","posId":"K0000","price":2000,"isExtra":true},{"id":"c72973a96879fc2d4a45d18e","count":1,"label":"Kukuřice","posId":"C115","price":3500,"KDSTags":["greenhighlight"],"isExtra":true},{"id":"af4a444b755ede3e534307ff","count":1,"label":"Šunka","posId":"C106","price":4000,"KDSTags":["greenhighlight"],"isExtra":true}]</t>
  </si>
  <si>
    <t>2026-05-01T19:16:02.067+02:00</t>
  </si>
  <si>
    <t>2026-05-01T19:22:02.394+02:00</t>
  </si>
  <si>
    <t>Ashish</t>
  </si>
  <si>
    <t>2026-05-01T19:12:12.874+02:00</t>
  </si>
  <si>
    <t>2026-05-01T19:20:06.795+02:00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</si>
  <si>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základ","posId":"ZRS32","price":0,"isExtra":true},{"id":"A119","note":"","count":1,"label":"okraj hotdog, bbq omáčka","posId":"A119","price":5700,"isExtra":true},{"id":"P106","note":"","count":1,"label":"Česnekový dip","posId":"P106","price":2000,"isExtra":false},{"id":"K0000","note":"","count":1,"label":"Balné","posId":"K0000","price":1500,"isExtra":true},{"id":"N131","note":"","count":1,"label":"BIRGO grapefruit 0,5l","posId":"N131","price":4900,"isExtra":false}]</t>
  </si>
  <si>
    <t>2026-05-01T18:53:02.719+02:00</t>
  </si>
  <si>
    <t>2026-05-01T19:55:31.084+02:00</t>
  </si>
  <si>
    <t>[{"id":"9113385a-d4b6-407a-b0f4-d904f93de010","note":"","count":1,"label":"Baby špenát &amp; kuře 32 cm","posId":"116","price":24900,"isExtra":false},{"id":"18bc733c-71df-4b31-ae11-2ee5b242a454","note":"","count":1,"label":"kuře","posId":"B114","price":3000,"KDSTags":["greenhighlight"],"isExtra":true}]</t>
  </si>
  <si>
    <t>2026-05-01T18:44:31.725+02:00</t>
  </si>
  <si>
    <t>2026-05-01T18:52:17.405+02:00</t>
  </si>
  <si>
    <t>[{"id":"6942755309e364dceebaa29c","count":1,"label":"Comeback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těsto","posId":"17","price":1000,"isExtra":true},{"id":"9b88e1a9c34bea0540c84786","count":1,"label":"BBQ základ","posId":"ZRB32","price":0,"isExtra":true}]</t>
  </si>
  <si>
    <t>2026-05-01T18:44:04.149+02:00</t>
  </si>
  <si>
    <t>2026-05-01T18:53:50.197+02:00</t>
  </si>
  <si>
    <t>2026-05-01T19:13:19.228+02:00</t>
  </si>
  <si>
    <t>2026-05-01T18:44:04.899+02:00</t>
  </si>
  <si>
    <t>[{"id":"2725a3d1-b696-46fb-83aa-c7691209afce","note":"","count":1,"label":"Zeleninová 32 cm","posId":"115","price":24900,"isExtra":false},{"id":"86925bba-314c-4f6f-ba8e-4fc1b6f52f30","note":"","count":1,"label":"BEZ -olivy","posId":"X112","price":0,"KDSTags":["redhighlight"],"isExtra":true},{"id":"f991b551-d418-40dc-886d-2413cfe0e20e","note":"","count":1,"label":"Margherita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</si>
  <si>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2026-05-01T18:44:04.136+02:00</t>
  </si>
  <si>
    <t>2026-05-01T18:54:10.905+02:00</t>
  </si>
  <si>
    <t>2026-05-01T18:40:02.253+02:00</t>
  </si>
  <si>
    <t>2026-05-01T18:49:37.284+02:00</t>
  </si>
  <si>
    <t>2026-05-01T19:02:05.045+02:00</t>
  </si>
  <si>
    <t>2026-05-01T18:40:02.894+02:00</t>
  </si>
  <si>
    <t>[{"id":"5e57993d-26f3-465c-aa35-1e3806b0b477","note":"","count":1,"label":"Hot &amp; Spicy 32 cm","posId":"122","price":24900,"isExtra":false},{"id":"d52027ab-fcf5-41e6-945a-01e2fd9187a4","note":"","count":1,"label":"okraj Hotdog, hořčice","posId":"A117","price":5700,"isExtra":true},{"id":"be5c7908-f592-4704-987f-cd7d7281f32e","note":"","count":1,"label":"Comeback 32 cm","posId":"121","price":24900,"isExtra":false}]</t>
  </si>
  <si>
    <t>2026-05-01T18:38:22.556+02:00</t>
  </si>
  <si>
    <t>2026-05-01T18:45:22.113+02:00</t>
  </si>
  <si>
    <t>[{"id":"2bf8f112-0fd9-496d-b326-6e53a904651b","count":1,"label":"Pizza Hot &amp; Spicy 32","posId":"122","price":24900,"isExtra":false,"creatorId":"jsVvDxIN9pAy-hjC7yDcV","isPackging":0,"actualLabel":"Pizza Hot &amp; Spicy 32"},{"id":"90fe26ad-8793-414c-a8fe-fc7624d10755","count":1,"label":"Pizza Špenát kuře 32 cm","posId":"116","price":24900,"isExtra":false,"creatorId":"qsDR-f5KaJ7NwQar7HGz4","isPackging":0,"actualLabel":"Pizza Špenát kuře 32 cm"}]</t>
  </si>
  <si>
    <t>2026-05-01T18:30:20.207+02:00</t>
  </si>
  <si>
    <t>2026-05-01T18:37:56.308+02:00</t>
  </si>
  <si>
    <t>[{"id":"6942755309e364dceebaa2e8","count":1,"label":"Opočno vanilková","posId":"D108","price":12900,"isExtra":false},{"id":"6942755309e364dceebaa2f2","count":1,"label":"Pepsi 1l","posId":"N124","price":4900,"isExtra":false},{"id":"6942755309e364dceebaa2d6","count":1,"label":"Pepperoni Rolls 🌶️","posId":"P100","price":8900,"isExtra":false},{"id":"2f43df7dedb312c2f3c829b9","count":1,"label":"Balné","posId":"K0000","price":1500,"isExtra":true}]</t>
  </si>
  <si>
    <t>2026-05-01T18:25:10.759+02:00</t>
  </si>
  <si>
    <t>2026-05-01T18:36:34.259+02:00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</si>
  <si>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</si>
  <si>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2026-05-01T18:16:58.578+02:00</t>
  </si>
  <si>
    <t>2026-05-01T18:17:42.769+02:00</t>
  </si>
  <si>
    <t>[{"id":"90fe26ad-8793-414c-a8fe-fc7624d10755","count":1,"label":"Pizza Špenát kuře 32 cm","posId":"116","price":24900,"isExtra":false,"creatorId":"VqSfGwMGGcvjkODqc7Sld","isPackging":0,"actualLabel":"Pizza Špenát kuře 32 cm"},{"id":"aEhGN0F1eP1ffk52R-6IM","count":1,"label":"okraj mozzarella, bylinky","posId":"A121","price":5700,"isExtra":true,"mainItemId":"90fe26ad-8793-414c-a8fe-fc7624d10755"}]</t>
  </si>
  <si>
    <t>2026-05-01T18:12:36.615+02:00</t>
  </si>
  <si>
    <t>2026-05-01T18:20:19.195+02:00</t>
  </si>
  <si>
    <t>[{"id":"P101","note":"","count":1,"label":"Spicy Wings 🌶️","posId":"P101","price":11900,"isExtra":false},{"id":"K0000","note":"","count":1,"label":"Balné","posId":"K0000","price":1500,"isExtra":true},{"id":"chr100","note":"","count":1,"label":"Choco Rolls","posId":"chr100","price":8900,"isExtra":false},{"id":"K0000","note":"","count":1,"label":"Balné","posId":"K0000","price":1500,"isExtra":true},{"id":"N124","note":"","count":1,"label":"Pepsi 1l","posId":"N124","price":4900,"isExtra":false},{"id":"120","note":"","count":1,"label":"Pepperoni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hořčice","posId":"A117","price":5700,"isExtra":true}]</t>
  </si>
  <si>
    <t>2026-05-01T17:49:24.929+02:00</t>
  </si>
  <si>
    <t>2026-05-01T17:55:18.212+02:00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</si>
  <si>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</si>
  <si>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2026-05-01T17:19:52.693+02:00</t>
  </si>
  <si>
    <t>2026-05-01T17:29:12.296+02:00</t>
  </si>
  <si>
    <t>[{"id":"6942755309e364dceebaa2a2","count":1,"label":"BBQ Meteor 32cm","posId":"118","price":24900,"isExtra":false},{"id":"2f43df7dedb312c2f3c829b9","count":1,"label":"Balné","posId":"K0000","price":1500,"isExtra":true},{"id":"13bc34972a864e03558263de","count":1,"label":"bez plněných okrajů","posId":"X1000","price":0,"isExtra":true},{"id":"6942755309e364dceebaa2aa","count":1,"label":"Baby Špenát &amp; kuře 32cm","posId":"116","price":24900,"isExtra":false},{"id":"2f43df7dedb312c2f3c829b9","count":1,"label":"Balné","posId":"K0000","price":1500,"isExtra":true},{"id":"b79674a8749d7a797a90cc5b","count":1,"label":"okraj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bylinky","posId":"A121","price":5700,"isExtra":true},{"id":"6942755309e364dceebaa2dc","count":1,"label":"Jalapenos Rolls","posId":"jpr200","price":8900,"isExtra":false},{"id":"2f43df7dedb312c2f3c829b9","count":1,"label":"Balné","posId":"K0000","price":1500,"isExtra":true}]</t>
  </si>
  <si>
    <t>2026-05-01T17:08:02.283+02:00</t>
  </si>
  <si>
    <t>2026-05-01T18:13:07.034+02:00</t>
  </si>
  <si>
    <t>2026-05-01T18:34:08.412+02:00</t>
  </si>
  <si>
    <t>2026-05-01T17:08:02.808+02:00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</si>
  <si>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základ","posId":"A127","price":0,"isExtra":true},{"id":"720272d2-1717-4af6-8eea-e928bb95234b","note":"","count":1,"label":"kukuřice","posId":"B115","price":2500,"KDSTags":["greenhighlight"],"isExtra":true}]</t>
  </si>
  <si>
    <t>2026-05-01T16:50:56.323+02:00</t>
  </si>
  <si>
    <t>2026-05-01T16:59:04.055+02:00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</si>
  <si>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těsto","posId":"17","price":1000,"isExtra":true},{"id":"59555777","note":"","count":1,"label":"Rajčatový základ","posId":"ZSR32","price":0,"isExtra":true},{"id":"54684948","note":"","count":1,"label":"Slanina","posId":"B108","price":3000,"KDSTags":["greenhighlight"],"isExtra":true},{"id":"54684955","note":"","count":1,"label":"Kuře","posId":"B114","price":3000,"KDSTags":["greenhighlight"],"isExtra":true}]</t>
  </si>
  <si>
    <t>2026-05-01T16:31:03.039+02:00</t>
  </si>
  <si>
    <t>2026-05-01T16:50:38.854+02:00</t>
  </si>
  <si>
    <t>[{"id":"424aec40-766b-4a2f-bcc0-a9d6737ba762","note":"","count":1,"label":"Hawai 32 cm","posId":"114","price":24900,"isExtra":false},{"id":"6fac1de4-9c86-46df-a533-30c3e57f53c0","note":"","count":1,"label":"BBQ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cm","posId":"121","price":24900,"isExtra":false},{"id":"2585f58b-88a9-4cf3-bee9-d0f178b1877c","note":"","count":1,"label":"okraj Hotdog bez omáčky","posId":"A125","price":5700,"isExtra":true}]</t>
  </si>
  <si>
    <t>2026-05-01T16:22:10.507+02:00</t>
  </si>
  <si>
    <t>2026-05-01T16:36:27.145+02:00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</si>
  <si>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🌶️🌶️","posId":"122","price":24900,"isExtra":false},{"id":"2f43df7dedb312c2f3c829b9","count":1,"label":"Balné","posId":"K0000","price":1500,"isExtra":true},{"id":"fb29917ce2e90ab392103c23","count":1,"label":"USA těsto","posId":"17","price":1000,"isExtra":true},{"id":"6942755309e364dceebaa2dc","count":1,"label":"Jalapenos Rolls","posId":"jpr200","price":8900,"isExtra":false},{"id":"2f43df7dedb312c2f3c829b9","count":1,"label":"Balné","posId":"K0000","price":1500,"isExtra":true}]</t>
  </si>
  <si>
    <t>2026-05-01T16:05:31.143+02:00</t>
  </si>
  <si>
    <t>2026-05-01T16:17:18.992+02:00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</si>
  <si>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</si>
  <si>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2026-05-01T15:32:48.853+02:00</t>
  </si>
  <si>
    <t>2026-05-01T15:50:08.634+02:00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</si>
  <si>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základ","posId":"ZSR40","price":0,"isExtra":true},{"id":"57423462","note":"","size":"Dip Jalapeňos","count":1,"label":"Dip Jalapeňos","posId":"P107","price":2000,"isExtra":false},{"id":"54684753","note":"","size":"Comeback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základ","posId":"ZRB40","price":0,"isExtra":true},{"id":"54684904","note":"","count":1,"label":"okraj hotdog, bbq omáčka","posId":"A120","price":6500,"isExtra":true}]</t>
  </si>
  <si>
    <t>2026-05-01T15:19:51.593+02:00</t>
  </si>
  <si>
    <t>2026-05-01T15:20:03.878+02:00</t>
  </si>
  <si>
    <t>[{"id":"dd063e7d-c65d-4b2b-9cdd-2cbb9a0196a8","count":1,"label":"Aquilla zelený čaj/citron","posId":"N121","price":4900,"isExtra":false,"creatorId":"nWQ9xOo3fMosjBYa9L_r4","isPackging":0,"actualLabel":"Aquilla zelený čaj/citron"},{"id":"d27b48fb-1f2f-415f-a0ce-e859bee96f2a","count":1,"label":"Aquilla jemně perlivá","posId":"N141","price":3900,"isExtra":false,"creatorId":"SitsDM_Hya9yNEtwbBWOA","isPackging":0,"actualLabel":"Aquilla jemně perlivá"}]</t>
  </si>
  <si>
    <t>2026-05-01T15:18:59.022+02:00</t>
  </si>
  <si>
    <t>2026-05-01T15:20:13.399+02:00</t>
  </si>
  <si>
    <t>[{"id":"90fe26ad-8793-414c-a8fe-fc7624d10755","count":1,"label":"Pizza Špenát kuře 32 cm","posId":"116","price":24900,"isExtra":false,"creatorId":"WgDEDwKJLmhza2bJctlYs","isPackging":0,"actualLabel":"Pizza Špenát kuře 32 cm"},{"id":"c46bb160-b35c-42ed-8482-ed85f1391e51","count":1,"label":"Pizza Hawai 32 cm","posId":"114","price":24900,"isExtra":false,"creatorId":"AkVqJcffpjyIipg4dYuLW","isPackging":0,"actualLabel":"Pizza Hawai 32 cm"}]</t>
  </si>
  <si>
    <t>2026-05-01T14:25:11.980+02:00</t>
  </si>
  <si>
    <t>2026-05-01T14:33:23.592+02:00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</si>
  <si>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32cm","posId":"112","price":20900,"isExtra":false},{"id":"2f43df7dedb312c2f3c829b9","count":1,"label":"Balné","posId":"K0000","price":1500,"isExtra":true},{"id":"6942755309e364dceebaa2a2","count":1,"label":"BBQ Meteor 32cm","posId":"118","price":24900,"isExtra":false},{"id":"2f43df7dedb312c2f3c829b9","count":1,"label":"Balné","posId":"K0000","price":1500,"isExtra":true},{"id":"e11a59b4ea0a50ef00cb77f7","count":1,"label":"Rajčatový základ","posId":"ZBR32","price":0,"isExtra":true}]</t>
  </si>
  <si>
    <t>Sam Dušek</t>
  </si>
  <si>
    <t>2026-05-01T14:16:02.366+02:00</t>
  </si>
  <si>
    <t>2026-05-01T14:38:51.684+02:00</t>
  </si>
  <si>
    <t>2026-05-01T14:52:26.377+02:00</t>
  </si>
  <si>
    <t>2026-05-01T14:16:04.234+02:00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</si>
  <si>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</si>
  <si>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2026-05-01T14:08:02.602+02:00</t>
  </si>
  <si>
    <t>2026-05-01T14:25:09.566+02:00</t>
  </si>
  <si>
    <t>2026-05-01T14:02:02.653+02:00</t>
  </si>
  <si>
    <t>2026-05-01T14:08:39.665+02:00</t>
  </si>
  <si>
    <t>2026-05-01T14:14:56.913+02:00</t>
  </si>
  <si>
    <t>2026-05-01T14:02:05.409+02:00</t>
  </si>
  <si>
    <t>2026-05-01T14:01:45.628+02:00</t>
  </si>
  <si>
    <t>2026-05-01T14:10:49.698+02:00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</si>
  <si>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základ","posId":"ZRB40","price":0,"isExtra":true},{"id":"N124","note":"","count":1,"label":"Pepsi 1l","posId":"N124","price":4900,"isExtra":false}]</t>
  </si>
  <si>
    <t>2026-05-01T13:47:02.485+02:00</t>
  </si>
  <si>
    <t>2026-05-01T14:00:17.290+02:00</t>
  </si>
  <si>
    <t>2026-05-01T14:24:25.054+02:00</t>
  </si>
  <si>
    <t>2026-05-01T13:47:03.361+02:00</t>
  </si>
  <si>
    <t>2026-05-01T13:44:16.141+02:00</t>
  </si>
  <si>
    <t>2026-05-01T14:00:15.520+02:00</t>
  </si>
  <si>
    <t>Abdurakhmon</t>
  </si>
  <si>
    <t>2026-05-01T13:20:29.404+02:00</t>
  </si>
  <si>
    <t>2026-05-01T13:34:02.177+02:00</t>
  </si>
  <si>
    <t>2026-05-01T13:13:30.090+02:00</t>
  </si>
  <si>
    <t>2026-05-01T13:13:56.220+02:00</t>
  </si>
  <si>
    <t>[{"id":"93a1ada8-f6d7-45bd-bf51-de6aea045604","count":1,"label":"Guarana classic","posId":"N142","price":5500,"isExtra":false,"creatorId":"l7HxJhZvE2aRR6fIKPa3j","isPackging":0,"actualLabel":"Guarana classic"},{"id":"f8e6ccfc-1d15-4d14-b049-ad7d68be84a2","count":1,"label":"Guarana classic zero","posId":"N143","price":5500,"isExtra":false,"creatorId":"j6nLXen7iyVDl8JmHrBSf","isPackging":0,"actualLabel":"Guarana classic zero"}]</t>
  </si>
  <si>
    <t>2026-05-01T13:07:03.305+02:00</t>
  </si>
  <si>
    <t>2026-05-01T13:17:15.296+02:00</t>
  </si>
  <si>
    <t>2026-05-01T13:33:52.922+02:00</t>
  </si>
  <si>
    <t>2026-05-01T13:07:04.116+02:00</t>
  </si>
  <si>
    <t>2026-05-01T12:54:18.778+02:00</t>
  </si>
  <si>
    <t>2026-05-01T13:13:54.518+02:00</t>
  </si>
  <si>
    <t>[{"id":"6942755309e364dceebaa2d6","count":2,"label":"Pepperoni Rolls 🌶️","posId":"P100","price":8900,"isExtra":false},{"id":"2f43df7dedb312c2f3c829b9","count":2,"label":"Balné","posId":"K0000","price":1500,"isExtra":true},{"id":"6942755309e364dceebaa286","count":1,"label":"BBQ Texas 40cm","posId":"107","price":30900,"isExtra":false},{"id":"9c3e5446ef3ded7b358f7c2a","count":1,"label":"Balné","posId":"K0000","price":2000,"isExtra":true},{"id":"040eb5140b0d6a4c5f7c0185","count":1,"label":"Bez cibule","posId":"X103","price":0,"KDSTags":["redhighlight"],"isExtra":true},{"id":"da61ec74e0d8131c40023b22","count":1,"label":"Pepperoni salám","posId":"C109","price":4000,"KDSTags":["greenhighlight"],"isExtra":true},{"id":"6942755309e364dceebaa284","count":1,"label":"Pepperoni 40cm 🌶️🌶️","posId":"108","price":30900,"isExtra":false},{"id":"9c3e5446ef3ded7b358f7c2a","count":1,"label":"Balné","posId":"K0000","price":2000,"isExtra":true},{"id":"629f396bc3ccc9d2866f2a36","count":1,"label":"Olivy","posId":"C112","price":3500,"KDSTags":["greenhighlight"],"isExtra":true}]</t>
  </si>
  <si>
    <t>2026-05-01T12:29:58.723+02:00</t>
  </si>
  <si>
    <t>2026-05-01T12:43:31.323+02:00</t>
  </si>
  <si>
    <t>[{"id":"6942755309e364dceebaa298","count":1,"label":"Quattro Formaggi 32cm","posId":"123","price":24900,"isExtra":false},{"id":"2f43df7dedb312c2f3c829b9","count":1,"label":"Balné","posId":"K0000","price":1500,"isExtra":true},{"id":"b79674a8749d7a797a90cc5b","count":1,"label":"okraj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bylinky","posId":"A121","price":5700,"isExtra":true},{"id":"6942755309e364dceebaa29c","count":1,"label":"Comeback 32cm 🌶️","posId":"121","price":24900,"isExtra":false},{"id":"2f43df7dedb312c2f3c829b9","count":1,"label":"Balné","posId":"K0000","price":1500,"isExtra":true},{"id":"6942755309e364dceebaa2d8","count":3,"label":"Česnekový dip","posId":"P106","price":2000,"isExtra":false},{"id":"2f43df7dedb312c2f3c829b9","count":3,"label":"Balné","posId":"K0000","price":1500,"isExtra":true}]</t>
  </si>
  <si>
    <t>2026-05-01T12:04:03.047+02:00</t>
  </si>
  <si>
    <t>2026-05-01T12:27:43.438+02:00</t>
  </si>
  <si>
    <t>2026-05-01T12:38:58.043+02:00</t>
  </si>
  <si>
    <t>2026-05-01T12:04:03.905+02:00</t>
  </si>
  <si>
    <t>[{"id":"50d0c33c-440a-47e3-8208-1c68574950af","note":"","count":2,"label":"Capricciosa 32 cm","posId":"137","price":24900,"isExtra":false},{"id":"424aec40-766b-4a2f-bcc0-a9d6737ba762","note":"","count":1,"label":"Hawai 32 cm","posId":"114","price":24900,"isExtra":false},{"id":"9113385a-d4b6-407a-b0f4-d904f93de010","note":"","count":1,"label":"Baby špenát &amp; kuře 32 cm","posId":"116","price":24900,"isExtra":false},{"id":"0c454cc7-3f38-4dea-9e0e-7220d9ba6ce0","note":"","count":1,"label":"Dip česnekový","posId":"P106","price":2000,"isExtra":false}]</t>
  </si>
  <si>
    <t>Tarun</t>
  </si>
  <si>
    <t>2026-05-01T12:00:25.039+02:00</t>
  </si>
  <si>
    <t>2026-05-01T12:16:31.970+02:00</t>
  </si>
  <si>
    <t>2026-05-01T12:00:23.985+02:00</t>
  </si>
  <si>
    <t>2026-05-01T12:19:00.357+02:00</t>
  </si>
  <si>
    <t>[{"id":"54684798","note":"","size":"Jalapenos Rolls","count":1,"label":"Jalapenos Rolls","posId":"jpr200","price":8900,"isExtra":false},{"id":"54684837","note":"","count":1,"label":"Balné","posId":"K0000","price":1500,"isExtra":true},{"id":"59592168","note":"","size":"Zeleninová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bylinky","posId":"A121","price":5700,"isExtra":true},{"id":"54684945","note":"","count":1,"label":"Šunka","posId":"B106","price":3000,"KDSTags":["greenhighlight"],"isExtra":true}]</t>
  </si>
  <si>
    <t>2026-05-01T11:42:36.776+02:00</t>
  </si>
  <si>
    <t>2026-05-01T11:55:46.881+02:00</t>
  </si>
  <si>
    <t>[{"id":"6942755309e364dceebaa2a8","count":1,"label":"Capricciosa 32cm","posId":"113","price":24900,"isExtra":false},{"id":"2f43df7dedb312c2f3c829b9","count":1,"label":"Balné","posId":"K0000","price":1500,"isExtra":true},{"id":"9b88e1a9c34bea0540c84786","count":1,"label":"BBQ základ","posId":"ZRB32","price":0,"isExtra":true},{"id":"13bc34972a864e03558263de","count":1,"label":"bez plněných okrajů","posId":"X1000","price":0,"isExtra":true}]</t>
  </si>
  <si>
    <t>2026-05-01T11:42:02.436+02:00</t>
  </si>
  <si>
    <t>2026-05-01T11:53:42.690+02:00</t>
  </si>
  <si>
    <t>2026-05-01T12:09:21.637+02:00</t>
  </si>
  <si>
    <t>2026-05-01T11:42:27.374+02:00</t>
  </si>
  <si>
    <t>[{"id":"dd5d901d-3787-43d0-9efe-85e31e1c5def","note":"","count":1,"label":"Pepperoni 32 cm","posId":"120","price":24900,"isExtra":false}]</t>
  </si>
  <si>
    <t>2026-05-01T11:42:02.405+02:00</t>
  </si>
  <si>
    <t>2026-05-01T12:08:02.015+02:00</t>
  </si>
  <si>
    <t>2026-05-01T12:33:03.876+02:00</t>
  </si>
  <si>
    <t>2026-05-01T11:42:04.268+02:00</t>
  </si>
  <si>
    <t>[{"id":"df65c440-9414-439e-8f8e-b4f30f154296","note":"","count":1,"label":"Hawai 40 cm","posId":"102","price":30900,"isExtra":false},{"id":"6a406468-94b2-4aab-8b3e-c490dfbbdf08","note":"","count":1,"label":"Hot &amp; Spicy 40 cm","posId":"110","price":30900,"isExtra":false}]</t>
  </si>
  <si>
    <t>2026-05-01T11:37:02.638+02:00</t>
  </si>
  <si>
    <t>2026-05-01T11:54:32.660+02:00</t>
  </si>
  <si>
    <t>[{"id":"16f2a985-9b85-4073-a2d6-13a6de5f989c","note":"","count":1,"label":"Hawai 32 cm","posId":"138","price":24900,"isExtra":false},{"id":"a3d62a5d-2e1d-48db-874e-d64becff7059","note":"","count":1,"label":"změna na BBQ základ","posId":"A128","price":0,"isExtra":true},{"id":"b019e49c-8abf-4c78-a7cb-040722477356","note":"","count":1,"label":"slanina","posId":"B108","price":3000,"KDSTags":["greenhighlight"],"isExtra":true},{"id":"0c454cc7-3f38-4dea-9e0e-7220d9ba6ce0","note":"","count":1,"label":"Dip česnekový","posId":"P106","price":2000,"isExtra":false}]</t>
  </si>
  <si>
    <t>2026-05-01T11:33:03.740+02:00</t>
  </si>
  <si>
    <t>2026-05-01T12:05:58.961+02:00</t>
  </si>
  <si>
    <t>2026-05-01T12:22:04.435+02:00</t>
  </si>
  <si>
    <t>2026-05-01T11:33:04.325+02:00</t>
  </si>
  <si>
    <t>[{"id":"424aec40-766b-4a2f-bcc0-a9d6737ba762","note":"","count":1,"label":"Hawai 32 cm","posId":"114","price":24900,"isExtra":false},{"id":"5e57993d-26f3-465c-aa35-1e3806b0b477","note":"","count":1,"label":"Hot &amp; Spicy 32 cm","posId":"122","price":24900,"isExtra":false},{"id":"0c454cc7-3f38-4dea-9e0e-7220d9ba6ce0","note":"","count":2,"label":"Dip česnekový","posId":"P106","price":2000,"isExtra":false}]</t>
  </si>
  <si>
    <t>2026-05-01T11:29:29.350+02:00</t>
  </si>
  <si>
    <t>2026-05-01T11:40:33.724+02:00</t>
  </si>
  <si>
    <t>SINGH</t>
  </si>
  <si>
    <t>2026-05-01T11:27:08.951+02:00</t>
  </si>
  <si>
    <t>2026-05-01T11:36:19.693+02:00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</si>
  <si>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bylinky","posId":"A121","price":5700,"isExtra":true},{"id":"D112","note":"","count":1,"label":"Opočno karamel","posId":"D112","price":12900,"isExtra":false}]</t>
  </si>
  <si>
    <t>2026-05-01T11:27:02.125+02:00</t>
  </si>
  <si>
    <t>2026-05-01T12:02:34.773+02:00</t>
  </si>
  <si>
    <t>2026-05-01T12:14:40.233+02:00</t>
  </si>
  <si>
    <t>2026-05-01T11:27:02.854+02:00</t>
  </si>
  <si>
    <t>[{"id":"1521e884-f3dc-4621-ab7a-f5baa959cbd5","note":"","count":1,"label":"SPICY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1l","posId":"N126","price":0,"isExtra":true},{"id":"0c454cc7-3f38-4dea-9e0e-7220d9ba6ce0","note":"","count":2,"label":"Dip česnekový","posId":"P106","price":2000,"isExtra":false}]</t>
  </si>
  <si>
    <t>2026-05-01T11:25:48.822+02:00</t>
  </si>
  <si>
    <t>2026-05-01T11:33:09.789+02:00</t>
  </si>
  <si>
    <t>[{"id":"db512a49-05d7-4924-a817-5d5d5968a844","count":1,"label":"Pizza Capricciosa 32","posId":"113","price":24900,"isExtra":false,"creatorId":"IkJ6W_CIsRdidpwQnksV2","isPackging":0,"actualLabel":"Pizza Capricciosa 32"}]</t>
  </si>
  <si>
    <t>2026-05-01T11:18:32.565+02:00</t>
  </si>
  <si>
    <t>2026-05-01T11:29:15.675+02:00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</si>
  <si>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okrajů","posId":"X1000","price":0,"isExtra":true},{"id":"54684956","note":"","count":1,"label":"Kuře","posId":"C114","price":4000,"KDSTags":["greenhighlight"],"isExtra":true}]</t>
  </si>
  <si>
    <t>2026-05-01T11:14:02.746+02:00</t>
  </si>
  <si>
    <t>2026-05-01T11:30:14.543+02:00</t>
  </si>
  <si>
    <t>2026-05-01T11:59:30.596+02:00</t>
  </si>
  <si>
    <t>2026-05-01T11:14:03.523+02:00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</si>
  <si>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bylinky","posId":"A121","price":5700,"isExtra":true},{"id":"1a902d9c-c6c4-4e15-b30a-3906f056006f","note":"","count":1,"label":"Pepsi zero sugar 1l","posId":"N125","price":5900,"isExtra":false}]</t>
  </si>
  <si>
    <t>2026-05-01T11:13:49.897+02:00</t>
  </si>
  <si>
    <t>2026-05-01T11:27:20.797+02:00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</si>
  <si>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</si>
  <si>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2026-05-01T10:48:01.815+02:00</t>
  </si>
  <si>
    <t>2026-05-01T11:25:14.500+02:00</t>
  </si>
  <si>
    <t>2026-05-01T11:51:56.472+02:00</t>
  </si>
  <si>
    <t>2026-05-01T10:48:02.403+02:00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</si>
  <si>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614269dd-2dbe-47e4-81f8-670c7ef03e2f","note":"","count":1,"label":"Pepperoni salám","posId":"C109","price":4000,"KDSTags":["greenhighlight"],"isExtra":true},{"id":"0c454cc7-3f38-4dea-9e0e-7220d9ba6ce0","note":"","count":2,"label":"Dip česnekový","posId":"P106","price":2000,"isExtra":false}]</t>
  </si>
  <si>
    <t>2026-05-01T10:42:02.028+02:00</t>
  </si>
  <si>
    <t>2026-05-01T11:20:47.553+02:00</t>
  </si>
  <si>
    <t>2026-05-01T11:42:10.296+02:00</t>
  </si>
  <si>
    <t>2026-05-01T10:42:03.199+02:00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</si>
  <si>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bylinky","posId":"A121","price":5700,"isExtra":true},{"id":"16f2a985-9b85-4073-a2d6-13a6de5f989c","note":"","count":1,"label":"Hawai 32 cm","posId":"138","price":24900,"isExtra":false},{"id":"57c816b2-3e3f-46c2-b126-b09910d79cb0","note":"","count":1,"label":"změna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</si>
  <si>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2026-05-03T23:37:05.734+02:00</t>
  </si>
  <si>
    <t>2026-05-03T23:43:19.640+02:00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</si>
  <si>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základ","posId":"f61b7339-3b20-4583-b2b8-12e48de2876d","price":0,"isExtra":true}]</t>
  </si>
  <si>
    <t>2026-05-03T23:28:47.436+02:00</t>
  </si>
  <si>
    <t>2026-05-03T23:37:20.546+02:00</t>
  </si>
  <si>
    <t>Pizza Comeback Prosek</t>
  </si>
  <si>
    <t>[{"id":"69400db90dc626f6c3c3fc17","count":1,"label":"Veggieballs 40cm 🌶️🌶️","posId":"105","price":30900,"isExtra":false},{"id":"eebdf80d1781a9b444ae21c7","count":1,"label":"Balné","posId":"K0000","price":2000,"isExtra":true},{"id":"09eac7380bce410f36ecd28b","count":1,"label":"okraj mozzarella, bbq omáčka","posId":"A124","price":6500,"isExtra":true}]</t>
  </si>
  <si>
    <t>Rakesh</t>
  </si>
  <si>
    <t>2026-05-03T23:19:23.483+02:00</t>
  </si>
  <si>
    <t>2026-05-03T23:26:21.425+02:00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</si>
  <si>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</si>
  <si>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2026-05-03T23:14:15.372+02:00</t>
  </si>
  <si>
    <t>2026-05-03T23:23:29.109+02:00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</si>
  <si>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okrajů","posId":"X1000","price":0,"isExtra":true},{"id":"118","note":"","count":1,"label":"BBQ Meteor 32cm","posId":"118","price":24900,"isExtra":false},{"id":"K0000","note":"","count":1,"label":"Balné","posId":"K0000","price":1500,"isExtra":true},{"id":"X1000","note":"","count":1,"label":"bez plněných okrajů","posId":"X1000","price":0,"isExtra":true}]</t>
  </si>
  <si>
    <t>2026-05-03T23:12:31.684+02:00</t>
  </si>
  <si>
    <t>2026-05-03T23:20:06.527+02:00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</si>
  <si>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bylinky","posId":"A121","price":5700,"isExtra":true},{"id":"57081151","note":"","count":1,"label":"Žampiony","posId":"B105","price":2500,"KDSTags":["greenhighlight"],"isExtra":true},{"id":"57081069","note":"","size":"Česnekový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</si>
  <si>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2026-05-03T23:02:36.733+02:00</t>
  </si>
  <si>
    <t>2026-05-03T23:08:33.416+02:00</t>
  </si>
  <si>
    <t>[{"id":"69400db90dc626f6c3c3fc23","count":1,"label":"Pepperoni 32cm 🌶️🌶️","posId":"120","price":24900,"isExtra":false},{"id":"47441b8c08c3b985152b12f3","count":1,"label":"Balné","posId":"K0000","price":1500,"isExtra":true},{"id":"fc47b4db58ea17017d058548","count":1,"label":"okraj mozzarella, bylinky","posId":"A121","price":5700,"isExtra":true}]</t>
  </si>
  <si>
    <t>2026-05-03T22:47:58.657+02:00</t>
  </si>
  <si>
    <t>2026-05-03T22:59:21.454+02:00</t>
  </si>
  <si>
    <t>[{"id":"69400db90dc626f6c3c3fc09","count":1,"label":"Pepperoni 40cm 🌶️🌶️","posId":"108","price":30900,"isExtra":false},{"id":"eebdf80d1781a9b444ae21c7","count":1,"label":"Balné","posId":"K0000","price":2000,"isExtra":true},{"id":"1c6f84c289296835ae52ec9a","count":1,"label":"Smetanový základ","posId":"ZRS40","price":0,"isExtra":true},{"id":"4cf46eca02ef054173c87b37","count":1,"label":"okraj mozzarella, bylinky","posId":"A122","price":6500,"isExtra":true},{"id":"69400db90dc626f6c3c3fc77","count":1,"label":"Pepsi 1l","posId":"N124","price":5900,"isExtra":false}]</t>
  </si>
  <si>
    <t>2026-05-03T22:46:01.311+02:00</t>
  </si>
  <si>
    <t>2026-05-03T22:57:04.313+02:00</t>
  </si>
  <si>
    <t>2026-05-03T22:02:25.073+02:00</t>
  </si>
  <si>
    <t>2026-05-03T22:08:54.245+02:00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</si>
  <si>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🌶️🌶️","posId":"110","price":30900,"isExtra":false},{"id":"57081101","note":"","count":1,"label":"Balné","posId":"K0000","price":2000,"isExtra":true},{"id":"57081164","note":"","count":1,"label":"Bez cibule","posId":"X103","price":0,"KDSTags":["redhighlight"],"isExtra":true},{"id":"57081152","note":"","count":1,"label":"Žampiony","posId":"C105","price":3500,"KDSTags":["greenhighlight"],"isExtra":true}]</t>
  </si>
  <si>
    <t>2026-05-03T21:48:03.787+02:00</t>
  </si>
  <si>
    <t>2026-05-03T21:53:16.986+02:00</t>
  </si>
  <si>
    <t>2026-05-03T22:13:55.916+02:00</t>
  </si>
  <si>
    <t>2026-05-03T21:48:21.938+02:00</t>
  </si>
  <si>
    <t>[{"id":"f1315fc0-dfbb-459c-9f31-49d8e60875f4","note":"","count":1,"label":"Pepperoni 40 cm","posId":"108","price":30900,"isExtra":false},{"id":"a3d62a5d-2e1d-48db-874e-d64becff7059","note":"","count":1,"label":"změna na BBQ základ","posId":"a3d62a5d-2e1d-48db-874e-d64becff7059","price":0,"isExtra":true},{"id":"622835b8-8ccd-4776-9f66-ccee484725e6","note":"","count":1,"label":"Okraj Hotdog, hořčice","posId":"A118","price":6500,"isExtra":true},{"id":"9299f155-5a92-429b-84f6-d394d16b07d0","note":"","count":1,"label":"Párek","posId":"C110","price":4000,"KDSTags":["greenhighlight"],"isExtra":true}]</t>
  </si>
  <si>
    <t>2026-05-03T21:44:59.512+02:00</t>
  </si>
  <si>
    <t>2026-05-03T21:49:41.185+02:00</t>
  </si>
  <si>
    <t>[{"id":"69400db90dc626f6c3c3fc2f","count":1,"label":"Baby Špenát &amp; kuře 32cm","posId":"116","price":24900,"isExtra":false},{"id":"47441b8c08c3b985152b12f3","count":1,"label":"Balné","posId":"K0000","price":1500,"isExtra":true},{"id":"e8b9c738ab9602bc599b4f85","count":1,"label":"bez plněných okrajů","posId":"X1000","price":0,"isExtra":true}]</t>
  </si>
  <si>
    <t>2026-05-03T21:43:04.175+02:00</t>
  </si>
  <si>
    <t>2026-05-03T21:45:36.138+02:00</t>
  </si>
  <si>
    <t>2026-05-03T21:43:04.162+02:00</t>
  </si>
  <si>
    <t>2026-05-03T21:46:26.074+02:00</t>
  </si>
  <si>
    <t>2026-05-03T22:01:12.599+02:00</t>
  </si>
  <si>
    <t>2026-05-03T21:43:16.976+02:00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</si>
  <si>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8b18781f-3bd0-464d-aa33-9f081ecc1a3a","note":"","count":1,"label":"mozzarella","posId":"B113","price":3000,"KDSTags":["greenhighlight"],"isExtra":true},{"id":"3a8b6a85-3b5c-4ee4-be2d-261ab8731d6e","note":"","count":1,"label":"Dip česnekový","posId":"P106","price":2000,"isExtra":false}]</t>
  </si>
  <si>
    <t>2026-05-03T21:40:23.836+02:00</t>
  </si>
  <si>
    <t>2026-05-03T21:45:35.449+02:00</t>
  </si>
  <si>
    <t>[{"id":"69400db90dc626f6c3c3fc1b","count":1,"label":"Margherita 32cm","posId":"112","price":20900,"isExtra":false},{"id":"47441b8c08c3b985152b12f3","count":1,"label":"Balné","posId":"K0000","price":1500,"isExtra":true},{"id":"fc47b4db58ea17017d058548","count":1,"label":"okraj mozzarella, bylinky","posId":"A121","price":5700,"isExtra":true},{"id":"d9d27ec8b07691907ec63c68","count":1,"label":"Kukuřice","posId":"B115","price":2500,"KDSTags":["greenhighlight"],"isExtra":true},{"id":"69400db90dc626f6c3c3fc21","count":1,"label":"Comeback 32cm 🌶️","posId":"121","price":24900,"isExtra":false},{"id":"47441b8c08c3b985152b12f3","count":1,"label":"Balné","posId":"K0000","price":1500,"isExtra":true}]</t>
  </si>
  <si>
    <t>2026-05-03T21:29:08.678+02:00</t>
  </si>
  <si>
    <t>2026-05-03T21:32:25.914+02:00</t>
  </si>
  <si>
    <t>[{"id":"a902d94b-4667-4702-ad71-4744adfe8fad","count":1,"label":"Pizza Quattro Formaggi 32","posId":"123","price":24900,"isExtra":false,"creatorId":"sm5dzJ8MruA60WCcjAuUm","isPackging":0,"actualLabel":"Pizza Quattro Formaggi 32"}]</t>
  </si>
  <si>
    <t>2026-05-03T21:26:49.036+02:00</t>
  </si>
  <si>
    <t>2026-05-03T21:32:27.077+02:00</t>
  </si>
  <si>
    <t>[{"id":"59610972","note":"","size":"Hawai 32cm","count":1,"label":"Hawai 32cm","posId":"114","price":24900,"isExtra":false},{"id":"57081111","note":"","count":1,"label":"Balné","posId":"K0000","price":1500,"isExtra":true},{"id":"57081105","note":"","count":1,"label":"bez plněných okrajů","posId":"X1000","price":0,"isExtra":true}]</t>
  </si>
  <si>
    <t>2026-05-03T21:14:11.424+02:00</t>
  </si>
  <si>
    <t>2026-05-03T21:20:06.071+02:00</t>
  </si>
  <si>
    <t>[{"id":"69400db90dc626f6c3c3fc21","count":1,"label":"Comeback 32cm 🌶️","posId":"121","price":24900,"isExtra":false},{"id":"47441b8c08c3b985152b12f3","count":1,"label":"Balné","posId":"K0000","price":1500,"isExtra":true}]</t>
  </si>
  <si>
    <t>2026-05-03T21:05:03.626+02:00</t>
  </si>
  <si>
    <t>2026-05-03T21:12:34.057+02:00</t>
  </si>
  <si>
    <t>2026-05-03T21:28:30.185+02:00</t>
  </si>
  <si>
    <t>2026-05-03T21:05:22.091+02:00</t>
  </si>
  <si>
    <t>2026-05-03T20:57:55.668+02:00</t>
  </si>
  <si>
    <t>2026-05-03T21:00:18.006+02:00</t>
  </si>
  <si>
    <t>[{"id":"14d74183-8108-4914-8e03-e680c274b617","count":1,"label":"Pizza Capricciosa 40","posId":"101","price":30900,"isExtra":false,"creatorId":"9vBOScDA1Xyt-Xh9HSZHJ","isPackging":0,"actualLabel":"Pizza Capricciosa 40"}]</t>
  </si>
  <si>
    <t>2026-05-03T20:56:56.405+02:00</t>
  </si>
  <si>
    <t>2026-05-03T21:00:33.407+02:00</t>
  </si>
  <si>
    <t>[{"id":"69400db90dc626f6c3c3fc13","count":1,"label":"Capricciosa 40cm","posId":"101","price":30900,"isExtra":false},{"id":"eebdf80d1781a9b444ae21c7","count":1,"label":"Balné","posId":"K0000","price":2000,"isExtra":true}]</t>
  </si>
  <si>
    <t>2026-05-03T20:48:23.835+02:00</t>
  </si>
  <si>
    <t>2026-05-03T20:53:52.079+02:00</t>
  </si>
  <si>
    <t>[{"id":"69400db90dc626f6c3c3fc23","count":1,"label":"Pepperoni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bylinky","posId":"A121","price":5700,"isExtra":true}]</t>
  </si>
  <si>
    <t>2026-05-03T20:40:08.137+02:00</t>
  </si>
  <si>
    <t>2026-05-03T20:42:40.789+02:00</t>
  </si>
  <si>
    <t>[{"id":"60b32f9b-7064-4917-aed7-67a49f9cad9a","count":1,"label":"Pizza Quattro Formaggi 40","posId":"111","price":30900,"isExtra":false,"creatorId":"qwSMpt6UPHpoX0WuYkIOP","isPackging":0,"actualLabel":"Pizza Quattro Formaggi 40"},{"id":"cd7798b9-deb2-4229-a68e-ebefba7ee9e4","count":1,"label":"Pizza Comeback 32","posId":"121","price":24900,"isExtra":false,"creatorId":"eLh5dWKKl9GFcsuExGGjU","isPackging":0,"actualLabel":"Pizza Comeback 32"},{"id":"ba6fb11d-f05a-4ebb-9084-1ae82d2df517","count":1,"label":"Pepperoni Rolls","posId":"P100","price":8900,"isExtra":false,"creatorId":"L7l0hcf0G5KzBUG_A9fkv","isPackging":0,"actualLabel":"Pepperoni Rolls"}]</t>
  </si>
  <si>
    <t>2026-05-03T20:40:03.956+02:00</t>
  </si>
  <si>
    <t>2026-05-03T20:47:11.907+02:00</t>
  </si>
  <si>
    <t>2026-05-03T21:02:17.020+02:00</t>
  </si>
  <si>
    <t>2026-05-03T20:40:14.982+02:00</t>
  </si>
  <si>
    <t>2026-05-03T20:37:33.516+02:00</t>
  </si>
  <si>
    <t>2026-05-03T20:47:13.939+02:00</t>
  </si>
  <si>
    <t>2026-05-03T20:32:12.797+02:00</t>
  </si>
  <si>
    <t>2026-05-03T20:36:56.018+02:00</t>
  </si>
  <si>
    <t>[{"id":"57081024","note":"","size":"Quattro Formaggi 40cm","count":1,"label":"Quattro Formaggi 40cm","posId":"111","price":30900,"isExtra":false},{"id":"57081101","note":"","count":1,"label":"Balné","posId":"K0000","price":2000,"isExtra":true}]</t>
  </si>
  <si>
    <t>2026-05-03T20:27:29.856+02:00</t>
  </si>
  <si>
    <t>2026-05-03T20:32:48.992+02:00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</si>
  <si>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8d051385959433d23669b2b3","count":1,"label":"Jalapeňos","posId":"B102","price":2500,"KDSTags":["greenhighlight"],"isExtra":true}]</t>
  </si>
  <si>
    <t>2026-05-03T20:25:39.989+02:00</t>
  </si>
  <si>
    <t>2026-05-03T20:31:58.858+02:00</t>
  </si>
  <si>
    <t>[{"id":"60b32f9b-7064-4917-aed7-67a49f9cad9a","count":1,"label":"Pizza Quattro Formaggi 40","posId":"111","price":30900,"isExtra":false,"creatorId":"aOx-Eb65yG1hYf-IIE09b","isPackging":0,"actualLabel":"Pizza Quattro Formaggi 40"}]</t>
  </si>
  <si>
    <t>Zulfukor Zoirzhonovich</t>
  </si>
  <si>
    <t>2026-05-03T20:20:53.098+02:00</t>
  </si>
  <si>
    <t>2026-05-03T20:29:47.912+02:00</t>
  </si>
  <si>
    <t>[{"id":"115","note":"","count":1,"label":"Zeleninová 32cm","posId":"115","price":24900,"isExtra":false},{"id":"K0000","note":"","count":1,"label":"Balné","posId":"K0000","price":1500,"isExtra":true},{"id":"ZRS32","note":"","count":1,"label":"Smetanový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bylinky","posId":"A121","price":5700,"isExtra":true},{"id":"B115","note":"","count":1,"label":"Kukuřice","posId":"B115","price":2500,"KDSTags":["greenhighlight"],"isExtra":true},{"id":"N125","note":"","count":1,"label":"Pepsi zero sugar 1l","posId":"N125","price":5900,"isExtra":false}]</t>
  </si>
  <si>
    <t>2026-05-03T20:19:25.503+02:00</t>
  </si>
  <si>
    <t>2026-05-03T20:24:47.120+02:00</t>
  </si>
  <si>
    <t>[{"id":"69400db90dc626f6c3c3fc15","count":1,"label":"Baby špenát &amp; kuře 40cm","posId":"104","price":30900,"isExtra":false},{"id":"eebdf80d1781a9b444ae21c7","count":1,"label":"Balné","posId":"K0000","price":2000,"isExtra":true},{"id":"81005e121853e53dec489980","count":1,"label":"Olivy","posId":"C112","price":3500,"KDSTags":["greenhighlight"],"isExtra":true},{"id":"ed303aa59739b42bc08e0f9f","count":1,"label":"Cibule","posId":"C103","price":3500,"KDSTags":["greenhighlight"],"isExtra":true},{"id":"189d2f5de99f45d3c4dd3201","count":1,"label":"Pepperoni salám","posId":"C109","price":4000,"KDSTags":["greenhighlight"],"isExtra":true}]</t>
  </si>
  <si>
    <t>2026-05-03T20:17:03.797+02:00</t>
  </si>
  <si>
    <t>2026-05-03T20:31:21.081+02:00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</si>
  <si>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okrajů","posId":"X1000","price":0,"isExtra":true},{"id":"57081032","note":"","size":"Hawai 40cm","count":1,"label":"Hawai 40cm","posId":"102","price":30900,"isExtra":false},{"id":"57081101","note":"","count":1,"label":"Balné","posId":"K0000","price":2000,"isExtra":true}]</t>
  </si>
  <si>
    <t>2026-05-03T20:12:49.142+02:00</t>
  </si>
  <si>
    <t>2026-05-03T20:21:39.955+02:00</t>
  </si>
  <si>
    <t>[{"id":"59610964","note":"","size":"Margherita 32cm","count":1,"label":"Margherita 32cm","posId":"112","price":20900,"isExtra":false},{"id":"57081111","note":"","count":1,"label":"Balné","posId":"K0000","price":1500,"isExtra":true},{"id":"59610964","note":"","size":"Margherita 32cm","count":2,"label":"Margherita 32cm","posId":"112","price":20900,"isExtra":false},{"id":"57081111","note":"","count":2,"label":"Balné","posId":"K0000","price":1500,"isExtra":true},{"id":"57081140","note":"","count":2,"label":"okraj mozzarella, bylinky","posId":"A121","price":5700,"isExtra":true}]</t>
  </si>
  <si>
    <t>2026-05-03T20:08:16.786+02:00</t>
  </si>
  <si>
    <t>2026-05-03T20:20:08.172+02:00</t>
  </si>
  <si>
    <t>[{"id":"69400db90dc626f6c3c3fc09","count":1,"label":"Pepperoni 40cm 🌶️🌶️","posId":"108","price":30900,"isExtra":false},{"id":"eebdf80d1781a9b444ae21c7","count":1,"label":"Balné","posId":"K0000","price":2000,"isExtra":true},{"id":"0b3c96cbaced3281d8b319c8","count":1,"label":"Žampiony","posId":"C105","price":3500,"KDSTags":["greenhighlight"],"isExtra":true}]</t>
  </si>
  <si>
    <t>2026-05-03T19:50:03.832+02:00</t>
  </si>
  <si>
    <t>2026-05-03T19:57:13.745+02:00</t>
  </si>
  <si>
    <t>[{"id":"ff8bc446-e047-44f1-bae5-423b565e0123","note":"","count":2,"label":"Capricciosa 32 cm","posId":"137","price":24900,"isExtra":false},{"id":"b23a7ffc-2968-4b23-96c7-647c4d375297","note":"","count":1,"label":"BBQ Meteor 32 cm","posId":"142","price":24900,"isExtra":false}]</t>
  </si>
  <si>
    <t>2026-05-03T19:36:23.442+02:00</t>
  </si>
  <si>
    <t>2026-05-03T19:42:44.935+02:00</t>
  </si>
  <si>
    <t>[{"id":"69400db90dc626f6c3c3fc51","count":1,"label":"Spicy menu Comeback","posId":"M100","price":34900,"isExtra":false},{"id":"aa72f99a4ba15f2df01d6828","count":1,"label":"Balné","posId":"K0000","price":3000,"isExtra":true},{"id":"81e0092b8ef04ebe7abc4cff","count":1,"label":"Comeback","posId":"Y121","price":0,"isExtra":true},{"id":"11b76056e966dead803932ee","count":1,"label":"spicy wings 🌶️","posId":"P101","price":0,"isExtra":true},{"id":"bf4f509ec8cce9f375a38813","count":1,"label":"Pepsi zero sugar 1l","posId":"N125","price":0,"isExtra":true},{"id":"69400db90dc626f6c3c3fc61","count":1,"label":"Jalapenos Rolls","posId":"jpr200","price":8900,"isExtra":false},{"id":"47441b8c08c3b985152b12f3","count":1,"label":"Balné","posId":"K0000","price":1500,"isExtra":true}]</t>
  </si>
  <si>
    <t>2026-05-03T19:35:39.730+02:00</t>
  </si>
  <si>
    <t>2026-05-03T19:40:18.849+02:00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</si>
  <si>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okrajů","posId":"X1000","price":0,"isExtra":true},{"id":"57081204","note":"","count":1,"label":"Kukuřice","posId":"C115","price":3500,"KDSTags":["greenhighlight"],"isExtra":true}]</t>
  </si>
  <si>
    <t>2026-05-03T19:25:03.998+02:00</t>
  </si>
  <si>
    <t>2026-05-03T19:36:03.701+02:00</t>
  </si>
  <si>
    <t>[{"id":"bf8dc38b-6c8e-42b6-9da3-3170253a57d4","note":"","count":1,"label":"Hot &amp; Spicy 32 cm","posId":"122","price":24900,"isExtra":false},{"id":"ee394832-8137-440a-84b7-b9e0df42a9ab","note":"","count":1,"label":"Hawai 32 cm","posId":"114","price":24900,"isExtra":false}]</t>
  </si>
  <si>
    <t>2026-05-03T19:24:35.223+02:00</t>
  </si>
  <si>
    <t>2026-05-03T19:38:04.610+02:00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</si>
  <si>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</si>
  <si>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2026-05-03T19:24:16.801+02:00</t>
  </si>
  <si>
    <t>2026-05-03T19:36:28.058+02:00</t>
  </si>
  <si>
    <t>[{"id":"69400db90dc626f6c3c3fc79","count":1,"label":"Pepsi zero sugar 1l","posId":"N125","price":5900,"isExtra":false},{"id":"69400db90dc626f6c3c3fc27","count":1,"label":"BBQ Meteor 32cm","posId":"118","price":24900,"isExtra":false},{"id":"47441b8c08c3b985152b12f3","count":1,"label":"Balné","posId":"K0000","price":1500,"isExtra":true},{"id":"69400db90dc626f6c3c3fc23","count":1,"label":"Pepperoni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🌶️🌶️","posId":"120","price":24900,"isExtra":false},{"id":"47441b8c08c3b985152b12f3","count":1,"label":"Balné","posId":"K0000","price":1500,"isExtra":true},{"id":"e8b9c738ab9602bc599b4f85","count":1,"label":"bez plněných okrajů","posId":"X1000","price":0,"isExtra":true},{"id":"69400db90dc626f6c3c3fc2d","count":1,"label":"Capricciosa 32cm","posId":"113","price":24900,"isExtra":false},{"id":"47441b8c08c3b985152b12f3","count":1,"label":"Balné","posId":"K0000","price":1500,"isExtra":true},{"id":"100e4e23751273983e791251","count":1,"label":"Bez žampionů","posId":"X105","price":0,"KDSTags":["redhighlight"],"isExtra":true},{"id":"8d051385959433d23669b2b3","count":1,"label":"Jalapeňos","posId":"B102","price":2500,"KDSTags":["greenhighlight"],"isExtra":true}]</t>
  </si>
  <si>
    <t>2026-05-03T19:24:03.793+02:00</t>
  </si>
  <si>
    <t>2026-05-03T19:33:37.797+02:00</t>
  </si>
  <si>
    <t>[{"id":"ee394832-8137-440a-84b7-b9e0df42a9ab","note":"","count":1,"label":"Hawai 32 cm","posId":"114","price":24900,"isExtra":false},{"id":"35e045f9-bc36-46e9-8142-6579de78a05b","note":"","count":1,"label":"Comeback 32 cm","posId":"121","price":24900,"isExtra":false},{"id":"3a8b6a85-3b5c-4ee4-be2d-261ab8731d6e","note":"","count":1,"label":"Dip česnekový","posId":"P106","price":2000,"isExtra":false}]</t>
  </si>
  <si>
    <t>Nazim</t>
  </si>
  <si>
    <t>2026-05-03T19:20:32.622+02:00</t>
  </si>
  <si>
    <t>2026-05-03T19:26:45.098+02:00</t>
  </si>
  <si>
    <t>2026-05-03T19:19:42.627+02:00</t>
  </si>
  <si>
    <t>2026-05-03T19:25:36.233+02:00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</si>
  <si>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🌶️🌶️","posId":"122","price":24900,"isExtra":false},{"id":"47441b8c08c3b985152b12f3","count":1,"label":"Balné","posId":"K0000","price":1500,"isExtra":true},{"id":"69400db90dc626f6c3c3fc79","count":1,"label":"Pepsi zero sugar 1l","posId":"N125","price":5900,"isExtra":false}]</t>
  </si>
  <si>
    <t>2026-05-03T19:18:03.900+02:00</t>
  </si>
  <si>
    <t>2026-05-03T19:25:29.645+02:00</t>
  </si>
  <si>
    <t>2026-05-03T19:38:38.554+02:00</t>
  </si>
  <si>
    <t>2026-05-03T19:19:10.302+02:00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</si>
  <si>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</si>
  <si>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2026-05-03T18:35:03.846+02:00</t>
  </si>
  <si>
    <t>2026-05-03T18:46:08.625+02:00</t>
  </si>
  <si>
    <t>[{"id":"1fae666b-4102-4ed0-b317-2a07b21ae279","note":"","count":1,"label":"Hot &amp; Spicy 40 cm","posId":"110","price":30900,"isExtra":false},{"id":"3a8b6a85-3b5c-4ee4-be2d-261ab8731d6e","note":"","count":3,"label":"Dip česnekový","posId":"P106","price":2000,"isExtra":false},{"id":"f1315fc0-dfbb-459c-9f31-49d8e60875f4","note":"","count":1,"label":"Pepperoni 40 cm","posId":"108","price":30900,"isExtra":false}]</t>
  </si>
  <si>
    <t>2026-05-03T18:33:28.688+02:00</t>
  </si>
  <si>
    <t>2026-05-03T18:44:57.928+02:00</t>
  </si>
  <si>
    <t>2026-05-03T18:33:03.279+02:00</t>
  </si>
  <si>
    <t>2026-05-03T18:46:56.208+02:00</t>
  </si>
  <si>
    <t>2026-05-03T19:11:42.348+02:00</t>
  </si>
  <si>
    <t>2026-05-03T18:38:50.299+02:00</t>
  </si>
  <si>
    <t>[{"id":"d63e9120-8ffe-444c-ba51-6c942a13f4fc","note":"","count":1,"label":"Margherita 40 cm","posId":"100","price":26900,"isExtra":false},{"id":"3a8b6a85-3b5c-4ee4-be2d-261ab8731d6e","note":"","count":1,"label":"Dip česnekový","posId":"P106","price":2000,"isExtra":false}]</t>
  </si>
  <si>
    <t>2026-05-03T18:23:04.073+02:00</t>
  </si>
  <si>
    <t>2026-05-03T18:29:40.548+02:00</t>
  </si>
  <si>
    <t>2026-05-03T18:54:49.649+02:00</t>
  </si>
  <si>
    <t>2026-05-03T18:24:15.373+02:00</t>
  </si>
  <si>
    <t>[{"id":"ee394832-8137-440a-84b7-b9e0df42a9ab","note":"","count":1,"label":"Hawai 32 cm","posId":"114","price":24900,"isExtra":false},{"id":"57c816b2-3e3f-46c2-b126-b09910d79cb0","note":"","count":1,"label":"změna na Smetanový základ","posId":"57c816b2-3e3f-46c2-b126-b09910d79cb0","price":0,"isExtra":true},{"id":"03ade9ce-5d0f-4499-a6a3-340b58ae4468","note":"","count":1,"label":"Capricciosa 32 cm","posId":"113","price":24900,"isExtra":false},{"id":"b9414eb5-2809-43b0-9fc8-46fef86c4a8b","note":"","count":1,"label":"Česká zmrzlina z Opočna vanilková","posId":"D108","price":12900,"isExtra":false}]</t>
  </si>
  <si>
    <t>2026-05-03T18:13:18.979+02:00</t>
  </si>
  <si>
    <t>2026-05-03T18:19:17.771+02:00</t>
  </si>
  <si>
    <t>[{"id":"69400db90dc626f6c3c3fc07","count":1,"label":"Comeback 40cm 🌶️","posId":"109","price":30900,"isExtra":false},{"id":"eebdf80d1781a9b444ae21c7","count":1,"label":"Balné","posId":"K0000","price":2000,"isExtra":true},{"id":"1c6f84c289296835ae52ec9a","count":1,"label":"Smetanový základ","posId":"ZRS40","price":0,"isExtra":true}]</t>
  </si>
  <si>
    <t>Chennath</t>
  </si>
  <si>
    <t>2026-05-03T18:07:18.284+02:00</t>
  </si>
  <si>
    <t>2026-05-03T18:17:19.729+02:00</t>
  </si>
  <si>
    <t>2026-05-03T17:59:40.423+02:00</t>
  </si>
  <si>
    <t>2026-05-03T18:06:10.746+02:00</t>
  </si>
  <si>
    <t>[{"id":"69400db90dc626f6c3c3fc13","count":1,"label":"Capricciosa 40cm","posId":"101","price":30900,"isExtra":false},{"id":"eebdf80d1781a9b444ae21c7","count":1,"label":"Balné","posId":"K0000","price":2000,"isExtra":true},{"id":"3d68a128798074412b96c779","count":1,"label":"Bez oliv","posId":"X112","price":0,"KDSTags":["redhighlight"],"isExtra":true},{"id":"543075768b05694fdb6185c8","count":1,"label":"Kukuřice","posId":"C115","price":3500,"KDSTags":["greenhighlight"],"isExtra":true}]</t>
  </si>
  <si>
    <t>2026-05-03T17:50:07.482+02:00</t>
  </si>
  <si>
    <t>2026-05-03T18:02:47.808+02:00</t>
  </si>
  <si>
    <t>[{"id":"69400db90dc626f6c3c3fc21","count":1,"label":"Comeback 32cm 🌶️","posId":"121","price":24900,"isExtra":false},{"id":"47441b8c08c3b985152b12f3","count":1,"label":"Balné","posId":"K0000","price":1500,"isExtra":true},{"id":"69400db90dc626f6c3c3fc71","count":1,"label":"Aquilla černý čaj a broskev 0,5l","posId":"N120","price":4900,"isExtra":false}]</t>
  </si>
  <si>
    <t>2026-05-03T17:34:50.564+02:00</t>
  </si>
  <si>
    <t>2026-05-03T17:48:36.731+02:00</t>
  </si>
  <si>
    <t>[{"id":"69400db90dc626f6c3c3fc03","count":1,"label":"Quattro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základ","posId":"ZSR40","price":0,"isExtra":true},{"id":"7e642955a1557f009c642df2","count":1,"label":"okraj hotdog, bez omáčky","posId":"A126","price":6500,"isExtra":true},{"id":"543075768b05694fdb6185c8","count":1,"label":"Kukuřice","posId":"C115","price":3500,"KDSTags":["greenhighlight"],"isExtra":true},{"id":"55b9b8803fa99877debe3112","count":1,"label":"Šunka","posId":"C106","price":4000,"KDSTags":["greenhighlight"],"isExtra":true},{"id":"5295d8572fa8fb0197d02b2f","count":1,"label":"Slanina","posId":"C108","price":4000,"KDSTags":["greenhighlight"],"isExtra":true}]</t>
  </si>
  <si>
    <t>2026-05-03T16:50:06.691+02:00</t>
  </si>
  <si>
    <t>2026-05-03T16:55:53.436+02:00</t>
  </si>
  <si>
    <t>[{"id":"69400db90dc626f6c3c3fc21","count":1,"label":"Comeback 32cm 🌶️","posId":"121","price":24900,"isExtra":false},{"id":"47441b8c08c3b985152b12f3","count":1,"label":"Balné","posId":"K0000","price":1500,"isExtra":true},{"id":"286dea47175c3f6c57758e95","count":1,"label":"BBQ základ","posId":"ZRB32","price":0,"isExtra":true}]</t>
  </si>
  <si>
    <t>2026-05-03T16:34:07.784+02:00</t>
  </si>
  <si>
    <t>2026-05-03T16:44:11.539+02:00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</si>
  <si>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🌶️🌶️","posId":"120","price":24900,"isExtra":false},{"id":"57081111","note":"","count":1,"label":"Balné","posId":"K0000","price":1500,"isExtra":true},{"id":"57081189","note":"","count":1,"label":"okraj hotdog, bez omáčky","posId":"A125","price":5700,"isExtra":true},{"id":"57405785","note":"","size":"Aquilla černý čaj a broskev 0,5l","count":1,"label":"Aquilla černý čaj a broskev 0,5l","posId":"N120","price":4900,"isExtra":false}]</t>
  </si>
  <si>
    <t>2026-05-03T16:31:11.328+02:00</t>
  </si>
  <si>
    <t>2026-05-03T16:41:11.688+02:00</t>
  </si>
  <si>
    <t>[{"id":"69400db90dc626f6c3c3fc07","count":1,"label":"Comeback 40cm 🌶️","posId":"109","price":30900,"isExtra":false},{"id":"eebdf80d1781a9b444ae21c7","count":1,"label":"Balné","posId":"K0000","price":2000,"isExtra":true}]</t>
  </si>
  <si>
    <t>Stanislav Kačena</t>
  </si>
  <si>
    <t>2026-05-03T16:31:03.888+02:00</t>
  </si>
  <si>
    <t>2026-05-03T16:42:36.199+02:00</t>
  </si>
  <si>
    <t>2026-05-03T17:06:41.211+02:00</t>
  </si>
  <si>
    <t>2026-05-03T16:31:04.546+02:00</t>
  </si>
  <si>
    <t>[{"id":"bf8dc38b-6c8e-42b6-9da3-3170253a57d4","note":"","count":1,"label":"Hot &amp; Spicy 32 cm","posId":"122","price":24900,"isExtra":false},{"id":"0005ff76-02c8-47f3-a86e-87443988197a","note":"","count":1,"label":"BBQ Texas 32 cm","posId":"119","price":24900,"isExtra":false}]</t>
  </si>
  <si>
    <t>2026-05-03T16:19:01.128+02:00</t>
  </si>
  <si>
    <t>2026-05-03T16:30:27.531+02:00</t>
  </si>
  <si>
    <t>2026-05-03T15:16:52.681+02:00</t>
  </si>
  <si>
    <t>2026-05-03T15:27:11.873+02:00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</si>
  <si>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okrajů","posId":"X1000","price":0,"isExtra":true},{"id":"57081144","note":"","count":1,"label":"Bez žampionů","posId":"X105","price":0,"KDSTags":["redhighlight"],"isExtra":true}]</t>
  </si>
  <si>
    <t>2026-05-03T15:02:55.700+02:00</t>
  </si>
  <si>
    <t>2026-05-03T15:03:26.688+02:00</t>
  </si>
  <si>
    <t>[{"id":"4eeb048e-8511-4f7b-a48f-e54c8aa107e5","count":1,"label":"Aquilla zelený čaj/citron","posId":"N121","price":4900,"isExtra":false,"creatorId":"gR_34CtNn_c1Ufd4iqa05","isPackging":0,"actualLabel":"Aquilla zelený čaj/citron"}]</t>
  </si>
  <si>
    <t>2026-05-03T14:52:26.502+02:00</t>
  </si>
  <si>
    <t>2026-05-03T14:58:44.867+02:00</t>
  </si>
  <si>
    <t>[{"id":"57405792","note":"","size":"Mirinda 1l","count":1,"label":"Mirinda 1l","posId":"N126","price":5900,"isExtra":false},{"id":"59555779","note":"","size":"Choco Rolls","count":1,"label":"Choco Rolls","posId":"chr100","price":8900,"isExtra":false},{"id":"57081111","note":"","count":1,"label":"Balné","posId":"K0000","price":1500,"isExtra":true},{"id":"59610965","note":"","size":"Quattro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32cm","posId":"123","price":24900,"isExtra":false},{"id":"57081111","note":"","count":1,"label":"Balné","posId":"K0000","price":1500,"isExtra":true},{"id":"57081140","note":"","count":1,"label":"okraj mozzarella, bylinky","posId":"A121","price":5700,"isExtra":true},{"id":"57081198","note":"","count":1,"label":"Cibule","posId":"B103","price":2500,"KDSTags":["greenhighlight"],"isExtra":true},{"id":"57081222","note":"","count":1,"label":"Slanina","posId":"B108","price":3000,"KDSTags":["greenhighlight"],"isExtra":true}]</t>
  </si>
  <si>
    <t>2026-05-03T14:43:04.241+02:00</t>
  </si>
  <si>
    <t>2026-05-03T14:51:44.606+02:00</t>
  </si>
  <si>
    <t>2026-05-03T14:57:18.012+02:00</t>
  </si>
  <si>
    <t>2026-05-03T14:43:04.904+02:00</t>
  </si>
  <si>
    <t>[{"id":"36ea3088-07fd-428f-b871-c4a5ee9cef7b","note":"","count":1,"label":"Comeback 40 cm","posId":"109","price":30900,"isExtra":false},{"id":"7fdd6df3-b4af-470d-955c-d1de47ab00a5","note":"","count":1,"label":"Žampiony","posId":"C105","price":3500,"KDSTags":["greenhighlight"],"isExtra":true}]</t>
  </si>
  <si>
    <t>2026-05-03T14:38:03.615+02:00</t>
  </si>
  <si>
    <t>2026-05-03T14:49:22.041+02:00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</si>
  <si>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57081223","note":"","count":1,"label":"Slanina","posId":"C108","price":4000,"KDSTags":["greenhighlight"],"isExtra":true},{"id":"57081227","note":"","count":1,"label":"Gorgonzola","posId":"C101","price":4000,"KDSTags":["greenhighlight"],"isExtra":true}]</t>
  </si>
  <si>
    <t>2026-05-03T14:16:04.519+02:00</t>
  </si>
  <si>
    <t>2026-05-03T14:29:07.963+02:00</t>
  </si>
  <si>
    <t>2026-05-03T14:39:54.001+02:00</t>
  </si>
  <si>
    <t>2026-05-03T14:16:05.098+02:00</t>
  </si>
  <si>
    <t>[{"id":"bf8dc38b-6c8e-42b6-9da3-3170253a57d4","note":"","count":1,"label":"Hot &amp; Spicy 32 cm","posId":"122","price":24900,"isExtra":false},{"id":"ee394832-8137-440a-84b7-b9e0df42a9ab","note":"","count":1,"label":"Hawai 32 cm","posId":"114","price":24900,"isExtra":false},{"id":"944ada84-4b76-4cec-9248-ebcd083131da","note":"","count":1,"label":"Baby špenát &amp; kuře 32 cm","posId":"140","price":24900,"isExtra":false}]</t>
  </si>
  <si>
    <t>2026-05-03T13:59:45.426+02:00</t>
  </si>
  <si>
    <t>2026-05-03T14:10:14.716+02:00</t>
  </si>
  <si>
    <t>[{"id":"69400db90dc626f6c3c3fc2b","count":1,"label":"Hawai 32cm","posId":"114","price":24900,"isExtra":false},{"id":"47441b8c08c3b985152b12f3","count":1,"label":"Balné","posId":"K0000","price":1500,"isExtra":true}]</t>
  </si>
  <si>
    <t>2026-05-03T13:52:04.691+02:00</t>
  </si>
  <si>
    <t>2026-05-03T14:08:01.772+02:00</t>
  </si>
  <si>
    <t>2026-05-03T14:44:31.198+02:00</t>
  </si>
  <si>
    <t>2026-05-03T13:52:26.051+02:00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</si>
  <si>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bylinky","posId":"A122","price":6500,"isExtra":true},{"id":"169906cc-98ac-4101-a361-79ae530758c3","note":"","count":1,"label":"BEZ -cibule","posId":"X103","price":0,"KDSTags":["redhighlight"],"isExtra":true}]</t>
  </si>
  <si>
    <t>Danylo</t>
  </si>
  <si>
    <t>2026-05-03T13:41:43.208+02:00</t>
  </si>
  <si>
    <t>2026-05-03T13:54:31.679+02:00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</si>
  <si>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omáčka","posId":"A120","price":6500,"isExtra":true},{"id":"C113","note":"","count":1,"label":"Mozzarella","posId":"C113","price":4000,"KDSTags":["greenhighlight"],"isExtra":true}]</t>
  </si>
  <si>
    <t>2026-05-03T13:21:50.245+02:00</t>
  </si>
  <si>
    <t>2026-05-03T13:27:53.661+02:00</t>
  </si>
  <si>
    <t>2026-05-03T12:49:49.029+02:00</t>
  </si>
  <si>
    <t>2026-05-03T13:27:49.641+02:00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</si>
  <si>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okrajů","posId":"X1000","price":0,"isExtra":true},{"id":"57081194","note":"","count":1,"label":"Paprika","posId":"B111","price":2500,"KDSTags":["greenhighlight"],"isExtra":true}]</t>
  </si>
  <si>
    <t>2026-05-03T12:22:51.746+02:00</t>
  </si>
  <si>
    <t>2026-05-03T12:32:32.553+02:00</t>
  </si>
  <si>
    <t>[{"id":"69400db90dc626f6c3c3fc23","count":1,"label":"Pepperoni 32cm 🌶️🌶️","posId":"120","price":24900,"isExtra":false},{"id":"47441b8c08c3b985152b12f3","count":1,"label":"Balné","posId":"K0000","price":1500,"isExtra":true},{"id":"e8b9c738ab9602bc599b4f85","count":1,"label":"bez plněných okrajů","posId":"X1000","price":0,"isExtra":true},{"id":"f3c8450c1d5ac9173d788ac2","count":1,"label":"Žampiony","posId":"B105","price":2500,"KDSTags":["greenhighlight"],"isExtra":true}]</t>
  </si>
  <si>
    <t>2026-05-03T11:58:54.186+02:00</t>
  </si>
  <si>
    <t>2026-05-03T12:06:37.221+02:00</t>
  </si>
  <si>
    <t>[{"id":"3d349fca-a560-44e4-966f-e75699784d8e","count":1,"label":"Pizza Comeback 40","posId":"109","price":30900,"isExtra":false,"creatorId":"B5FyLfAThqaTTQWB_o8iv","isPackging":0,"actualLabel":"Pizza Comeback 40"}]</t>
  </si>
  <si>
    <t>2026-05-03T11:42:08.706+02:00</t>
  </si>
  <si>
    <t>2026-05-03T12:02:59.390+02:00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</si>
  <si>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</si>
  <si>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2026-05-03T11:40:03.520+02:00</t>
  </si>
  <si>
    <t>2026-05-03T12:04:00.133+02:00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</si>
  <si>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česnekový","posId":"P106","price":2000,"isExtra":false}]</t>
  </si>
  <si>
    <t>2026-05-03T11:02:02.978+02:00</t>
  </si>
  <si>
    <t>2026-05-03T11:10:22.641+02:00</t>
  </si>
  <si>
    <t>[{"id":"69400db90dc626f6c3c3fc09","count":1,"label":"Pepperoni 40cm 🌶️🌶️","posId":"108","price":30900,"isExtra":false},{"id":"eebdf80d1781a9b444ae21c7","count":1,"label":"Balné","posId":"K0000","price":2000,"isExtra":true}]</t>
  </si>
  <si>
    <t>2026-05-03T02:30:26.623+02:00</t>
  </si>
  <si>
    <t>2026-05-03T02:38:39.498+02:00</t>
  </si>
  <si>
    <t>[{"id":"69400db90dc626f6c3c3fc03","count":1,"label":"Quattro Formaggi 40cm","posId":"111","price":30900,"isExtra":false},{"id":"eebdf80d1781a9b444ae21c7","count":1,"label":"Balné","posId":"K0000","price":2000,"isExtra":true},{"id":"69400db90dc626f6c3c3fc09","count":1,"label":"Pepperoni 40cm 🌶️🌶️","posId":"108","price":30900,"isExtra":false},{"id":"eebdf80d1781a9b444ae21c7","count":1,"label":"Balné","posId":"K0000","price":2000,"isExtra":true}]</t>
  </si>
  <si>
    <t>2026-05-03T02:25:54.593+02:00</t>
  </si>
  <si>
    <t>2026-05-03T02:33:13.170+02:00</t>
  </si>
  <si>
    <t>[{"id":"69400db90dc626f6c3c3fc13","count":1,"label":"Capricciosa 40cm","posId":"101","price":30900,"isExtra":false},{"id":"eebdf80d1781a9b444ae21c7","count":1,"label":"Balné","posId":"K0000","price":2000,"isExtra":true},{"id":"69400db90dc626f6c3c3fc63","count":1,"label":"Choco Rolls","posId":"chr100","price":8900,"isExtra":false},{"id":"47441b8c08c3b985152b12f3","count":1,"label":"Balné","posId":"K0000","price":1500,"isExtra":true}]</t>
  </si>
  <si>
    <t>2026-05-03T02:14:41.151+02:00</t>
  </si>
  <si>
    <t>2026-05-03T02:21:08.056+02:00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</si>
  <si>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102","note":"","count":1,"label":"Jalapeňos","posId":"C102","price":3500,"KDSTags":["greenhighlight"],"isExtra":true},{"id":"C100","note":"","count":1,"label":"Ananas","posId":"C100","price":3500,"KDSTags":["greenhighlight"],"isExtra":true},{"id":"C103","note":"","count":1,"label":"Cibule","posId":"C103","price":3500,"KDSTags":["greenhighlight"],"isExtra":true}]</t>
  </si>
  <si>
    <t>2026-05-03T02:10:44.153+02:00</t>
  </si>
  <si>
    <t>2026-05-03T02:19:31.020+02:00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</si>
  <si>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102","note":"","count":1,"label":"Jalapeňos","posId":"B102","price":2500,"KDSTags":["greenhighlight"],"isExtra":true},{"id":"B112","note":"","count":1,"label":"Olivy","posId":"B112","price":2500,"KDSTags":["greenhighlight"],"isExtra":true}]</t>
  </si>
  <si>
    <t>2026-05-03T01:57:06.027+02:00</t>
  </si>
  <si>
    <t>2026-05-03T02:07:42.855+02:00</t>
  </si>
  <si>
    <t>2026-05-03T02:23:15.733+02:00</t>
  </si>
  <si>
    <t>2026-05-03T01:59:29.747+02:00</t>
  </si>
  <si>
    <t>[{"id":"1fae666b-4102-4ed0-b317-2a07b21ae279","note":"","count":1,"label":"Hot &amp; Spicy 40 cm","posId":"110","price":30900,"isExtra":false},{"id":"3a8b6a85-3b5c-4ee4-be2d-261ab8731d6e","note":"","count":2,"label":"Dip česnekový","posId":"P106","price":2000,"isExtra":false}]</t>
  </si>
  <si>
    <t>2026-05-03T01:14:20.465+02:00</t>
  </si>
  <si>
    <t>2026-05-03T01:23:18.874+02:00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</si>
  <si>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575f6ef185a4cc82a938d8e7","count":1,"label":"Gorgonzola","posId":"B101","price":3000,"KDSTags":["greenhighlight"],"isExtra":true},{"id":"69400db90dc626f6c3c3fc5d","count":1,"label":"Česnekový dip","posId":"P106","price":2000,"isExtra":false},{"id":"47441b8c08c3b985152b12f3","count":1,"label":"Balné","posId":"K0000","price":1500,"isExtra":true},{"id":"69400db90dc626f6c3c3fc61","count":1,"label":"Jalapenos Rolls","posId":"jpr200","price":8900,"isExtra":false},{"id":"47441b8c08c3b985152b12f3","count":1,"label":"Balné","posId":"K0000","price":1500,"isExtra":true}]</t>
  </si>
  <si>
    <t>2026-05-03T01:10:28.756+02:00</t>
  </si>
  <si>
    <t>2026-05-03T01:12:08.704+02:00</t>
  </si>
  <si>
    <t>[{"id":"faba40d0-295e-4d0a-bb09-2edf9b61a61a","count":1,"label":"Pizza Hawai 40 cm","posId":"102","price":30900,"isExtra":false,"discount":{"type":"percentage","value":50},"creatorId":"ru8NS58wLQe99_w1AGLFW","isPackging":0,"actualLabel":"Pizza Hawai 40 cm"},{"id":"extra_20230331101812_3","count":1,"label":"okraj mozzarella, bylinky","posId":"A122","price":6500,"isExtra":true,"discount":{"type":"percentage","value":50},"mainItemId":"faba40d0-295e-4d0a-bb09-2edf9b61a61a"}]</t>
  </si>
  <si>
    <t>2026-05-03T00:55:12.460+02:00</t>
  </si>
  <si>
    <t>2026-05-03T01:01:41.103+02:00</t>
  </si>
  <si>
    <t>[{"id":"69400db90dc626f6c3c3fc03","count":1,"label":"Quattro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základ","posId":"ZSR40","price":0,"isExtra":true}]</t>
  </si>
  <si>
    <t>2026-05-03T00:46:48.469+02:00</t>
  </si>
  <si>
    <t>2026-05-03T00:57:06.563+02:00</t>
  </si>
  <si>
    <t>[{"id":"97205e8a-60b5-439e-8af0-7f8def52aeb6","count":1,"label":"Pizza Hawai 32 cm","posId":"114","price":24900,"isExtra":false,"discount":{"type":"percentage","value":50},"creatorId":"LuBXqLH2vfuvAm3MRMzYu","isPackging":0,"actualLabel":"Pizza Hawai 32 cm"}]</t>
  </si>
  <si>
    <t>2026-05-03T00:40:37.730+02:00</t>
  </si>
  <si>
    <t>2026-05-03T00:55:22.859+02:00</t>
  </si>
  <si>
    <t>[{"id":"69400db90dc626f6c3c3fc21","count":1,"label":"Comeback 32cm 🌶️","posId":"121","price":24900,"isExtra":false},{"id":"47441b8c08c3b985152b12f3","count":1,"label":"Balné","posId":"K0000","price":1500,"isExtra":true},{"id":"e1f43a0ee7f218cf02a7ded7","count":1,"label":"USA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bylinky","posId":"A121","price":5700,"isExtra":true},{"id":"69400db90dc626f6c3c3fc5b","count":1,"label":"Pepperoni Rolls 🌶️","posId":"P100","price":8900,"isExtra":false},{"id":"47441b8c08c3b985152b12f3","count":1,"label":"Balné","posId":"K0000","price":1500,"isExtra":true}]</t>
  </si>
  <si>
    <t>Volodymyr</t>
  </si>
  <si>
    <t>2026-05-03T00:36:11.373+02:00</t>
  </si>
  <si>
    <t>2026-05-03T00:48:12.622+02:00</t>
  </si>
  <si>
    <t>[{"id":"106","note":"Bez BBQ","count":1,"label":"BBQ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okrajů","posId":"X1000","price":0,"isExtra":true},{"id":"104","note":"","count":1,"label":"Baby špenát &amp; kuře 40cm","posId":"104","price":30900,"isExtra":false},{"id":"K0000","note":"","count":1,"label":"Balné","posId":"K0000","price":2000,"isExtra":true}]</t>
  </si>
  <si>
    <t>Akhmat</t>
  </si>
  <si>
    <t>2026-05-03T00:33:16.343+02:00</t>
  </si>
  <si>
    <t>2026-05-03T00:44:35.620+02:00</t>
  </si>
  <si>
    <t>2026-05-03T00:14:53.730+02:00</t>
  </si>
  <si>
    <t>2026-05-03T00:25:28.594+02:00</t>
  </si>
  <si>
    <t>[{"id":"69400db90dc626f6c3c3fc27","count":1,"label":"BBQ Meteor 32cm","posId":"118","price":24900,"isExtra":false},{"id":"47441b8c08c3b985152b12f3","count":1,"label":"Balné","posId":"K0000","price":1500,"isExtra":true},{"id":"e1f43a0ee7f218cf02a7ded7","count":1,"label":"USA těsto","posId":"17","price":1000,"isExtra":true},{"id":"e8b9c738ab9602bc599b4f85","count":1,"label":"bez plněných okrajů","posId":"X1000","price":0,"isExtra":true},{"id":"69400db90dc626f6c3c3fc5d","count":2,"label":"Česnekový dip","posId":"P106","price":2000,"isExtra":false},{"id":"47441b8c08c3b985152b12f3","count":2,"label":"Balné","posId":"K0000","price":1500,"isExtra":true}]</t>
  </si>
  <si>
    <t>2026-05-03T00:08:18.510+02:00</t>
  </si>
  <si>
    <t>2026-05-03T00:21:11.542+02:00</t>
  </si>
  <si>
    <t>[{"id":"69400db90dc626f6c3c3fc11","count":1,"label":"Hawai 40cm","posId":"102","price":30900,"isExtra":false},{"id":"eebdf80d1781a9b444ae21c7","count":1,"label":"Balné","posId":"K0000","price":2000,"isExtra":true},{"id":"92493bd8b2b1686ca8fec1fe","count":1,"label":"Bez ananasu","posId":"X100","price":0,"KDSTags":["redhighlight"],"isExtra":true}]</t>
  </si>
  <si>
    <t>2026-05-03T00:04:53.949+02:00</t>
  </si>
  <si>
    <t>2026-05-03T00:18:49.489+02:00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</si>
  <si>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okrajů","posId":"X1000","price":0,"isExtra":true}]</t>
  </si>
  <si>
    <t>2026-05-02T23:56:49.852+02:00</t>
  </si>
  <si>
    <t>2026-05-03T00:06:49.576+02:00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</si>
  <si>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</si>
  <si>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Ulugbek</t>
  </si>
  <si>
    <t>2026-05-02T23:54:55.683+02:00</t>
  </si>
  <si>
    <t>2026-05-03T00:15:44.534+02:00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</si>
  <si>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okrajů","posId":"X1000","price":0,"isExtra":true},{"id":"X113","note":"","count":1,"label":"Bez mozzarelly","posId":"X113","price":0,"KDSTags":["redhighlight"],"isExtra":true},{"id":"102","note":"","count":1,"label":"Hawai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okrajů","posId":"X1000","price":0,"isExtra":true},{"id":"X100","note":"","count":1,"label":"Bez ananasu","posId":"X100","price":0,"KDSTags":["redhighlight"],"isExtra":true}]</t>
  </si>
  <si>
    <t>2026-05-02T23:53:37.969+02:00</t>
  </si>
  <si>
    <t>2026-05-03T00:02:35.475+02:00</t>
  </si>
  <si>
    <t>[{"id":"69400db90dc626f6c3c3fc11","count":1,"label":"Hawai 40cm","posId":"102","price":30900,"isExtra":false},{"id":"eebdf80d1781a9b444ae21c7","count":1,"label":"Balné","posId":"K0000","price":2000,"isExtra":true},{"id":"1c6f84c289296835ae52ec9a","count":1,"label":"Smetanový základ","posId":"ZRS40","price":0,"isExtra":true}]</t>
  </si>
  <si>
    <t>2026-05-02T23:53:07.849+02:00</t>
  </si>
  <si>
    <t>2026-05-03T00:00:37.449+02:00</t>
  </si>
  <si>
    <t>[{"id":"69400db90dc626f6c3c3fc03","count":1,"label":"Quattro Formaggi 40cm","posId":"111","price":30900,"isExtra":false},{"id":"eebdf80d1781a9b444ae21c7","count":1,"label":"Balné","posId":"K0000","price":2000,"isExtra":true}]</t>
  </si>
  <si>
    <t>2026-05-02T23:13:47.846+02:00</t>
  </si>
  <si>
    <t>2026-05-02T23:20:32.419+02:00</t>
  </si>
  <si>
    <t>[{"id":"69400db90dc626f6c3c3fc21","count":1,"label":"Comeback 32cm 🌶️","posId":"121","price":24900,"isExtra":false},{"id":"47441b8c08c3b985152b12f3","count":1,"label":"Balné","posId":"K0000","price":1500,"isExtra":true},{"id":"69400db90dc626f6c3c3fc5d","count":1,"label":"Česnekový dip","posId":"P106","price":2000,"isExtra":false},{"id":"47441b8c08c3b985152b12f3","count":1,"label":"Balné","posId":"K0000","price":1500,"isExtra":true},{"id":"69400db90dc626f6c3c3fc79","count":1,"label":"Pepsi zero sugar 1l","posId":"N125","price":5900,"isExtra":false}]</t>
  </si>
  <si>
    <t>2026-05-02T23:09:46.022+02:00</t>
  </si>
  <si>
    <t>2026-05-02T23:18:49.446+02:00</t>
  </si>
  <si>
    <t>[{"id":"69400db90dc626f6c3c3fc11","count":1,"label":"Hawai 40cm","posId":"102","price":30900,"isExtra":false},{"id":"eebdf80d1781a9b444ae21c7","count":1,"label":"Balné","posId":"K0000","price":2000,"isExtra":true}]</t>
  </si>
  <si>
    <t>2026-05-02T23:00:53.408+02:00</t>
  </si>
  <si>
    <t>2026-05-02T23:06:53.217+02:00</t>
  </si>
  <si>
    <t>[{"id":"31c0dfca-6f85-4bc6-9421-409b4483b607","count":1,"label":"Pizza Pepperoni 32","posId":"120","price":24900,"isExtra":false,"creatorId":"iOaPZPPRQSqaW1SzPeEpv","isPackging":0,"actualLabel":"Pizza Pepperoni 32"}]</t>
  </si>
  <si>
    <t>2026-05-02T22:44:41.859+02:00</t>
  </si>
  <si>
    <t>2026-05-02T22:50:34.158+02:00</t>
  </si>
  <si>
    <t>[{"id":"97c710af-c51c-4fa1-8ff3-1e2aa47a8648","count":1,"label":"Pizza Capricciosa 32","posId":"113","price":24900,"isExtra":false,"creatorId":"oC7YfRC_0ZpIg-2mm04t-","isPackging":0,"actualLabel":"Pizza Capricciosa 32"}]</t>
  </si>
  <si>
    <t>Oleh</t>
  </si>
  <si>
    <t>2026-05-02T22:43:54.649+02:00</t>
  </si>
  <si>
    <t>2026-05-02T22:56:57.306+02:00</t>
  </si>
  <si>
    <t>[{"id":"119","note":"","count":1,"label":"BBQ Texas 32cm","posId":"119","price":24900,"isExtra":false},{"id":"K0000","note":"","count":1,"label":"Balné","posId":"K0000","price":1500,"isExtra":true},{"id":"121","note":"","count":1,"label":"Comeback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základ","posId":"ZRB32","price":0,"isExtra":true}]</t>
  </si>
  <si>
    <t>2026-05-02T22:24:17.582+02:00</t>
  </si>
  <si>
    <t>2026-05-02T22:24:18.734+02:00</t>
  </si>
  <si>
    <t>[{"id":"57405792","note":"","size":"Mirinda 1l","count":1,"label":"Mirinda 1l","posId":"N126","price":5900,"isExtra":false},{"id":"59610966","note":"","size":"Hot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🌶️🌶️","posId":"122","price":24900,"isExtra":false},{"id":"57081111","note":"","count":1,"label":"Balné","posId":"K0000","price":1500,"isExtra":true},{"id":"59610976","note":"","count":1,"label":"USA těsto","posId":"17","price":1000,"isExtra":true},{"id":"57094177","note":"","count":1,"label":"BBQ základ","posId":"ZRB32","price":0,"isExtra":true},{"id":"57081176","note":"","count":1,"label":"okraj hotdog, bbq omáčka","posId":"A119","price":5700,"isExtra":true},{"id":"57081169","note":"","count":1,"label":"Olivy","posId":"B112","price":2500,"KDSTags":["greenhighlight"],"isExtra":true},{"id":"59610970","note":"","size":"BBQ Meteor 32cm","count":1,"label":"BBQ Meteor 32cm","posId":"118","price":24900,"isExtra":false},{"id":"57081111","note":"","count":1,"label":"Balné","posId":"K0000","price":1500,"isExtra":true},{"id":"59610976","note":"","count":1,"label":"USA těsto","posId":"17","price":1000,"isExtra":true},{"id":"57094174","note":"","count":1,"label":"Rajčatový základ","posId":"ZBR32","price":0,"isExtra":true},{"id":"57081176","note":"","count":1,"label":"okraj hotdog, bbq omáčka","posId":"A119","price":5700,"isExtra":true},{"id":"57081151","note":"","count":1,"label":"Žampiony","posId":"B105","price":2500,"KDSTags":["greenhighlight"],"isExtra":true},{"id":"57081169","note":"","count":1,"label":"Olivy","posId":"B112","price":2500,"KDSTags":["greenhighlight"],"isExtra":true},{"id":"57405790","note":"","size":"Pepsi 1l","count":1,"label":"Pepsi 1l","posId":"N124","price":5900,"isExtra":false}]</t>
  </si>
  <si>
    <t>2026-05-02T22:06:11.419+02:00</t>
  </si>
  <si>
    <t>2026-05-02T22:22:07.347+02:00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</si>
  <si>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🌶️🌶️","posId":"122","price":24900,"isExtra":false},{"id":"47441b8c08c3b985152b12f3","count":1,"label":"Balné","posId":"K0000","price":1500,"isExtra":true},{"id":"e8b9c738ab9602bc599b4f85","count":1,"label":"bez plněných okrajů","posId":"X1000","price":0,"isExtra":true},{"id":"69400db90dc626f6c3c3fc23","count":1,"label":"Pepperoni 32cm 🌶️🌶️","posId":"120","price":24900,"isExtra":false},{"id":"47441b8c08c3b985152b12f3","count":1,"label":"Balné","posId":"K0000","price":1500,"isExtra":true},{"id":"e8b9c738ab9602bc599b4f85","count":1,"label":"bez plněných okrajů","posId":"X1000","price":0,"isExtra":true}]</t>
  </si>
  <si>
    <t>2026-05-02T22:04:11.395+02:00</t>
  </si>
  <si>
    <t>2026-05-02T22:17:26.225+02:00</t>
  </si>
  <si>
    <t>[{"id":"69400db90dc626f6c3c3fc03","count":1,"label":"Quattro Formaggi 40cm","posId":"111","price":30900,"isExtra":false},{"id":"eebdf80d1781a9b444ae21c7","count":1,"label":"Balné","posId":"K0000","price":2000,"isExtra":true},{"id":"4cf46eca02ef054173c87b37","count":1,"label":"okraj mozzarella, bylinky","posId":"A122","price":6500,"isExtra":true}]</t>
  </si>
  <si>
    <t>2026-05-02T21:55:30.809+02:00</t>
  </si>
  <si>
    <t>2026-05-02T22:12:34.364+02:00</t>
  </si>
  <si>
    <t>[{"id":"59610973","note":"","size":"Capricciosa 32cm","count":1,"label":"Capricciosa 32cm","posId":"113","price":24900,"isExtra":false},{"id":"57081111","note":"","count":1,"label":"Balné","posId":"K0000","price":1500,"isExtra":true},{"id":"59610971","note":"","size":"Zeleninová 32cm","count":1,"label":"Zeleninová 32cm","posId":"115","price":24900,"isExtra":false},{"id":"57081111","note":"","count":1,"label":"Balné","posId":"K0000","price":1500,"isExtra":true}]</t>
  </si>
  <si>
    <t>2026-05-02T21:48:30.384+02:00</t>
  </si>
  <si>
    <t>2026-05-02T21:55:44.259+02:00</t>
  </si>
  <si>
    <t>[{"id":"57081032","note":"","size":"Hawai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okrajů","posId":"X1000","price":0,"isExtra":true}]</t>
  </si>
  <si>
    <t>2026-05-02T21:37:54.407+02:00</t>
  </si>
  <si>
    <t>2026-05-02T21:43:51.190+02:00</t>
  </si>
  <si>
    <t>[{"id":"31cc2dec-1acd-4403-88c1-9561117576d8","count":1,"label":"Pizza Špenát kuře 40 cm","posId":"104","price":30900,"isExtra":false,"creatorId":"MrfM5pjmL9fuN4HxIXoRW","isPackging":0,"actualLabel":"Pizza Špenát kuře 40 cm"}]</t>
  </si>
  <si>
    <t>2026-05-02T21:34:45.006+02:00</t>
  </si>
  <si>
    <t>2026-05-02T21:41:36.326+02:00</t>
  </si>
  <si>
    <t>2026-05-02T21:33:44.565+02:00</t>
  </si>
  <si>
    <t>2026-05-02T21:39:24.221+02:00</t>
  </si>
  <si>
    <t>[{"id":"69400db90dc626f6c3c3fc1d","count":1,"label":"Quattro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bylinky","posId":"A121","price":5700,"isExtra":true},{"id":"adc7d53df6ae6022ecf35d4b","count":1,"label":"Bez gorgonzoly","posId":"X101","price":0,"KDSTags":["redhighlight"],"isExtra":true},{"id":"4173076b46457d4e4732cebd","count":1,"label":"Kuře","posId":"B114","price":3000,"KDSTags":["greenhighlight"],"isExtra":true}]</t>
  </si>
  <si>
    <t>2026-05-02T21:30:02.954+02:00</t>
  </si>
  <si>
    <t>2026-05-02T21:43:36.951+02:00</t>
  </si>
  <si>
    <t>2026-05-02T21:54:15.310+02:00</t>
  </si>
  <si>
    <t>2026-05-02T21:30:18.021+02:00</t>
  </si>
  <si>
    <t>[{"id":"35e045f9-bc36-46e9-8142-6579de78a05b","note":"","count":1,"label":"Comeback 32 cm","posId":"121","price":24900,"isExtra":false},{"id":"76eb7be7-260a-4fc5-a79a-916f660b4d3e","note":"","count":1,"label":"masové kuličky","posId":"B116","price":5900,"KDSTags":["greenhighlight"],"isExtra":true},{"id":"19647242-c7ae-4948-97a4-fe55e47b6f96","note":"","count":1,"label":"BEZ -pepperoni salám","posId":"X109","price":0,"KDSTags":["redhighlight"],"isExtra":true},{"id":"3a8b6a85-3b5c-4ee4-be2d-261ab8731d6e","note":"","count":1,"label":"Dip česnekový","posId":"P106","price":2000,"isExtra":false}]</t>
  </si>
  <si>
    <t>2026-05-02T21:27:29.348+02:00</t>
  </si>
  <si>
    <t>2026-05-02T21:34:40.914+02:00</t>
  </si>
  <si>
    <t>[{"id":"e28ab87f-b95c-47c6-9c60-ca35c4cef227","count":1,"label":"Pizza Pepperoni 40","posId":"108","price":30900,"isExtra":false,"creatorId":"P_Oy1XFUf8U_rexYujEb6","isPackging":0,"actualLabel":"Pizza Pepperoni 40"}]</t>
  </si>
  <si>
    <t>2026-05-02T21:04:03.060+02:00</t>
  </si>
  <si>
    <t>2026-05-02T21:16:07.690+02:00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</si>
  <si>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bylinky","posId":"A122","price":6500,"isExtra":true}]</t>
  </si>
  <si>
    <t>2026-05-02T21:03:52.043+02:00</t>
  </si>
  <si>
    <t>2026-05-02T21:13:11.932+02:00</t>
  </si>
  <si>
    <t>[{"id":"57081033","note":"","size":"Capricciosa 40cm","count":1,"label":"Capricciosa 40cm","posId":"101","price":30900,"isExtra":false},{"id":"57081101","note":"","count":1,"label":"Balné","posId":"K0000","price":2000,"isExtra":true}]</t>
  </si>
  <si>
    <t>2026-05-02T21:02:03.465+02:00</t>
  </si>
  <si>
    <t>2026-05-02T21:08:16.681+02:00</t>
  </si>
  <si>
    <t>2026-05-02T21:41:08.161+02:00</t>
  </si>
  <si>
    <t>2026-05-02T21:03:52.961+02:00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</si>
  <si>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BBQ","posId":"A120","price":6500,"isExtra":true}]</t>
  </si>
  <si>
    <t>2026-05-02T20:59:04.014+02:00</t>
  </si>
  <si>
    <t>2026-05-02T21:37:29.988+02:00</t>
  </si>
  <si>
    <t>2026-05-02T20:53:38.786+02:00</t>
  </si>
  <si>
    <t>2026-05-02T21:06:48.918+02:00</t>
  </si>
  <si>
    <t>[{"id":"103","note":"could you please add one more sauce with it thank you 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okrajů","posId":"X1000","price":0,"isExtra":true}]</t>
  </si>
  <si>
    <t>2026-05-02T20:51:13.216+02:00</t>
  </si>
  <si>
    <t>2026-05-02T21:04:44.886+02:00</t>
  </si>
  <si>
    <t>[{"id":"109","note":"","count":1,"label":"Comeback 40cm 🌶️","posId":"109","price":30900,"isExtra":false},{"id":"K0000","note":"","count":1,"label":"Balné","posId":"K0000","price":2000,"isExtra":true},{"id":"101","note":"","count":1,"label":"Capricciosa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</si>
  <si>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2026-05-02T20:49:03.531+02:00</t>
  </si>
  <si>
    <t>2026-05-02T20:56:31.638+02:00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</si>
  <si>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bylinky","posId":"A121","price":5700,"isExtra":true}]</t>
  </si>
  <si>
    <t>2026-05-02T20:45:07.409+02:00</t>
  </si>
  <si>
    <t>2026-05-02T20:51:17.876+02:00</t>
  </si>
  <si>
    <t>[{"id":"57081063","note":"","size":"Veggie menu Comeback","count":1,"label":"Veggie menu Comeback","posId":"M200","price":34900,"isExtra":false},{"id":"57081224","note":"","count":1,"label":"Veggieballs","posId":"Y117","price":0,"isExtra":true},{"id":"57081092","note":"","count":1,"label":"Balné","posId":"K0000","price":3000,"isExtra":true},{"id":"57081105","note":"","count":1,"label":"bez plněných okrajů","posId":"X1000","price":0,"isExtra":true},{"id":"57081121","note":"","count":1,"label":"česnekový chléb","posId":"P104","price":0,"isExtra":true},{"id":"57405804","note":"","count":1,"label":"Mirinda 1l","posId":"N126","price":0,"isExtra":true},{"id":"57081069","note":"","size":"Česnekový dip","count":1,"label":"Česnekový dip","posId":"P106","price":2000,"isExtra":false}]</t>
  </si>
  <si>
    <t>2026-05-02T20:27:40.808+02:00</t>
  </si>
  <si>
    <t>2026-05-02T20:32:54.924+02:00</t>
  </si>
  <si>
    <t>2026-05-02T20:12:34.633+02:00</t>
  </si>
  <si>
    <t>2026-05-02T20:20:48.933+02:00</t>
  </si>
  <si>
    <t>[{"id":"69400db90dc626f6c3c3fc77","count":1,"label":"Pepsi 1l","posId":"N124","price":5900,"isExtra":false},{"id":"69400db90dc626f6c3c3fc11","count":1,"label":"Hawai 40cm","posId":"102","price":30900,"isExtra":false},{"id":"eebdf80d1781a9b444ae21c7","count":1,"label":"Balné","posId":"K0000","price":2000,"isExtra":true},{"id":"d6d74ab42be6062f19191438","count":1,"label":"bez plněných okrajů","posId":"X1000","price":0,"isExtra":true}]</t>
  </si>
  <si>
    <t>2026-05-02T20:07:13.093+02:00</t>
  </si>
  <si>
    <t>2026-05-02T20:14:12.548+02:00</t>
  </si>
  <si>
    <t>2026-05-02T19:58:03.684+02:00</t>
  </si>
  <si>
    <t>2026-05-02T20:08:55.416+02:00</t>
  </si>
  <si>
    <t>2026-05-02T20:15:44.608+02:00</t>
  </si>
  <si>
    <t>2026-05-02T20:02:04.746+02:00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</si>
  <si>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-cibule","posId":"X103","price":0,"KDSTags":["redhighlight"],"isExtra":true},{"id":"944ada84-4b76-4cec-9248-ebcd083131da","note":"","count":1,"label":"Baby špenát &amp; kuře 32 cm","posId":"140","price":24900,"isExtra":false},{"id":"96b5d091-fc97-4d1a-8602-51839892aa23","note":"","count":1,"label":"Dip jalapenos","posId":"P107","price":2000,"isExtra":false}]</t>
  </si>
  <si>
    <t>2026-05-02T19:53:03.646+02:00</t>
  </si>
  <si>
    <t>2026-05-02T20:01:11.376+02:00</t>
  </si>
  <si>
    <t>2026-05-02T20:21:04.191+02:00</t>
  </si>
  <si>
    <t>2026-05-02T19:53:41.768+02:00</t>
  </si>
  <si>
    <t>[{"id":"aef5aaf8-2acf-4f20-91be-c8829f11cd0c","note":"","count":1,"label":"Capricciosa 40 cm","posId":"101","price":30900,"isExtra":false},{"id":"eae0baf6-2c0e-4081-8ab5-5266bc363ee5","note":"","count":1,"label":"Okraj mozzarella, BBQ omáčka","posId":"A124","price":6500,"isExtra":true},{"id":"a851d29a-5134-4946-b96f-7df04ca56ce8","note":"","count":1,"label":"Pepsi zero sugar 1l","posId":"N125","price":5900,"isExtra":false},{"id":"b1e90925-955e-4f63-991c-0b5218433d25","note":"","count":2,"label":"BIRGO grapefruit 0,5l","posId":"N131","price":4900,"isExtra":false}]</t>
  </si>
  <si>
    <t>2026-05-02T19:53:03.628+02:00</t>
  </si>
  <si>
    <t>2026-05-02T20:21:14.448+02:00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</si>
  <si>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aef5aaf8-2acf-4f20-91be-c8829f11cd0c","note":"","count":1,"label":"Capricciosa 40 cm","posId":"101","price":30900,"isExtra":false}]</t>
  </si>
  <si>
    <t>2026-05-02T19:26:03.950+02:00</t>
  </si>
  <si>
    <t>2026-05-02T19:38:21.593+02:00</t>
  </si>
  <si>
    <t>2026-05-02T19:45:39.274+02:00</t>
  </si>
  <si>
    <t>2026-05-02T19:26:32.173+02:00</t>
  </si>
  <si>
    <t>[{"id":"85dc195f-7d7b-4fb5-b41d-eb1c9c76b3a3","note":"","count":1,"label":"Hot &amp; Spicy 32 cm","posId":"146","price":24900,"isExtra":false},{"id":"3a8b6a85-3b5c-4ee4-be2d-261ab8731d6e","note":"","count":1,"label":"Dip česnekový","posId":"P106","price":2000,"isExtra":false}]</t>
  </si>
  <si>
    <t>2026-05-02T19:14:31.739+02:00</t>
  </si>
  <si>
    <t>2026-05-02T19:23:39.444+02:00</t>
  </si>
  <si>
    <t>[{"id":"57081069","note":"","size":"Česnekový dip","count":1,"label":"Česnekový dip","posId":"P106","price":2000,"isExtra":false},{"id":"57081111","note":"","count":1,"label":"Balné","posId":"K0000","price":1500,"isExtra":true},{"id":"59610967","note":"","size":"Comeback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bylinky","posId":"A121","price":5700,"isExtra":true},{"id":"57081202","note":"","count":1,"label":"Kukuřice","posId":"B115","price":2500,"KDSTags":["greenhighlight"],"isExtra":true},{"id":"57081208","note":"","count":1,"label":"Špenát s česnekem","posId":"B107","price":2500,"KDSTags":["greenhighlight"],"isExtra":true},{"id":"57081226","note":"","count":1,"label":"Gorgonzola","posId":"B101","price":3000,"KDSTags":["greenhighlight"],"isExtra":true}]</t>
  </si>
  <si>
    <t>2026-05-02T19:00:07.649+02:00</t>
  </si>
  <si>
    <t>2026-05-02T19:11:26.355+02:00</t>
  </si>
  <si>
    <t>[{"id":"59610964","note":"","size":"Margherita 32cm","count":1,"label":"Margherita 32cm","posId":"112","price":20900,"isExtra":false},{"id":"57081111","note":"","count":1,"label":"Balné","posId":"K0000","price":1500,"isExtra":true},{"id":"59610966","note":"","size":"Hot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🌶️🌶️","posId":"122","price":24900,"isExtra":false},{"id":"57081111","note":"","count":1,"label":"Balné","posId":"K0000","price":1500,"isExtra":true},{"id":"59610976","note":"","count":1,"label":"USA těsto","posId":"17","price":1000,"isExtra":true},{"id":"57081122","note":"","count":1,"label":"Jalapeňos","posId":"B102","price":2500,"KDSTags":["greenhighlight"],"isExtra":true}]</t>
  </si>
  <si>
    <t>2026-05-02T18:56:41.282+02:00</t>
  </si>
  <si>
    <t>2026-05-02T19:09:45.433+02:00</t>
  </si>
  <si>
    <t>Shagun</t>
  </si>
  <si>
    <t>2026-05-02T18:49:48.463+02:00</t>
  </si>
  <si>
    <t>2026-05-02T19:03:45.263+02:00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</si>
  <si>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103","note":"","count":1,"label":"Cibule","posId":"B103","price":2500,"KDSTags":["greenhighlight"],"isExtra":true},{"id":"B113","note":"","count":1,"label":"Mozzarella","posId":"B113","price":3000,"KDSTags":["greenhighlight"]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</si>
  <si>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2026-05-02T18:49:03.975+02:00</t>
  </si>
  <si>
    <t>2026-05-02T18:57:16.126+02:00</t>
  </si>
  <si>
    <t>[{"id":"117c830b-d7db-490d-a3b9-365f8c4fa2d3","note":"","count":1,"label":"Zeleninová 32 cm","posId":"115","price":24900,"isExtra":false},{"id":"169906cc-98ac-4101-a361-79ae530758c3","note":"","count":1,"label":"BEZ -cibule","posId":"X103","price":0,"KDSTags":["redhighlight"],"isExtra":true}]</t>
  </si>
  <si>
    <t>2026-05-02T18:47:05.450+02:00</t>
  </si>
  <si>
    <t>2026-05-02T18:55:08.328+02:00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</si>
  <si>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</si>
  <si>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2026-05-02T18:40:41.798+02:00</t>
  </si>
  <si>
    <t>2026-05-02T18:48:14.969+02:00</t>
  </si>
  <si>
    <t>[{"id":"2258641d-2e03-4608-b20f-749a219f4c12","count":1,"label":"Pizza BBQ Texas 32","posId":"119","price":24900,"isExtra":false,"creatorId":"NKpw7eOZGA4ERpDI3uK4V","isPackging":0,"actualLabel":"Pizza BBQ Texas 32"}]</t>
  </si>
  <si>
    <t>2026-05-02T18:38:41.476+02:00</t>
  </si>
  <si>
    <t>2026-05-02T18:46:22.378+02:00</t>
  </si>
  <si>
    <t>[{"id":"59610970","note":"","size":"BBQ Meteor 32cm","count":1,"label":"BBQ Meteor 32cm","posId":"118","price":24900,"isExtra":false},{"id":"57081111","note":"","count":1,"label":"Balné","posId":"K0000","price":1500,"isExtra":true},{"id":"57081105","note":"","count":1,"label":"bez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</si>
  <si>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2026-05-02T18:29:51.870+02:00</t>
  </si>
  <si>
    <t>2026-05-02T18:39:53.125+02:00</t>
  </si>
  <si>
    <t>[{"id":"69400db90dc626f6c3c3fc23","count":1,"label":"Pepperoni 32cm 🌶️🌶️","posId":"120","price":24900,"isExtra":false},{"id":"47441b8c08c3b985152b12f3","count":1,"label":"Balné","posId":"K0000","price":1500,"isExtra":true},{"id":"d9d27ec8b07691907ec63c68","count":1,"label":"Kukuřice","posId":"B115","price":2500,"KDSTags":["greenhighlight"],"isExtra":true},{"id":"592b320c6574e69a2f542127","count":1,"label":"Mozzarella","posId":"B113","price":3000,"KDSTags":["greenhighlight"],"isExtra":true}]</t>
  </si>
  <si>
    <t>2026-05-02T18:28:57.575+02:00</t>
  </si>
  <si>
    <t>2026-05-02T18:38:49.896+02:00</t>
  </si>
  <si>
    <t>[{"id":"14d74183-8108-4914-8e03-e680c274b617","count":1,"label":"Pizza Capricciosa 40","posId":"101","price":30900,"isExtra":false,"creatorId":"GXflNcLU5EU0mB-1Iue8h","isPackging":0,"actualLabel":"Pizza Capricciosa 40"},{"id":"3fd5bae2-83df-49cd-b0e6-b39af80616c6","count":1,"label":"Pizza BBQ Texas 40","posId":"107","price":30900,"isExtra":false,"creatorId":"oaOK4E_8Er7RcQGiJYxS_","isPackging":0,"actualLabel":"Pizza BBQ Texas 40"}]</t>
  </si>
  <si>
    <t>2026-05-02T18:17:13.987+02:00</t>
  </si>
  <si>
    <t>2026-05-02T18:23:14.364+02:00</t>
  </si>
  <si>
    <t>[{"id":"69400db90dc626f6c3c3fc0d","count":1,"label":"BBQ Meteor 40cm","posId":"106","price":30900,"isExtra":false},{"id":"eebdf80d1781a9b444ae21c7","count":1,"label":"Balné","posId":"K0000","price":2000,"isExtra":true},{"id":"d6d74ab42be6062f19191438","count":1,"label":"bez plněných okrajů","posId":"X1000","price":0,"isExtra":true},{"id":"69400db90dc626f6c3c3fc65","count":1,"label":"Dip Jalapeňos","posId":"P107","price":2000,"isExtra":false},{"id":"47441b8c08c3b985152b12f3","count":1,"label":"Balné","posId":"K0000","price":1500,"isExtra":true}]</t>
  </si>
  <si>
    <t>2026-05-02T18:01:03.172+02:00</t>
  </si>
  <si>
    <t>2026-05-02T18:10:37.832+02:00</t>
  </si>
  <si>
    <t>[{"id":"e8f571e6-dd36-42d7-8826-52c90315986b","note":"","count":1,"label":"Baby špenát &amp; kuře 40 cm","posId":"104","price":30900,"isExtra":false},{"id":"f61b7339-3b20-4583-b2b8-12e48de2876d","note":"","count":1,"label":"změna na Rajčatový základ","posId":"f61b7339-3b20-4583-b2b8-12e48de2876d","price":0,"isExtra":true}]</t>
  </si>
  <si>
    <t>2026-05-02T17:59:34.569+02:00</t>
  </si>
  <si>
    <t>2026-05-02T18:07:51.019+02:00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</si>
  <si>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32cm","posId":"114","price":24900,"isExtra":false},{"id":"57081111","note":"","count":1,"label":"Balné","posId":"K0000","price":1500,"isExtra":true}]</t>
  </si>
  <si>
    <t>2026-05-02T17:56:04.151+02:00</t>
  </si>
  <si>
    <t>2026-05-02T18:05:21.851+02:00</t>
  </si>
  <si>
    <t>[{"id":"03dae282-4cd4-4fa2-9169-2178ea3ed325","note":"","count":1,"label":"Quattro Formaggi 40 cm","posId":"111","price":30900,"isExtra":fals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česnekový","posId":"P106","price":2000,"isExtra":false}]</t>
  </si>
  <si>
    <t>2026-05-02T17:41:25.125+02:00</t>
  </si>
  <si>
    <t>2026-05-02T17:47:28.995+02:00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</si>
  <si>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32cm","posId":"113","price":24900,"isExtra":false},{"id":"57081111","note":"","count":1,"label":"Balné","posId":"K0000","price":1500,"isExtra":true},{"id":"57081176","note":"","count":1,"label":"okraj hotdog, bbq omáčka","posId":"A119","price":5700,"isExtra":true},{"id":"57081122","note":"","count":1,"label":"Jalapeňos","posId":"B102","price":2500,"KDSTags":["greenhighlight"],"isExtra":true},{"id":"57081222","note":"","count":1,"label":"Slanina","posId":"B108","price":3000,"KDSTags":["greenhighlight"],"isExtra":true}]</t>
  </si>
  <si>
    <t>2026-05-02T17:25:04.015+02:00</t>
  </si>
  <si>
    <t>2026-05-02T17:33:36.730+02:00</t>
  </si>
  <si>
    <t>2026-05-02T17:53:42.267+02:00</t>
  </si>
  <si>
    <t>2026-05-02T17:25:14.045+02:00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</si>
  <si>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-olivy","posId":"X112","price":0,"KDSTags":["redhighlight"],"isExtra":true},{"id":"5b1f2843-926a-4dd1-a5f0-4fddc7b45013","note":"","count":1,"label":"Margherita 32 cm","posId":"112","price":20900,"isExtra":false},{"id":"d1e9623b-89c9-4caa-a2ba-cbaafad1a883","note":"","count":1,"label":"slanina","posId":"B108","price":3000,"KDSTags":["greenhighlight"],"isExtra":true}]</t>
  </si>
  <si>
    <t>2026-05-02T17:18:15.428+02:00</t>
  </si>
  <si>
    <t>2026-05-02T17:26:51.012+02:00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</si>
  <si>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těsto","posId":"17","price":1000,"isExtra":true},{"id":"57094177","note":"","count":1,"label":"BBQ základ","posId":"ZRB32","price":0,"isExtra":true},{"id":"57081140","note":"","count":1,"label":"okraj mozzarella, bylinky","posId":"A121","price":5700,"isExtra":true},{"id":"57081069","note":"","size":"Česnekový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</si>
  <si>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2026-05-02T17:04:02.958+02:00</t>
  </si>
  <si>
    <t>2026-05-02T17:21:25.773+02:00</t>
  </si>
  <si>
    <t>2026-05-02T17:32:45.373+02:00</t>
  </si>
  <si>
    <t>2026-05-02T17:04:11.049+02:00</t>
  </si>
  <si>
    <t>2026-05-02T16:43:26.099+02:00</t>
  </si>
  <si>
    <t>2026-05-02T16:48:46.633+02:00</t>
  </si>
  <si>
    <t>[{"id":"8b9ce92a-02d5-43b9-b829-08e471365a1c","count":1,"label":"Pizza Hot &amp; Spicy 40","posId":"110","price":30900,"isExtra":false,"creatorId":"NsRKQKUXTp6IZ3ZjIGimk","isPackging":0,"actualLabel":"Pizza Hot &amp; Spicy 40"}]</t>
  </si>
  <si>
    <t>Adam</t>
  </si>
  <si>
    <t>2026-05-02T15:55:35.849+02:00</t>
  </si>
  <si>
    <t>2026-05-02T16:03:16.601+02:00</t>
  </si>
  <si>
    <t>[{"id":"102","note":"","count":1,"label":"Hawai 40cm","posId":"102","price":30900,"isExtra":false},{"id":"K0000","note":"","count":1,"label":"Balné","posId":"K0000","price":2000,"isExtra":true},{"id":"C100","note":"","count":1,"label":"Ananas","posId":"C100","price":3500,"KDSTags":["greenhighlight"],"isExtra":true},{"id":"N124","note":"","count":1,"label":"Pepsi 1l","posId":"N124","price":5900,"isExtra":false}]</t>
  </si>
  <si>
    <t>2026-05-02T14:53:58.405+02:00</t>
  </si>
  <si>
    <t>2026-05-02T15:01:13.442+02:00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</si>
  <si>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těsto","posId":"17","price":1000,"isExtra":true}]</t>
  </si>
  <si>
    <t>2026-05-02T14:51:22.178+02:00</t>
  </si>
  <si>
    <t>2026-05-02T14:55:48.504+02:00</t>
  </si>
  <si>
    <t>[{"id":"69400db90dc626f6c3c3fc1d","count":1,"label":"Quattro Formaggi 32cm","posId":"123","price":24900,"isExtra":false},{"id":"47441b8c08c3b985152b12f3","count":1,"label":"Balné","posId":"K0000","price":1500,"isExtra":true}]</t>
  </si>
  <si>
    <t>2026-05-02T14:39:04.282+02:00</t>
  </si>
  <si>
    <t>2026-05-02T14:53:40.269+02:00</t>
  </si>
  <si>
    <t>[{"id":"bf8dc38b-6c8e-42b6-9da3-3170253a57d4","note":"","count":1,"label":"Hot &amp; Spicy 32 cm","posId":"122","price":24900,"isExtra":false},{"id":"35e045f9-bc36-46e9-8142-6579de78a05b","note":"","count":1,"label":"Comeback 32 cm","posId":"121","price":24900,"isExtra":false},{"id":"ee394832-8137-440a-84b7-b9e0df42a9ab","note":"","count":1,"label":"Hawai 32 cm","posId":"114","price":24900,"isExtra":false}]</t>
  </si>
  <si>
    <t>2026-05-02T14:38:47.758+02:00</t>
  </si>
  <si>
    <t>2026-05-02T14:49:32.412+02:00</t>
  </si>
  <si>
    <t>[{"id":"59610969","note":"","size":"BBQ Texas 32cm","count":1,"label":"BBQ Texas 32cm","posId":"119","price":24900,"isExtra":false},{"id":"57081111","note":"","count":1,"label":"Balné","posId":"K0000","price":1500,"isExtra":true}]</t>
  </si>
  <si>
    <t>2026-05-02T14:24:04.376+02:00</t>
  </si>
  <si>
    <t>2026-05-02T14:32:50.222+02:00</t>
  </si>
  <si>
    <t>2026-05-02T14:49:59.508+02:00</t>
  </si>
  <si>
    <t>2026-05-02T14:24:44.075+02:00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</si>
  <si>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česnekem","posId":"C107","price":3500,"KDSTags":["greenhighlight"],"isExtra":true}]</t>
  </si>
  <si>
    <t>2026-05-02T14:05:03.534+02:00</t>
  </si>
  <si>
    <t>2026-05-02T14:12:56.164+02:00</t>
  </si>
  <si>
    <t>2026-05-02T14:22:47.450+02:00</t>
  </si>
  <si>
    <t>2026-05-02T14:05:39.779+02:00</t>
  </si>
  <si>
    <t>2026-05-02T14:00:45.449+02:00</t>
  </si>
  <si>
    <t>2026-05-02T14:10:53.414+02:00</t>
  </si>
  <si>
    <t>[{"id":"57081028","note":"","size":"BBQ Texas 40cm","count":1,"label":"BBQ Texas 40cm","posId":"107","price":30900,"isExtra":false},{"id":"57081101","note":"","count":1,"label":"Balné","posId":"K0000","price":2000,"isExtra":true},{"id":"59555800","note":"","count":1,"label":"Smetanový základ","posId":"ZBS40","price":0,"isExtra":true},{"id":"57081135","note":"","count":1,"label":"okraj mozzarella, bylinky","posId":"A122","price":6500,"isExtra":true}]</t>
  </si>
  <si>
    <t>Adhamjon</t>
  </si>
  <si>
    <t>2026-05-02T13:54:49.992+02:00</t>
  </si>
  <si>
    <t>2026-05-02T14:07:49.369+02:00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</si>
  <si>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</si>
  <si>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Kuldeep</t>
  </si>
  <si>
    <t>2026-05-02T13:40:27.395+02:00</t>
  </si>
  <si>
    <t>2026-05-02T13:46:47.182+02:00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</si>
  <si>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</si>
  <si>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2026-05-02T13:36:29.504+02:00</t>
  </si>
  <si>
    <t>2026-05-02T13:44:02.375+02:00</t>
  </si>
  <si>
    <t>[{"id":"69400db90dc626f6c3c3fc77","count":1,"label":"Pepsi 1l","posId":"N124","price":5900,"isExtra":false},{"id":"69400db90dc626f6c3c3fc05","count":1,"label":"Hot &amp; Spicy 40cm 🌶️🌶️","posId":"110","price":30900,"isExtra":false},{"id":"eebdf80d1781a9b444ae21c7","count":1,"label":"Balné","posId":"K0000","price":2000,"isExtra":true}]</t>
  </si>
  <si>
    <t>2026-05-02T13:26:41.242+02:00</t>
  </si>
  <si>
    <t>2026-05-02T13:35:42.277+02:00</t>
  </si>
  <si>
    <t>[{"id":"69400db90dc626f6c3c3fc1f","count":1,"label":"Hot &amp; Spicy 32cm 🌶️🌶️","posId":"122","price":24900,"isExtra":false},{"id":"47441b8c08c3b985152b12f3","count":1,"label":"Balné","posId":"K0000","price":1500,"isExtra":true}]</t>
  </si>
  <si>
    <t>2026-05-02T13:23:34.060+02:00</t>
  </si>
  <si>
    <t>2026-05-02T13:32:51.151+02:00</t>
  </si>
  <si>
    <t>[{"id":"69400db90dc626f6c3c3fc2d","count":1,"label":"Capricciosa 32cm","posId":"113","price":24900,"isExtra":false},{"id":"47441b8c08c3b985152b12f3","count":1,"label":"Balné","posId":"K0000","price":1500,"isExtra":true},{"id":"a412b114a164fd326990f8ec","count":1,"label":"Smetanový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okrajů","posId":"X1000","price":0,"isExtra":true},{"id":"69400db90dc626f6c3c3fc77","count":1,"label":"Pepsi 1l","posId":"N124","price":5900,"isExtra":false},{"id":"69400db90dc626f6c3c3fc5d","count":1,"label":"Česnekový dip","posId":"P106","price":2000,"isExtra":false},{"id":"47441b8c08c3b985152b12f3","count":1,"label":"Balné","posId":"K0000","price":1500,"isExtra":true}]</t>
  </si>
  <si>
    <t>2026-05-02T12:40:32.669+02:00</t>
  </si>
  <si>
    <t>2026-05-02T12:47:08.887+02:00</t>
  </si>
  <si>
    <t>[{"id":"69400db90dc626f6c3c3fc1b","count":1,"label":"Margherita 32cm","posId":"112","price":20900,"isExtra":false},{"id":"47441b8c08c3b985152b12f3","count":1,"label":"Balné","posId":"K0000","price":1500,"isExtra":true}]</t>
  </si>
  <si>
    <t>2026-05-02T12:11:14.250+02:00</t>
  </si>
  <si>
    <t>2026-05-02T12:18:05.895+02:00</t>
  </si>
  <si>
    <t>2026-05-02T11:41:33.100+02:00</t>
  </si>
  <si>
    <t>2026-05-02T11:55:56.724+02:00</t>
  </si>
  <si>
    <t>[{"id":"111","note":"","count":3,"label":"Quattro Formaggi 40cm","posId":"111","price":30900,"isExtra":false},{"id":"K0000","note":"","count":3,"label":"Balné","posId":"K0000","price":2000,"isExtra":true}]</t>
  </si>
  <si>
    <t>2026-05-02T11:37:04.012+02:00</t>
  </si>
  <si>
    <t>2026-05-02T11:53:41.451+02:00</t>
  </si>
  <si>
    <t>[{"id":"c1383a56-9eef-4159-8de6-52ba98917da4","note":"","count":4,"label":"Pepperoni Rolls, 6 ks","posId":"P100","price":8900,"isExtra":false},{"id":"3a8b6a85-3b5c-4ee4-be2d-261ab8731d6e","note":"","count":2,"label":"Dip česnekový","posId":"P106","price":2000,"isExtra":false}]</t>
  </si>
  <si>
    <t>2026-05-02T10:48:03.777+02:00</t>
  </si>
  <si>
    <t>2026-05-02T11:07:34.157+02:00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</si>
  <si>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]</t>
  </si>
  <si>
    <t>2026-05-02T08:59:52.995+02:00</t>
  </si>
  <si>
    <t>2026-05-02T12:05:25.688+02:00</t>
  </si>
  <si>
    <t>[{"id":"69400db90dc626f6c3c3fc2f","count":1,"label":"Baby Špenát &amp; kuře 32cm","posId":"116","price":24900,"isExtra":false},{"id":"47441b8c08c3b985152b12f3","count":1,"label":"Balné","posId":"K0000","price":1500,"isExtra":true},{"id":"e8b9c738ab9602bc599b4f85","count":1,"label":"bez plněných okrajů","posId":"X1000","price":0,"isExtra":true},{"id":"69400db90dc626f6c3c3fc4f","count":1,"label":"Veggie menu Comeback","posId":"M200","price":34900,"isExtra":false},{"id":"aa72f99a4ba15f2df01d6828","count":1,"label":"Balné","posId":"K0000","price":3000,"isExtra":true},{"id":"4e85de588c4370264a24ac20","count":1,"label":"Pepperoni","posId":"Y120","price":0,"isExtra":true},{"id":"286dea47175c3f6c57758e95","count":1,"label":"BBQ základ","posId":"ZRB32","price":0,"isExtra":true},{"id":"e8b9c738ab9602bc599b4f85","count":1,"label":"bez plněných okrajů","posId":"X1000","price":0,"isExtra":true},{"id":"5c3f69791ccd91054378300f","count":1,"label":"česnekový chléb","posId":"P104","price":0,"isExtra":true},{"id":"738f6815c710ca17dccf6bb5","count":1,"label":"Pepsi 1l","posId":"N124","price":0,"isExtra":true}]</t>
  </si>
  <si>
    <t>2026-05-02T02:36:24.987+02:00</t>
  </si>
  <si>
    <t>2026-05-02T02:48:46.486+02:00</t>
  </si>
  <si>
    <t>[{"id":"fffd8bdc-c43a-4658-b8c9-baf82040bd7c","count":1,"label":"Pizza Veggieballs 18 cm","posId":"129","price":11900,"isExtra":false,"creatorId":"sZhm3yOfSNJ6DVZVEHiXm","isPackging":0,"actualLabel":"Pizza Veggieballs 18 cm"}]</t>
  </si>
  <si>
    <t>2026-05-02T02:36:16.884+02:00</t>
  </si>
  <si>
    <t>2026-05-02T03:06:56.904+02:00</t>
  </si>
  <si>
    <t>[{"id":"69400db90dc626f6c3c3fc59","count":1,"label":"Česnekový chléb 18cm","posId":"P104","price":7900,"isExtra":false},{"id":"47441b8c08c3b985152b12f3","count":1,"label":"Balné","posId":"K0000","price":1500,"isExtra":true},{"id":"69400db90dc626f6c3c3fc57","count":1,"label":"Pečené brambory","posId":"P103","price":6900,"isExtra":false},{"id":"47441b8c08c3b985152b12f3","count":1,"label":"Balné","posId":"K0000","price":1500,"isExtra":true},{"id":"69400db90dc626f6c3c3fc61","count":1,"label":"Jalapenos Rolls","posId":"jpr200","price":8900,"isExtra":false},{"id":"47441b8c08c3b985152b12f3","count":1,"label":"Balné","posId":"K0000","price":1500,"isExtra":true}]</t>
  </si>
  <si>
    <t>2026-05-02T02:29:37.567+02:00</t>
  </si>
  <si>
    <t>2026-05-02T02:58:32.774+02:00</t>
  </si>
  <si>
    <t>[{"id":"59278382","note":"","size":"Spicy menu Comeback","count":1,"label":"Spicy menu Comeback","posId":"M100","price":34900,"isExtra":false},{"id":"57081159","note":"","count":1,"label":"Comeback","posId":"Y121","price":0,"isExtra":true},{"id":"57081092","note":"","count":1,"label":"Balné","posId":"K0000","price":3000,"isExtra":true},{"id":"57081132","note":"","count":1,"label":"masové kuličky","posId":"P102","price":0,"isExtra":true},{"id":"57405803","note":"","count":1,"label":"Pepsi zero sugar 1l","posId":"N125","price":0,"isExtra":true},{"id":"57094169","note":"","count":1,"label":"Smetanový základ","posId":"ZRS32","price":0,"isExtra":true},{"id":"57081105","note":"","count":1,"label":"bez plněných okrajů","posId":"X1000","price":0,"isExtra":true}]</t>
  </si>
  <si>
    <t>2026-05-02T02:29:37.565+02:00</t>
  </si>
  <si>
    <t>2026-05-02T02:54:38.757+02:00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</si>
  <si>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</si>
  <si>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Vojtěch</t>
  </si>
  <si>
    <t>2026-05-02T02:28:46.604+02:00</t>
  </si>
  <si>
    <t>2026-05-02T02:44:22.593+02:00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</si>
  <si>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základ","posId":"ZSR40","price":0,"isExtra":true},{"id":"N142","note":"","count":1,"label":"Guarana classic","posId":"N142","price":5500,"isExtra":false}]</t>
  </si>
  <si>
    <t>2026-05-02T02:28:14.323+02:00</t>
  </si>
  <si>
    <t>2026-05-02T02:52:21.753+02:00</t>
  </si>
  <si>
    <t>[{"id":"69400db90dc626f6c3c3fc2b","count":1,"label":"Hawai 32cm","posId":"114","price":24900,"isExtra":false},{"id":"47441b8c08c3b985152b12f3","count":1,"label":"Balné","posId":"K0000","price":1500,"isExtra":true},{"id":"a412b114a164fd326990f8ec","count":1,"label":"Smetanový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okrajů","posId":"X1000","price":0,"isExtra":true},{"id":"d9d27ec8b07691907ec63c68","count":1,"label":"Kukuřice","posId":"B115","price":2500,"KDSTags":["greenhighlight"],"isExtra":true}]</t>
  </si>
  <si>
    <t>2026-05-02T02:27:13.853+02:00</t>
  </si>
  <si>
    <t>2026-05-02T02:42:23.607+02:00</t>
  </si>
  <si>
    <t>2026-05-02T02:25:12.821+02:00</t>
  </si>
  <si>
    <t>2026-05-02T02:39:45.728+02:00</t>
  </si>
  <si>
    <t>[{"id":"69400db90dc626f6c3c3fc23","count":1,"label":"Pepperoni 32cm 🌶️🌶️","posId":"120","price":24900,"isExtra":false},{"id":"47441b8c08c3b985152b12f3","count":1,"label":"Balné","posId":"K0000","price":1500,"isExtra":true},{"id":"d9d27ec8b07691907ec63c68","count":1,"label":"Kukuřice","posId":"B115","price":2500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</si>
  <si>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Deepak</t>
  </si>
  <si>
    <t>2026-05-02T02:01:34.503+02:00</t>
  </si>
  <si>
    <t>2026-05-02T02:11:24.758+02:00</t>
  </si>
  <si>
    <t>[{"id":"116","note":"","count":1,"label":"Baby Špenát &amp; kuře 32cm","posId":"116","price":24900,"isExtra":false},{"id":"K0000","note":"","count":1,"label":"Balné","posId":"K0000","price":1500,"isExtra":true},{"id":"B115","note":"","count":1,"label":"Kukuřice","posId":"B115","price":2500,"KDSTags":["greenhighlight"],"isExtra":true},{"id":"B108","note":"","count":1,"label":"Slanina","posId":"B108","price":3000,"KDSTags":["greenhighlight"],"isExtra":true},{"id":"N126","note":"","count":1,"label":"Mirinda 1l","posId":"N126","price":5900,"isExtra":false}]</t>
  </si>
  <si>
    <t>2026-05-02T01:53:14.640+02:00</t>
  </si>
  <si>
    <t>2026-05-02T02:02:51.552+02:00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</si>
  <si>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57081198","note":"","count":1,"label":"Cibule","posId":"B103","price":2500,"KDSTags":["greenhighlight"],"isExtra":true},{"id":"57081202","note":"","count":1,"label":"Kukuřice","posId":"B115","price":2500,"KDSTags":["greenhighlight"],"isExtra":true},{"id":"57081213","note":"","count":1,"label":"Mozzarella","posId":"B113","price":3000,"KDSTags":["greenhighlight"],"isExtra":true}]</t>
  </si>
  <si>
    <t>2026-05-02T01:52:11.658+02:00</t>
  </si>
  <si>
    <t>2026-05-02T02:10:21.552+02:00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</si>
  <si>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40cm","posId":"111","price":30900,"isExtra":false},{"id":"57081101","note":"","count":1,"label":"Balné","posId":"K0000","price":2000,"isExtra":true},{"id":"59555804","note":"","count":1,"label":"BBQ základ","posId":"ZSB49","price":0,"isExtra":true},{"id":"57081099","note":"","count":1,"label":"bez plněných okrajů","posId":"X1000","price":0,"isExtra":true},{"id":"57081029","note":"","size":"BBQ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základ","posId":"ZBR40","price":0,"isExtra":true},{"id":"57081099","note":"","count":1,"label":"bez plněných okrajů","posId":"X1000","price":0,"isExtra":true}]</t>
  </si>
  <si>
    <t>Etibor</t>
  </si>
  <si>
    <t>2026-05-02T01:44:26.443+02:00</t>
  </si>
  <si>
    <t>2026-05-02T01:51:38.409+02:00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</si>
  <si>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bylinky","posId":"A121","price":5700,"isExtra":true},{"id":"B102","note":"","count":1,"label":"Jalapeňos","posId":"B102","price":2500,"KDSTags":["greenhighlight"],"isExtra":true},{"id":"jpr200","note":"","count":1,"label":"Jalapenos Rolls","posId":"jpr200","price":8900,"isExtra":false},{"id":"K0000","note":"","count":1,"label":"Balné","posId":"K0000","price":1500,"isExtra":true},{"id":"chr100","note":"","count":1,"label":"Choco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</si>
  <si>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2026-05-02T01:28:52.414+02:00</t>
  </si>
  <si>
    <t>2026-05-02T01:44:27.497+02:00</t>
  </si>
  <si>
    <t>[{"id":"123","note":"","count":1,"label":"Quattro Formaggi 32cm","posId":"123","price":24900,"isExtra":false},{"id":"K0000","note":"","count":1,"label":"Balné","posId":"K0000","price":1500,"isExtra":true},{"id":"110","note":"","count":1,"label":"Hot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🌶️🌶️","posId":"110","price":30900,"isExtra":false},{"id":"K0000","note":"","count":1,"label":"Balné","posId":"K0000","price":2000,"isExtra":true}]</t>
  </si>
  <si>
    <t>2026-05-02T01:24:45.623+02:00</t>
  </si>
  <si>
    <t>2026-05-02T01:43:37.445+02:00</t>
  </si>
  <si>
    <t>2026-05-02T01:24:25.414+02:00</t>
  </si>
  <si>
    <t>2026-05-02T01:33:52.084+02:00</t>
  </si>
  <si>
    <t>[{"id":"0c4e80a5-3baa-43b5-a88a-47870464bc47","count":1,"label":"Pizza BBQ Texas 18","posId":"131","price":11900,"isExtra":false,"creatorId":"Xt1L5ZoJDxg2KrMDunCW6","isPackging":0,"actualLabel":"Pizza BBQ Texas 18"}]</t>
  </si>
  <si>
    <t>2026-05-02T01:24:06.333+02:00</t>
  </si>
  <si>
    <t>2026-05-02T01:33:50.237+02:00</t>
  </si>
  <si>
    <t>[{"id":"c48047a3-b360-4cc6-8231-e37932ddbc84","count":1,"label":"Pizza Comeback 18","posId":"133","price":11900,"isExtra":false,"creatorId":"87E49I1_SU5NndSVgr2m4","isPackging":0,"actualLabel":"Pizza Comeback 18"}]</t>
  </si>
  <si>
    <t>2026-05-02T01:11:36.639+02:00</t>
  </si>
  <si>
    <t>2026-05-02T01:26:41.276+02:00</t>
  </si>
  <si>
    <t>[{"id":"69400db90dc626f6c3c3fc03","count":1,"label":"Quattro Formaggi 40cm","posId":"111","price":30900,"isExtra":false},{"id":"eebdf80d1781a9b444ae21c7","count":1,"label":"Balné","posId":"K0000","price":2000,"isExtra":true},{"id":"69400db90dc626f6c3c3fc0b","count":1,"label":"BBQ Texas 40cm","posId":"107","price":30900,"isExtra":false},{"id":"eebdf80d1781a9b444ae21c7","count":1,"label":"Balné","posId":"K0000","price":2000,"isExtra":true},{"id":"2c087da3e2685cb4a4b95fed","count":1,"label":"Rajčatový základ","posId":"ZBR40","price":0,"isExtra":true}]</t>
  </si>
  <si>
    <t>2026-05-02T01:11:08.515+02:00</t>
  </si>
  <si>
    <t>2026-05-02T01:21:11.295+02:00</t>
  </si>
  <si>
    <t>[{"id":"69400db90dc626f6c3c3fc09","count":1,"label":"Pepperoni 40cm 🌶️🌶️","posId":"108","price":30900,"isExtra":false},{"id":"eebdf80d1781a9b444ae21c7","count":1,"label":"Balné","posId":"K0000","price":2000,"isExtra":true},{"id":"1c6f84c289296835ae52ec9a","count":1,"label":"Smetanový základ","posId":"ZRS40","price":0,"isExtra":true},{"id":"69400db90dc626f6c3c3fc5d","count":1,"label":"Česnekový dip","posId":"P106","price":2000,"isExtra":false},{"id":"47441b8c08c3b985152b12f3","count":1,"label":"Balné","posId":"K0000","price":1500,"isExtra":true}]</t>
  </si>
  <si>
    <t>2026-05-02T01:08:06.501+02:00</t>
  </si>
  <si>
    <t>2026-05-02T01:19:10.286+02:00</t>
  </si>
  <si>
    <t>[{"id":"69400db90dc626f6c3c3fc1b","count":1,"label":"Margherita 32cm","posId":"112","price":20900,"isExtra":false},{"id":"47441b8c08c3b985152b12f3","count":1,"label":"Balné","posId":"K0000","price":1500,"isExtra":true},{"id":"e1f43a0ee7f218cf02a7ded7","count":1,"label":"USA těsto","posId":"17","price":1000,"isExtra":true},{"id":"69400db90dc626f6c3c3fc63","count":1,"label":"Choco Rolls","posId":"chr100","price":8900,"isExtra":false},{"id":"47441b8c08c3b985152b12f3","count":1,"label":"Balné","posId":"K0000","price":1500,"isExtra":true}]</t>
  </si>
  <si>
    <t>Johongir</t>
  </si>
  <si>
    <t>2026-05-02T00:54:34.612+02:00</t>
  </si>
  <si>
    <t>2026-05-02T01:02:45.180+02:00</t>
  </si>
  <si>
    <t>[{"id":"P101","note":"","count":1,"label":"Spicy Wings 🌶️","posId":"P101","price":11900,"isExtra":false},{"id":"K0000","note":"","count":1,"label":"Balné","posId":"K0000","price":1500,"isExtra":true},{"id":"110","note":"","count":1,"label":"Hot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Jalapeňos","posId":"P107","price":2000,"isExtra":false},{"id":"K0000","note":"","count":1,"label":"Balné","posId":"K0000","price":1500,"isExtra":true}]</t>
  </si>
  <si>
    <t>Larysa</t>
  </si>
  <si>
    <t>2026-05-02T00:50:24.347+02:00</t>
  </si>
  <si>
    <t>2026-05-02T00:58:48.509+02:00</t>
  </si>
  <si>
    <t>[{"id":"111","note":"","count":1,"label":"Quattro Formaggi 40cm","posId":"111","price":30900,"isExtra":false},{"id":"K0000","note":"","count":1,"label":"Balné","posId":"K0000","price":2000,"isExtra":true},{"id":"114","note":"","count":1,"label":"Hawai 32cm","posId":"114","price":24900,"isExtra":false},{"id":"K0000","note":"","count":1,"label":"Balné","posId":"K0000","price":1500,"isExtra":true},{"id":"N125","note":"","count":1,"label":"Pepsi zero sugar 1l","posId":"N125","price":5900,"isExtra":false}]</t>
  </si>
  <si>
    <t>2026-05-02T00:40:26.700+02:00</t>
  </si>
  <si>
    <t>2026-05-02T00:50:47.558+02:00</t>
  </si>
  <si>
    <t>[{"id":"69400db90dc626f6c3c3fc07","count":1,"label":"Comeback 40cm 🌶️","posId":"109","price":30900,"isExtra":false},{"id":"eebdf80d1781a9b444ae21c7","count":1,"label":"Balné","posId":"K0000","price":2000,"isExtra":true},{"id":"38352f45b2aaeccf01c8fc81","count":1,"label":"Mozzarella","posId":"C113","price":4000,"KDSTags":["greenhighlight"],"isExtra":true},{"id":"69400db90dc626f6c3c3fc03","count":1,"label":"Quattro Formaggi 40cm","posId":"111","price":30900,"isExtra":false},{"id":"eebdf80d1781a9b444ae21c7","count":1,"label":"Balné","posId":"K0000","price":2000,"isExtra":true},{"id":"38352f45b2aaeccf01c8fc81","count":1,"label":"Mozzarella","posId":"C113","price":4000,"KDSTags":["greenhighlight"],"isExtra":true}]</t>
  </si>
  <si>
    <t>2026-05-02T00:37:23.979+02:00</t>
  </si>
  <si>
    <t>2026-05-02T00:47:35.313+02:00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</si>
  <si>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🌶️🌶️","posId":"120","price":24900,"isExtra":false},{"id":"47441b8c08c3b985152b12f3","count":1,"label":"Balné","posId":"K0000","price":1500,"isExtra":true}]</t>
  </si>
  <si>
    <t>2026-05-02T00:26:38.258+02:00</t>
  </si>
  <si>
    <t>2026-05-02T00:41:55.160+02:00</t>
  </si>
  <si>
    <t>2026-05-02T00:21:16.903+02:00</t>
  </si>
  <si>
    <t>2026-05-02T00:35:55.193+02:00</t>
  </si>
  <si>
    <t>[{"id":"69400db90dc626f6c3c3fc27","count":1,"label":"BBQ Meteor 32cm","posId":"118","price":24900,"isExtra":false},{"id":"47441b8c08c3b985152b12f3","count":1,"label":"Balné","posId":"K0000","price":1500,"isExtra":true}]</t>
  </si>
  <si>
    <t>2026-05-02T00:20:04.329+02:00</t>
  </si>
  <si>
    <t>2026-05-02T00:37:37.949+02:00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</si>
  <si>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</si>
  <si>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2026-05-02T00:08:09.692+02:00</t>
  </si>
  <si>
    <t>2026-05-02T00:33:30.142+02:00</t>
  </si>
  <si>
    <t>[{"id":"69400db90dc626f6c3c3fc11","count":1,"label":"Hawai 40cm","posId":"102","price":30900,"isExtra":false},{"id":"eebdf80d1781a9b444ae21c7","count":1,"label":"Balné","posId":"K0000","price":2000,"isExtra":true},{"id":"543075768b05694fdb6185c8","count":1,"label":"Kukuřice","posId":"C115","price":3500,"KDSTags":["greenhighlight"],"isExtra":true}]</t>
  </si>
  <si>
    <t>2026-05-02T00:06:50.182+02:00</t>
  </si>
  <si>
    <t>2026-05-02T00:24:41.203+02:00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</si>
  <si>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okrajů","posId":"X1000","price":0,"isExtra":true}]</t>
  </si>
  <si>
    <t>2026-05-02T00:02:10.264+02:00</t>
  </si>
  <si>
    <t>2026-05-02T00:23:27.715+02:00</t>
  </si>
  <si>
    <t>[{"id":"69400db90dc626f6c3c3fc23","count":1,"label":"Pepperoni 32cm 🌶️🌶️","posId":"120","price":24900,"isExtra":false},{"id":"47441b8c08c3b985152b12f3","count":1,"label":"Balné","posId":"K0000","price":1500,"isExtra":true},{"id":"69400db90dc626f6c3c3fc01","count":1,"label":"Margherita 40cm","posId":"100","price":26900,"isExtra":false},{"id":"eebdf80d1781a9b444ae21c7","count":1,"label":"Balné","posId":"K0000","price":2000,"isExtra":true},{"id":"69400db90dc626f6c3c3fc21","count":1,"label":"Comeback 32cm 🌶️","posId":"121","price":24900,"isExtra":false},{"id":"47441b8c08c3b985152b12f3","count":1,"label":"Balné","posId":"K0000","price":1500,"isExtra":true},{"id":"69400db90dc626f6c3c3fc5d","count":4,"label":"Česnekový dip","posId":"P106","price":2000,"isExtra":false},{"id":"47441b8c08c3b985152b12f3","count":4,"label":"Balné","posId":"K0000","price":1500,"isExtra":true}]</t>
  </si>
  <si>
    <t>2026-05-01T23:58:38.846+02:00</t>
  </si>
  <si>
    <t>2026-05-02T00:10:46.496+02:00</t>
  </si>
  <si>
    <t>2026-05-01T23:56:26.920+02:00</t>
  </si>
  <si>
    <t>2026-05-02T00:09:46.875+02:00</t>
  </si>
  <si>
    <t>[{"id":"38ba12cb-7e06-4754-8714-03609598fc8f","count":1,"label":"Pizza Hot &amp; Spicy 32","posId":"122","price":24900,"isExtra":false,"creatorId":"uuFUBZVc2BjHroXO_yS_f","isPackging":0,"actualLabel":"Pizza Hot &amp; Spicy 32"},{"id":"ymBOCn5TmdXromQHrpfrr","count":1,"label":"Smetanový základ","posId":"ZRS32","price":0,"isExtra":true,"mainItemId":"38ba12cb-7e06-4754-8714-03609598fc8f"},{"id":"cd7798b9-deb2-4229-a68e-ebefba7ee9e4","count":1,"label":"Pizza Comeback 32","posId":"121","price":24900,"isExtra":false,"creatorId":"sbJlXkNZMJKMkASBRUL3q","isPackging":0,"actualLabel":"Pizza Comeback 32"},{"id":"ymBOCn5TmdXromQHrpfrr","count":1,"label":"Smetanový základ","posId":"ZRS32","price":0,"isExtra":true,"mainItemId":"cd7798b9-deb2-4229-a68e-ebefba7ee9e4"},{"id":"aEhGN0F1eP1ffk52R-6IM","count":1,"label":"okraj mozzarella, bylinky","posId":"A121","price":5700,"isExtra":true,"mainItemId":"cd7798b9-deb2-4229-a68e-ebefba7ee9e4"}]</t>
  </si>
  <si>
    <t>2026-05-01T23:48:00.085+02:00</t>
  </si>
  <si>
    <t>2026-05-02T00:02:59.977+02:00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</si>
  <si>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základ","posId":"ZRB40","price":0,"isExtra":true},{"id":"P106","note":"","count":3,"label":"Česnekový dip","posId":"P106","price":2000,"isExtra":false},{"id":"K0000","note":"","count":3,"label":"Balné","posId":"K0000","price":1500,"isExtra":true}]</t>
  </si>
  <si>
    <t>Amir</t>
  </si>
  <si>
    <t>2026-05-01T23:41:22.053+02:00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</si>
  <si>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základ","posId":"ZRB40","price":0,"isExtra":true},{"id":"P106","note":"","count":3,"label":"Česnekový dip","posId":"P106","price":2000,"isExtra":false},{"id":"K0000","note":"","count":3,"label":"Balné","posId":"K0000","price":1500,"isExtra":true}]</t>
  </si>
  <si>
    <t>2026-05-01T23:40:54.485+02:00</t>
  </si>
  <si>
    <t>2026-05-01T23:51:52.167+02:00</t>
  </si>
  <si>
    <t>2026-05-01T23:38:38.048+02:00</t>
  </si>
  <si>
    <t>2026-05-01T23:51:50.971+02:00</t>
  </si>
  <si>
    <t>Volodymyr Vychivskyi</t>
  </si>
  <si>
    <t>2026-05-01T23:37:03.973+02:00</t>
  </si>
  <si>
    <t>2026-05-02T00:05:49.987+02:00</t>
  </si>
  <si>
    <t>2026-05-02T00:19:54.232+02:00</t>
  </si>
  <si>
    <t>2026-05-01T23:37:04.419+02:00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</si>
  <si>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,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-cibule","posId":"X103","price":0,"KDSTags":["redhighlight"],"isExtra":true}]</t>
  </si>
  <si>
    <t>2026-05-01T23:36:33.135+02:00</t>
  </si>
  <si>
    <t>2026-05-01T23:46:39.051+02:00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</si>
  <si>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okrajů","posId":"X1000","price":0,"isExtra":true}]</t>
  </si>
  <si>
    <t>2026-05-01T23:35:28.206+02:00</t>
  </si>
  <si>
    <t>2026-05-01T23:40:35.820+02:00</t>
  </si>
  <si>
    <t>[{"id":"c48047a3-b360-4cc6-8231-e37932ddbc84","count":1,"label":"Pizza Comeback 18","posId":"133","price":11900,"isExtra":false,"creatorId":"f6sbNJGlk0mzcPInHfjyb","isPackging":0,"actualLabel":"Pizza Comeback 18"}]</t>
  </si>
  <si>
    <t>2026-05-01T23:34:53.064+02:00</t>
  </si>
  <si>
    <t>2026-05-01T23:44:35.110+02:00</t>
  </si>
  <si>
    <t>[{"id":"69400db90dc626f6c3c3fc01","count":1,"label":"Margherita 40cm","posId":"100","price":26900,"isExtra":false},{"id":"eebdf80d1781a9b444ae21c7","count":1,"label":"Balné","posId":"K0000","price":2000,"isExtra":true}]</t>
  </si>
  <si>
    <t>2026-05-01T23:27:17.164+02:00</t>
  </si>
  <si>
    <t>2026-05-01T23:40:37.956+02:00</t>
  </si>
  <si>
    <t>[{"id":"69400db90dc626f6c3c3fc29","count":1,"label":"Zeleninová 32cm","posId":"115","price":24900,"isExtra":false},{"id":"47441b8c08c3b985152b12f3","count":1,"label":"Balné","posId":"K0000","price":1500,"isExtra":true},{"id":"286dea47175c3f6c57758e95","count":1,"label":"BBQ základ","posId":"ZRB32","price":0,"isExtra":true},{"id":"e8b9c738ab9602bc599b4f85","count":1,"label":"bez plněných okrajů","posId":"X1000","price":0,"isExtra":true}]</t>
  </si>
  <si>
    <t>2026-05-01T23:09:53.241+02:00</t>
  </si>
  <si>
    <t>2026-05-01T23:21:23.707+02:00</t>
  </si>
  <si>
    <t>[{"id":"97205e8a-60b5-439e-8af0-7f8def52aeb6","count":1,"label":"Pizza Hawai 32 cm","posId":"114","price":24900,"isExtra":false,"creatorId":"kaBsb8q-az7OqCP0TIzOn","isPackging":0,"actualLabel":"Pizza Hawai 32 cm"},{"id":"7507a487-c26a-4f94-8eb3-363e2592ef8e","count":1,"label":"Pepsi 1l","posId":"N124","price":5900,"isExtra":false,"creatorId":"hTt5mJKu5cj4hAORYVnnB","isPackging":0,"actualLabel":"Pepsi 1l"}]</t>
  </si>
  <si>
    <t>2026-05-01T23:03:33.602+02:00</t>
  </si>
  <si>
    <t>2026-05-01T23:19:33.018+02:00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</si>
  <si>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🌶️🌶️","posId":"110","price":30900,"isExtra":false},{"id":"eebdf80d1781a9b444ae21c7","count":1,"label":"Balné","posId":"K0000","price":2000,"isExtra":true},{"id":"1c6f84c289296835ae52ec9a","count":1,"label":"Smetanový základ","posId":"ZRS40","price":0,"isExtra":true},{"id":"af0af3ee558e8ac396404b0a","count":1,"label":"Jalapeňos","posId":"C102","price":3500,"KDSTags":["greenhighlight"],"isExtra":true}]</t>
  </si>
  <si>
    <t>2026-05-01T22:58:04.196+02:00</t>
  </si>
  <si>
    <t>2026-05-01T23:17:08.018+02:00</t>
  </si>
  <si>
    <t>[{"id":"110","note":"Jalapenos jenom na PŮLKU MOC MOC PROSÍM &lt;3","count":1,"label":"Hot &amp; Spicy 40cm 🌶️🌶️","posId":"110","price":30900,"isExtra":false},{"id":"K0000","note":"","count":1,"label":"Balné","posId":"K0000","price":2000,"isExtra":true},{"id":"A124","note":"","count":1,"label":"okraj mozzarella, bbq omáčka","posId":"A124","price":6500,"isExtra":true},{"id":"P107","note":"","count":1,"label":"Dip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</si>
  <si>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2026-05-01T22:52:59.421+02:00</t>
  </si>
  <si>
    <t>2026-05-01T23:14:34.955+02:00</t>
  </si>
  <si>
    <t>[{"id":"69400db90dc626f6c3c3fc07","count":1,"label":"Comeback 40cm 🌶️","posId":"109","price":30900,"isExtra":false},{"id":"eebdf80d1781a9b444ae21c7","count":1,"label":"Balné","posId":"K0000","price":2000,"isExtra":true},{"id":"d6d74ab42be6062f19191438","count":1,"label":"bez plněných okrajů","posId":"X1000","price":0,"isExtra":true}]</t>
  </si>
  <si>
    <t>2026-05-01T22:52:30.233+02:00</t>
  </si>
  <si>
    <t>2026-05-01T23:03:54.896+02:00</t>
  </si>
  <si>
    <t>2026-05-01T22:51:49.612+02:00</t>
  </si>
  <si>
    <t>2026-05-01T23:12:10.819+02:00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</si>
  <si>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okrajů","posId":"X1000","price":0,"isExtra":true},{"id":"X112","note":"","count":1,"label":"Bez oliv","posId":"X112","price":0,"KDSTags":["redhighlight"],"isExtra":true},{"id":"C115","note":"","count":1,"label":"Kukuřice","posId":"C115","price":3500,"KDSTags":["greenhighlight"],"isExtra":true},{"id":"C113","note":"","count":1,"label":"Mozzarella","posId":"C113","price":4000,"KDSTags":["greenhighlight"],"isExtra":true},{"id":"C114","note":"","count":1,"label":"Kuře","posId":"C114","price":4000,"KDSTags":["greenhighlight"],"isExtra":true}]</t>
  </si>
  <si>
    <t>2026-05-01T22:50:34.016+02:00</t>
  </si>
  <si>
    <t>2026-05-01T23:06:21.935+02:00</t>
  </si>
  <si>
    <t>[{"id":"123","note":"","count":1,"label":"Quattro Formaggi 32cm","posId":"123","price":24900,"isExtra":false},{"id":"K0000","note":"","count":1,"label":"Balné","posId":"K0000","price":1500,"isExtra":true},{"id":"A119","note":"","count":1,"label":"okraj hotdog, bbq omáčka","posId":"A119","price":5700,"isExtra":true},{"id":"121","note":"","count":1,"label":"Comeback 32cm 🌶️","posId":"121","price":24900,"isExtra":false},{"id":"K0000","note":"","count":1,"label":"Balné","posId":"K0000","price":1500,"isExtra":true},{"id":"A123","note":"","count":1,"label":"okraj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</si>
  <si>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2026-05-01T22:48:00.590+02:00</t>
  </si>
  <si>
    <t>2026-05-01T23:08:06.896+02:00</t>
  </si>
  <si>
    <t>2026-05-01T22:43:27.149+02:00</t>
  </si>
  <si>
    <t>2026-05-01T23:02:52.992+02:00</t>
  </si>
  <si>
    <t>[{"id":"69400db90dc626f6c3c3fc03","count":1,"label":"Quattro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základ","posId":"ZSR40","price":0,"isExtra":true},{"id":"4cf46eca02ef054173c87b37","count":1,"label":"okraj mozzarella, bylinky","posId":"A122","price":6500,"isExtra":true}]</t>
  </si>
  <si>
    <t>2026-05-01T22:33:42.081+02:00</t>
  </si>
  <si>
    <t>2026-05-01T22:38:46.127+02:00</t>
  </si>
  <si>
    <t>tomáš</t>
  </si>
  <si>
    <t>2026-05-01T22:28:13.474+02:00</t>
  </si>
  <si>
    <t>2026-05-01T22:37:46.863+02:00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</si>
  <si>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</si>
  <si>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Erik</t>
  </si>
  <si>
    <t>2026-05-01T22:22:53.680+02:00</t>
  </si>
  <si>
    <t>2026-05-01T22:34:36.751+02:00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</si>
  <si>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</si>
  <si>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2026-05-01T22:22:13.464+02:00</t>
  </si>
  <si>
    <t>2026-05-01T22:33:06.696+02:00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</si>
  <si>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</si>
  <si>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2026-05-01T22:18:03.056+02:00</t>
  </si>
  <si>
    <t>2026-05-01T22:30:32.784+02:00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</si>
  <si>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fb12cb64-5c55-4a3e-9351-4c75cdb0fc47","note":"","count":1,"label":"Špenát s česnekem","posId":"C107","price":3500,"KDSTags":["greenhighlight"],"isExtra":true}]</t>
  </si>
  <si>
    <t>2026-05-01T22:09:51.499+02:00</t>
  </si>
  <si>
    <t>2026-05-01T22:24:06.983+02:00</t>
  </si>
  <si>
    <t>2026-05-01T22:09:34.251+02:00</t>
  </si>
  <si>
    <t>2026-05-01T22:22:58.875+02:00</t>
  </si>
  <si>
    <t>2026-05-01T22:02:02.418+02:00</t>
  </si>
  <si>
    <t>2026-05-01T22:12:31.763+02:00</t>
  </si>
  <si>
    <t>[{"id":"69400db90dc626f6c3c3fc2d","count":1,"label":"Capricciosa 32cm","posId":"113","price":24900,"isExtra":false},{"id":"47441b8c08c3b985152b12f3","count":1,"label":"Balné","posId":"K0000","price":1500,"isExtra":true}]</t>
  </si>
  <si>
    <t>2026-05-01T21:55:39.759+02:00</t>
  </si>
  <si>
    <t>2026-05-01T22:01:42.639+02:00</t>
  </si>
  <si>
    <t>[{"id":"112","note":"","count":1,"label":"Margherita 32cm","posId":"112","price":20900,"isExtra":false},{"id":"K0000","note":"","count":1,"label":"Balné","posId":"K0000","price":1500,"isExtra":true},{"id":"B103","note":"","count":1,"label":"Cibule","posId":"B103","price":2500,"KDSTags":["greenhighlight"],"isExtra":true}]</t>
  </si>
  <si>
    <t>2026-05-01T21:49:24.204+02:00</t>
  </si>
  <si>
    <t>2026-05-01T22:00:26.851+02:00</t>
  </si>
  <si>
    <t>[{"id":"69400db90dc626f6c3c3fc03","count":1,"label":"Quattro Formaggi 40cm","posId":"111","price":30900,"isExtra":false},{"id":"eebdf80d1781a9b444ae21c7","count":1,"label":"Balné","posId":"K0000","price":2000,"isExtra":true},{"id":"69400db90dc626f6c3c3fc5d","count":1,"label":"Česnekový dip","posId":"P106","price":2000,"isExtra":false},{"id":"47441b8c08c3b985152b12f3","count":1,"label":"Balné","posId":"K0000","price":1500,"isExtra":true}]</t>
  </si>
  <si>
    <t>2026-05-01T21:34:42.289+02:00</t>
  </si>
  <si>
    <t>2026-05-01T21:43:33.729+02:00</t>
  </si>
  <si>
    <t>[{"id":"69400db90dc626f6c3c3fc23","count":1,"label":"Pepperoni 32cm 🌶️🌶️","posId":"120","price":24900,"isExtra":false},{"id":"47441b8c08c3b985152b12f3","count":1,"label":"Balné","posId":"K0000","price":1500,"isExtra":true},{"id":"e8b9c738ab9602bc599b4f85","count":1,"label":"bez plněných okrajů","posId":"X1000","price":0,"isExtra":true},{"id":"69400db90dc626f6c3c3fc5d","count":1,"label":"Česnekový dip","posId":"P106","price":2000,"isExtra":false},{"id":"47441b8c08c3b985152b12f3","count":1,"label":"Balné","posId":"K0000","price":1500,"isExtra":true}]</t>
  </si>
  <si>
    <t>2026-05-01T21:28:32.116+02:00</t>
  </si>
  <si>
    <t>2026-05-01T21:42:18.699+02:00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</si>
  <si>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</si>
  <si>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2026-05-01T21:16:12.004+02:00</t>
  </si>
  <si>
    <t>2026-05-01T21:28:01.911+02:00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</si>
  <si>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</si>
  <si>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Zokhirkhon</t>
  </si>
  <si>
    <t>2026-05-01T21:14:33.859+02:00</t>
  </si>
  <si>
    <t>2026-05-01T21:23:23.722+02:00</t>
  </si>
  <si>
    <t>[{"id":"102","note":"","count":1,"label":"Hawai 40cm","posId":"102","price":30900,"isExtra":false},{"id":"K0000","note":"","count":1,"label":"Balné","posId":"K0000","price":2000,"isExtra":true},{"id":"C113","note":"","count":1,"label":"Mozzarella","posId":"C113","price":4000,"KDSTags":["greenhighlight"],"isExtra":true},{"id":"C106","note":"","count":1,"label":"Šunka","posId":"C106","price":4000,"KDSTags":["greenhighlight"],"isExtra":true},{"id":"C108","note":"","count":1,"label":"Slanina","posId":"C108","price":4000,"KDSTags":["greenhighlight"],"isExtra":true}]</t>
  </si>
  <si>
    <t>2026-05-01T21:13:59.871+02:00</t>
  </si>
  <si>
    <t>2026-05-01T21:21:17.707+02:00</t>
  </si>
  <si>
    <t>2026-05-01T21:10:33.313+02:00</t>
  </si>
  <si>
    <t>2026-05-01T21:18:54.728+02:00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</si>
  <si>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okrajů","posId":"X1000","price":0,"isExtra":true},{"id":"57081163","note":"","count":1,"label":"Bez oliv","posId":"X112","price":0,"KDSTags":["redhighlight"],"isExtra":true}]</t>
  </si>
  <si>
    <t>2026-05-01T20:57:20.536+02:00</t>
  </si>
  <si>
    <t>2026-05-01T21:03:29.635+02:00</t>
  </si>
  <si>
    <t>[{"id":"69400db90dc626f6c3c3fc2b","count":1,"label":"Hawai 32cm","posId":"114","price":24900,"isExtra":false},{"id":"47441b8c08c3b985152b12f3","count":1,"label":"Balné","posId":"K0000","price":1500,"isExtra":true},{"id":"286dea47175c3f6c57758e95","count":1,"label":"BBQ základ","posId":"ZRB32","price":0,"isExtra":true}]</t>
  </si>
  <si>
    <t>2026-05-01T20:53:19.259+02:00</t>
  </si>
  <si>
    <t>2026-05-01T21:01:50.573+02:00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</si>
  <si>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okrajů","posId":"X1000","price":0,"isExtra":true},{"id":"N120","note":"","count":1,"label":"Aquilla černý čaj a broskev 0,5l","posId":"N120","price":4900,"isExtra":false},{"id":"P106","note":"","count":1,"label":"Česnekový dip","posId":"P106","price":2000,"isExtra":false},{"id":"K0000","note":"","count":1,"label":"Balné","posId":"K0000","price":1500,"isExtra":true},{"id":"18","note":"","count":1,"label":"Jablečno-skořicové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</si>
  <si>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2026-05-01T20:31:04.334+02:00</t>
  </si>
  <si>
    <t>2026-05-01T20:39:28.294+02:00</t>
  </si>
  <si>
    <t>[{"id":"35e045f9-bc36-46e9-8142-6579de78a05b","note":"","count":1,"label":"Comeback 32 cm","posId":"121","price":24900,"isExtra":false},{"id":"c8019f80-065c-4f09-9e80-65b85dae2ae1","note":"","count":1,"label":"kukuřice","posId":"B115","price":2500,"KDSTags":["greenhighlight"],"isExtra":true}]</t>
  </si>
  <si>
    <t>2026-05-01T20:30:19.677+02:00</t>
  </si>
  <si>
    <t>2026-05-01T20:37:51.618+02:00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</si>
  <si>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🌶️","posId":"109","price":30900,"isExtra":false},{"id":"57081101","note":"","count":1,"label":"Balné","posId":"K0000","price":2000,"isExtra":true},{"id":"57081166","note":"","count":1,"label":"Bez salámu","posId":"X109","price":0,"KDSTags":["redhighlight"],"isExtra":true},{"id":"57081069","note":"","size":"Česnekový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</si>
  <si>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2026-05-01T20:26:04.093+02:00</t>
  </si>
  <si>
    <t>2026-05-01T20:33:04.444+02:00</t>
  </si>
  <si>
    <t>2026-05-01T20:45:12.099+02:00</t>
  </si>
  <si>
    <t>2026-05-01T20:26:04.590+02:00</t>
  </si>
  <si>
    <t>2026-05-01T20:23:04.549+02:00</t>
  </si>
  <si>
    <t>2026-05-01T20:30:47.683+02:00</t>
  </si>
  <si>
    <t>2026-05-01T20:38:15.507+02:00</t>
  </si>
  <si>
    <t>2026-05-01T20:23:05.481+02:00</t>
  </si>
  <si>
    <t>2026-05-01T20:06:22.142+02:00</t>
  </si>
  <si>
    <t>2026-05-01T20:16:03.445+02:00</t>
  </si>
  <si>
    <t>[{"id":"69400db90dc626f6c3c3fc23","count":1,"label":"Pepperoni 32cm 🌶️🌶️","posId":"120","price":24900,"isExtra":false},{"id":"47441b8c08c3b985152b12f3","count":1,"label":"Balné","posId":"K0000","price":1500,"isExtra":true},{"id":"f85e8465e5397f7018005171","count":1,"label":"okraj hotdog, hořčice","posId":"A117","price":5700,"isExtra":true},{"id":"2a4138515f108544805ecd07","count":1,"label":"Olivy","posId":"B112","price":2500,"KDSTags":["greenhighlight"],"isExtra":true},{"id":"d9d27ec8b07691907ec63c68","count":1,"label":"Kukuřice","posId":"B115","price":2500,"KDSTags":["greenhighlight"],"isExtra":true}]</t>
  </si>
  <si>
    <t>2026-05-01T19:54:23.868+02:00</t>
  </si>
  <si>
    <t>2026-05-01T20:08:54.295+02:00</t>
  </si>
  <si>
    <t>[{"id":"115","note":"","count":1,"label":"Zeleninová 32cm","posId":"115","price":24900,"isExtra":false},{"id":"K0000","note":"","count":1,"label":"Balné","posId":"K0000","price":1500,"isExtra":true},{"id":"A123","note":"","count":1,"label":"okraj mozzarella, bbq omáčka","posId":"A123","price":5700,"isExtra":true},{"id":"B100","note":"","count":1,"label":"Ananas","posId":"B100","price":2500,"KDSTags":["greenhighlight"],"isExtra":true},{"id":"B109","note":"","count":1,"label":"Pepperoni salám","posId":"B109","price":3000,"KDSTags":["greenhighlight"],"isExtra":true},{"id":"113","note":"","count":1,"label":"Capricciosa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</si>
  <si>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2026-05-01T19:48:04.920+02:00</t>
  </si>
  <si>
    <t>2026-05-01T20:01:03.249+02:00</t>
  </si>
  <si>
    <t>2026-05-01T20:19:31.472+02:00</t>
  </si>
  <si>
    <t>2026-05-01T19:48:06.392+02:00</t>
  </si>
  <si>
    <t>[{"id":"03ade9ce-5d0f-4499-a6a3-340b58ae4468","note":"","count":1,"label":"Capricciosa 32 cm","posId":"113","price":24900,"isExtra":false},{"id":"ee394832-8137-440a-84b7-b9e0df42a9ab","note":"","count":1,"label":"Hawai 32 cm","posId":"114","price":24900,"isExtra":false}]</t>
  </si>
  <si>
    <t>2026-05-01T19:34:01.750+02:00</t>
  </si>
  <si>
    <t>2026-05-01T19:54:31.444+02:00</t>
  </si>
  <si>
    <t>[{"id":"69400db90dc626f6c3c3fc2d","count":1,"label":"Capricciosa 32cm","posId":"113","price":24900,"isExtra":false},{"id":"47441b8c08c3b985152b12f3","count":1,"label":"Balné","posId":"K0000","price":1500,"isExtra":true},{"id":"69400db90dc626f6c3c3fc1d","count":1,"label":"Quattro Formaggi 32cm","posId":"123","price":24900,"isExtra":false},{"id":"47441b8c08c3b985152b12f3","count":1,"label":"Balné","posId":"K0000","price":1500,"isExtra":true},{"id":"b93ecc5223a172317d92cda7","count":1,"label":"Rajčatový základ","posId":"ZSR32","price":0,"isExtra":true}]</t>
  </si>
  <si>
    <t>2026-05-01T19:33:01.135+02:00</t>
  </si>
  <si>
    <t>2026-05-01T19:50:51.348+02:00</t>
  </si>
  <si>
    <t>[{"id":"69400db90dc626f6c3c3fc2f","count":1,"label":"Baby Špenát &amp; kuře 32cm","posId":"116","price":24900,"isExtra":false},{"id":"47441b8c08c3b985152b12f3","count":1,"label":"Balné","posId":"K0000","price":1500,"isExtra":true},{"id":"69400db90dc626f6c3c3fc1d","count":1,"label":"Quattro Formaggi 32cm","posId":"123","price":24900,"isExtra":false},{"id":"47441b8c08c3b985152b12f3","count":1,"label":"Balné","posId":"K0000","price":1500,"isExtra":true},{"id":"69400db90dc626f6c3c3fc5d","count":1,"label":"Česnekový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</si>
  <si>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2026-05-01T19:32:30.861+02:00</t>
  </si>
  <si>
    <t>2026-05-01T19:47:44.929+02:00</t>
  </si>
  <si>
    <t>[{"id":"69400db90dc626f6c3c3fc2d","count":1,"label":"Capricciosa 32cm","posId":"113","price":24900,"isExtra":false},{"id":"47441b8c08c3b985152b12f3","count":1,"label":"Balné","posId":"K0000","price":1500,"isExtra":true},{"id":"a412b114a164fd326990f8ec","count":1,"label":"Smetanový základ","posId":"ZRS32","price":0,"isExtra":true},{"id":"3d68a128798074412b96c779","count":1,"label":"Bez oliv","posId":"X112","price":0,"KDSTags":["redhighlight"],"isExtra":true},{"id":"f3c8450c1d5ac9173d788ac2","count":1,"label":"Žampiony","posId":"B105","price":2500,"KDSTags":["greenhighlight"],"isExtra":true},{"id":"69400db90dc626f6c3c3fc5d","count":1,"label":"Česnekový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</si>
  <si>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2026-05-01T19:32:04.293+02:00</t>
  </si>
  <si>
    <t>2026-05-01T19:59:21.121+02:00</t>
  </si>
  <si>
    <t>2026-05-01T20:12:38.276+02:00</t>
  </si>
  <si>
    <t>2026-05-01T19:32:05.350+02:00</t>
  </si>
  <si>
    <t>[{"id":"03ade9ce-5d0f-4499-a6a3-340b58ae4468","note":"","count":1,"label":"Capricciosa 32 cm","posId":"113","price":24900,"isExtra":false}]</t>
  </si>
  <si>
    <t>2026-05-01T19:28:17.925+02:00</t>
  </si>
  <si>
    <t>2026-05-01T19:44:39.116+02:00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</si>
  <si>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okrajů","posId":"X1000","price":0,"isExtra":true},{"id":"57081026","note":"","size":"Comeback 40cm 🌶️","count":1,"label":"Comeback 40cm 🌶️","posId":"109","price":30900,"isExtra":false},{"id":"57081101","note":"","count":1,"label":"Balné","posId":"K0000","price":2000,"isExtra":true}]</t>
  </si>
  <si>
    <t>2026-05-01T19:27:18.620+02:00</t>
  </si>
  <si>
    <t>2026-05-01T19:39:55.284+02:00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</si>
  <si>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základ","posId":"ZSR40","price":0,"isExtra":true},{"id":"57081135","note":"","count":1,"label":"okraj mozzarella, bylinky","posId":"A122","price":6500,"isExtra":true}]</t>
  </si>
  <si>
    <t>2026-05-01T19:26:20.716+02:00</t>
  </si>
  <si>
    <t>2026-05-01T19:37:56.307+02:00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</si>
  <si>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základ","posId":"ZBR40","price":0,"isExtra":true},{"id":"57081165","note":"","count":1,"label":"okraj hotdog, hořčice","posId":"A118","price":6500,"isExtra":true},{"id":"59278383","note":"","size":"Masové kuličky","count":1,"label":"Masové kuličky","posId":"P102","price":9900,"isExtra":false},{"id":"57081111","note":"","count":1,"label":"Balné","posId":"K0000","price":1500,"isExtra":true},{"id":"57081069","note":"","size":"Česnekový dip","count":3,"label":"Česnekový dip","posId":"P106","price":2000,"isExtra":false},{"id":"57081111","note":"","count":3,"label":"Balné","posId":"K0000","price":1500,"isExtra":true}]</t>
  </si>
  <si>
    <t>2026-05-01T19:25:18.630+02:00</t>
  </si>
  <si>
    <t>2026-05-01T19:34:36.523+02:00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</si>
  <si>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40cm","posId":"101","price":30900,"isExtra":false},{"id":"57081101","note":"","count":1,"label":"Balné","posId":"K0000","price":2000,"isExtra":true},{"id":"57081163","note":"","count":1,"label":"Bez oliv","posId":"X112","price":0,"KDSTags":["redhighlight"],"isExtra":true}]</t>
  </si>
  <si>
    <t>2026-05-01T19:05:03.591+02:00</t>
  </si>
  <si>
    <t>2026-05-01T19:17:28.940+02:00</t>
  </si>
  <si>
    <t>2026-05-01T19:33:51.032+02:00</t>
  </si>
  <si>
    <t>2026-05-01T19:05:04.484+02:00</t>
  </si>
  <si>
    <t>[{"id":"1fae666b-4102-4ed0-b317-2a07b21ae279","note":"","count":1,"label":"Hot &amp; Spicy 40 cm","posId":"110","price":30900,"isExtra":false},{"id":"0f32557d-3b00-4445-b026-75e05c963906","note":"","count":1,"label":"Jalapeños","posId":"C102","price":3500,"KDSTags":["greenhighlight"],"isExtra":true},{"id":"4d0fe7ad-c88a-4a73-8015-c60680489cf8","note":"","count":1,"label":"Baby špenát &amp; kuře 32 cm","posId":"116","price":24900,"isExtra":false}]</t>
  </si>
  <si>
    <t>2026-05-01T19:05:03.579+02:00</t>
  </si>
  <si>
    <t>2026-05-01T19:18:49.249+02:00</t>
  </si>
  <si>
    <t>2026-05-01T19:47:10.533+02:00</t>
  </si>
  <si>
    <t>2026-05-01T19:05:04.538+02:00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</si>
  <si>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česnekový","posId":"P106","price":2000,"isExtra":false}]</t>
  </si>
  <si>
    <t>2026-05-01T18:52:13.980+02:00</t>
  </si>
  <si>
    <t>2026-05-01T19:00:09.430+02:00</t>
  </si>
  <si>
    <t>[{"id":"59610970","note":"","size":"BBQ Meteor 32cm","count":1,"label":"BBQ Meteor 32cm","posId":"118","price":24900,"isExtra":false},{"id":"57081111","note":"","count":1,"label":"Balné","posId":"K0000","price":1500,"isExtra":true},{"id":"59610976","note":"","count":1,"label":"USA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bylinky","posId":"A121","price":5700,"isExtra":true},{"id":"57081202","note":"","count":1,"label":"Kukuřice","posId":"B115","price":2500,"KDSTags":["greenhighlight"],"isExtra":true}]</t>
  </si>
  <si>
    <t>2026-05-01T18:39:03.062+02:00</t>
  </si>
  <si>
    <t>2026-05-01T18:55:58.148+02:00</t>
  </si>
  <si>
    <t>2026-05-01T19:11:26.895+02:00</t>
  </si>
  <si>
    <t>2026-05-01T18:39:03.798+02:00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</si>
  <si>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cm","posId":"121","price":24900,"isExtra":false}]</t>
  </si>
  <si>
    <t>2026-05-01T18:38:53.496+02:00</t>
  </si>
  <si>
    <t>2026-05-01T18:44:32.229+02:00</t>
  </si>
  <si>
    <t>[{"id":"bc0ee808-9b1d-4453-b833-6530893d9360","count":1,"label":"Pizza Zeleninová 40 cm","posId":"103","price":30900,"isExtra":false,"creatorId":"pDnC2W3XibfcVLhzjU68B","isPackging":0,"actualLabel":"Pizza Zeleninová 40 cm"},{"id":"WyMKcANdbQWEfe-b_aLn9","count":1,"label":"Bez žampionů","posId":"X105","price":0,"KDSTags":["redhighlight"],"isExtra":true,"mainItemId":"bc0ee808-9b1d-4453-b833-6530893d9360"},{"id":"8adfe2c5-146b-4f4e-928a-6e7cb1aaa6da","count":1,"label":"Česnekový chléb","posId":"P104","price":7900,"isExtra":false,"creatorId":"39OmU4iTCryEKEeqK2jCy","isPackging":0,"actualLabel":"Česnekový chléb"}]</t>
  </si>
  <si>
    <t>Otabek</t>
  </si>
  <si>
    <t>2026-05-01T18:38:34.719+02:00</t>
  </si>
  <si>
    <t>2026-05-01T18:55:09.305+02:00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</si>
  <si>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bylinky","posId":"A121","price":5700,"isExtra":true},{"id":"B107","note":"","count":1,"label":"Špenát s česnekem","posId":"B107","price":2500,"KDSTags":["greenhighlight"],"isExtra":true},{"id":"B106","note":"","count":1,"label":"Šunka","posId":"B106","price":3000,"KDSTags":["greenhighlight"],"isExtra":true}]</t>
  </si>
  <si>
    <t>2026-05-01T18:33:16.007+02:00</t>
  </si>
  <si>
    <t>2026-05-01T18:43:31.169+02:00</t>
  </si>
  <si>
    <t>[{"id":"453aecb5-8f72-4618-a6c2-2c6a669d1f59","count":1,"label":"Pizza Quattro Formaggi 18","posId":"135","price":11900,"isExtra":false,"creatorId":"LNmlrFXjSMWXPZHwRTuo4","isPackging":0,"actualLabel":"Pizza Quattro Formaggi 18"}]</t>
  </si>
  <si>
    <t>2026-05-01T18:28:08.792+02:00</t>
  </si>
  <si>
    <t>2026-05-01T18:35:36.565+02:00</t>
  </si>
  <si>
    <t>[{"id":"31c0dfca-6f85-4bc6-9421-409b4483b607","count":1,"label":"Pizza Pepperoni 32","posId":"120","price":24900,"isExtra":false,"creatorId":"AMrkbRwHF6GTHQJo-dj0J","isPackging":0,"actualLabel":"Pizza Pepperoni 32"},{"id":"aEhGN0F1eP1ffk52R-6IM","count":1,"label":"okraj mozzarella, bylinky","posId":"A121","price":5700,"isExtra":true,"mainItemId":"31c0dfca-6f85-4bc6-9421-409b4483b607"},{"id":"8adfe2c5-146b-4f4e-928a-6e7cb1aaa6da","count":1,"label":"Česnekový chléb","posId":"P104","price":7900,"isExtra":false,"creatorId":"aUdvCmFXCRveYq5pPSvIl","isPackging":0,"actualLabel":"Česnekový chléb"}]</t>
  </si>
  <si>
    <t>2026-05-01T18:26:10.909+02:00</t>
  </si>
  <si>
    <t>[{"id":"31c0dfca-6f85-4bc6-9421-409b4483b607","count":1,"label":"Pizza Pepperoni 32","posId":"120","price":24900,"isExtra":false,"creatorId":"MgVpHkgTkW7Sb92_ziJV8","isPackging":0,"actualLabel":"Pizza Pepperoni 32"},{"id":"aEhGN0F1eP1ffk52R-6IM","count":1,"label":"okraj mozzarella, bylinky","posId":"A121","price":5700,"isExtra":true,"mainItemId":"31c0dfca-6f85-4bc6-9421-409b4483b607"},{"id":"ae1ad1ac-d736-441e-a52a-37ca3b7c9e45","count":1,"label":"Jalapenos Rolls","posId":"jpr200","price":8900,"isExtra":false,"creatorId":"QiHVTOZL_I__Mv4-gq3km","isPackging":0,"actualLabel":"Jalapenos Rolls"}]</t>
  </si>
  <si>
    <t>2026-05-01T18:25:11.257+02:00</t>
  </si>
  <si>
    <t>2026-05-01T18:32:40.352+02:00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</si>
  <si>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57081202","note":"","count":1,"label":"Kukuřice","posId":"B115","price":2500,"KDSTags":["greenhighlight"],"isExtra":true}]</t>
  </si>
  <si>
    <t>2026-05-01T18:17:10.079+02:00</t>
  </si>
  <si>
    <t>2026-05-01T18:24:44.374+02:00</t>
  </si>
  <si>
    <t>[{"id":"69400db90dc626f6c3c3fc21","count":1,"label":"Comeback 32cm 🌶️","posId":"121","price":24900,"isExtra":false},{"id":"47441b8c08c3b985152b12f3","count":1,"label":"Balné","posId":"K0000","price":1500,"isExtra":true},{"id":"a412b114a164fd326990f8ec","count":1,"label":"Smetanový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okrajů","posId":"X1000","price":0,"isExtra":true}]</t>
  </si>
  <si>
    <t>2026-05-01T17:52:26.015+02:00</t>
  </si>
  <si>
    <t>2026-05-01T18:03:11.378+02:00</t>
  </si>
  <si>
    <t>[{"id":"69400db90dc626f6c3c3fc1b","count":1,"label":"Margherita 32cm","posId":"112","price":20900,"isExtra":false},{"id":"47441b8c08c3b985152b12f3","count":1,"label":"Balné","posId":"K0000","price":1500,"isExtra":true},{"id":"bf5b4c4d17a61c9f0216038f","count":1,"label":"okraj mozzarella, bbq omáčka","posId":"A123","price":5700,"isExtra":true},{"id":"4173076b46457d4e4732cebd","count":1,"label":"Kuře","posId":"B114","price":3000,"KDSTags":["greenhighlight"],"isExtra":true},{"id":"c481b8731cc25d3f293f2dd2","count":1,"label":"Grana padano, pecorino, parmazán","posId":"B130","price":3000,"KDSTags":["greenhighlight"],"isExtra":true},{"id":"69400db90dc626f6c3c3fc5d","count":1,"label":"Česnekový dip","posId":"P106","price":2000,"isExtra":false},{"id":"47441b8c08c3b985152b12f3","count":1,"label":"Balné","posId":"K0000","price":1500,"isExtra":true},{"id":"69400db90dc626f6c3c3fc5f","count":3,"label":"BBQ dip","posId":"P105","price":2000,"isExtra":false},{"id":"47441b8c08c3b985152b12f3","count":3,"label":"Balné","posId":"K0000","price":1500,"isExtra":true},{"id":"69400db90dc626f6c3c3fc1b","count":1,"label":"Margherita 32cm","posId":"112","price":20900,"isExtra":false},{"id":"47441b8c08c3b985152b12f3","count":1,"label":"Balné","posId":"K0000","price":1500,"isExtra":true},{"id":"69400db90dc626f6c3c3fc7d","count":1,"label":"Poděbradská malinovka 0,5l","posId":"N129","price":4900,"isExtra":false}]</t>
  </si>
  <si>
    <t>2026-05-01T17:48:03.209+02:00</t>
  </si>
  <si>
    <t>2026-05-01T18:01:02.988+02:00</t>
  </si>
  <si>
    <t>2026-05-01T18:17:27.141+02:00</t>
  </si>
  <si>
    <t>2026-05-01T17:48:03.800+02:00</t>
  </si>
  <si>
    <t>[{"id":"ee394832-8137-440a-84b7-b9e0df42a9ab","note":"","count":1,"label":"Hawai 32 cm","posId":"114","price":24900,"isExtra":false},{"id":"4d0fe7ad-c88a-4a73-8015-c60680489cf8","note":"","count":1,"label":"Baby špenát &amp; kuře 32 cm","posId":"116","price":24900,"isExtra":false},{"id":"d1e9623b-89c9-4caa-a2ba-cbaafad1a883","note":"","count":1,"label":"slanina","posId":"B108","price":3000,"KDSTags":["greenhighlight"],"isExtra":true},{"id":"3214bac7-f6a4-460b-92bd-e59397636ecb","note":"","count":1,"label":"BEZ -kuře","posId":"X114","price":0,"KDSTags":["redhighlight"],"isExtra":true}]</t>
  </si>
  <si>
    <t>2026-05-01T17:28:01.433+02:00</t>
  </si>
  <si>
    <t>2026-05-01T17:37:41.234+02:00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</si>
  <si>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okrajů","posId":"X1000","price":0,"isExtra":true},{"id":"57081152","note":"","count":1,"label":"Žampiony","posId":"C105","price":3500,"KDSTags":["greenhighlight"],"isExtra":true},{"id":"57081032","note":"","size":"Hawai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</si>
  <si>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2026-05-01T17:15:49.920+02:00</t>
  </si>
  <si>
    <t>2026-05-01T17:31:52.240+02:00</t>
  </si>
  <si>
    <t>[{"id":"69400db90dc626f6c3c3fc03","count":1,"label":"Quattro Formaggi 40cm","posId":"111","price":30900,"isExtra":false},{"id":"eebdf80d1781a9b444ae21c7","count":1,"label":"Balné","posId":"K0000","price":2000,"isExtra":true},{"id":"fb9520cde97a4ddfda84dd50","count":1,"label":"BBQ základ","posId":"ZSB49","price":0,"isExtra":true},{"id":"6394890c35c4e44631a92475","count":1,"label":"okraj hotdog, bbq omáčka","posId":"A120","price":6500,"isExtra":true},{"id":"543075768b05694fdb6185c8","count":1,"label":"Kukuřice","posId":"C115","price":3500,"KDSTags":["greenhighlight"],"isExtra":true},{"id":"69400db90dc626f6c3c3fc07","count":1,"label":"Comeback 40cm 🌶️","posId":"109","price":30900,"isExtra":false},{"id":"eebdf80d1781a9b444ae21c7","count":1,"label":"Balné","posId":"K0000","price":2000,"isExtra":true},{"id":"6394890c35c4e44631a92475","count":1,"label":"okraj hotdog, bbq omáčka","posId":"A120","price":6500,"isExtra":true},{"id":"a8926aeece23511aec4df150","count":1,"label":"Bez salámu","posId":"X109","price":0,"KDSTags":["redhighlight"],"isExtra":true},{"id":"69bfb5a1d2b79c5461515a4f","count":1,"label":"Opočno pistáciová","posId":"D109","price":12900,"isExtra":false}]</t>
  </si>
  <si>
    <t>2026-05-01T15:40:57.973+02:00</t>
  </si>
  <si>
    <t>2026-05-01T15:44:57.921+02:00</t>
  </si>
  <si>
    <t>[{"id":"120","note":"","count":1,"label":"Pepperoni 32cm 🌶️🌶️","posId":"120","price":24900,"isExtra":false},{"id":"K0000","note":"","count":1,"label":"Balné","posId":"K0000","price":1500,"isExtra":true},{"id":"X113","note":"","count":1,"label":"Bez mozzarelly","posId":"X113","price":0,"KDSTags":["redhighlight"],"isExtra":true}]</t>
  </si>
  <si>
    <t>2026-05-01T15:20:04.493+02:00</t>
  </si>
  <si>
    <t>2026-05-01T15:35:29.624+02:00</t>
  </si>
  <si>
    <t>2026-05-01T15:46:46.343+02:00</t>
  </si>
  <si>
    <t>2026-05-01T15:20:04.995+02:00</t>
  </si>
  <si>
    <t>[{"id":"a4efa812-1470-4ea2-a19d-39843abed3be","note":"","count":1,"label":"Comeback 32 cm","posId":"145","price":24900,"isExtra":false},{"id":"8b18781f-3bd0-464d-aa33-9f081ecc1a3a","note":"","count":1,"label":"mozzarella","posId":"B113","price":3000,"KDSTags":["greenhighlight"],"isExtra":true},{"id":"35e045f9-bc36-46e9-8142-6579de78a05b","note":"","count":1,"label":"Comeback 32 cm","posId":"121","price":24900,"isExtra":false},{"id":"8b18781f-3bd0-464d-aa33-9f081ecc1a3a","note":"","count":1,"label":"mozzarella","posId":"B113","price":3000,"KDSTags":["greenhighlight"],"isExtra":true},{"id":"3a8b6a85-3b5c-4ee4-be2d-261ab8731d6e","note":"","count":2,"label":"Dip česnekový","posId":"P106","price":2000,"isExtra":false},{"id":"bb771928-3a47-45b8-b6ca-80b29943f63f","note":"","count":1,"label":"Strawberry Love 18 cm","posId":"40","price":11900,"isExtra":false}]</t>
  </si>
  <si>
    <t>2026-05-01T15:09:49.545+02:00</t>
  </si>
  <si>
    <t>2026-05-01T15:22:32.521+02:00</t>
  </si>
  <si>
    <t>[{"id":"69400db90dc626f6c3c3fc1d","count":1,"label":"Quattro Formaggi 32cm","posId":"123","price":24900,"isExtra":false},{"id":"47441b8c08c3b985152b12f3","count":1,"label":"Balné","posId":"K0000","price":1500,"isExtra":true},{"id":"fc47b4db58ea17017d058548","count":1,"label":"okraj mozzarella, bylinky","posId":"A121","price":5700,"isExtra":true},{"id":"9835c69f240a12bb47921f82","count":1,"label":"Šunka","posId":"B106","price":3000,"KDSTags":["greenhighlight"],"isExtra":true},{"id":"69400db90dc626f6c3c3fc27","count":1,"label":"BBQ Meteor 32cm","posId":"118","price":24900,"isExtra":false},{"id":"47441b8c08c3b985152b12f3","count":1,"label":"Balné","posId":"K0000","price":1500,"isExtra":true},{"id":"86a8411975d49148029d3c69","count":1,"label":"Smetanový základ","posId":"ZBS32","price":0,"isExtra":true},{"id":"e8b9c738ab9602bc599b4f85","count":1,"label":"bez plněných okrajů","posId":"X1000","price":0,"isExtra":true},{"id":"9835c69f240a12bb47921f82","count":1,"label":"Šunka","posId":"B106","price":3000,"KDSTags":["greenhighlight"],"isExtra":true},{"id":"69400db90dc626f6c3c3fc7d","count":1,"label":"Poděbradská malinovka 0,5l","posId":"N129","price":4900,"isExtra":false},{"id":"69400db90dc626f6c3c3fc75","count":1,"label":"BIRGO grapefruit 0,5l","posId":"N131","price":4900,"isExtra":false}]</t>
  </si>
  <si>
    <t>2026-05-01T15:09:48.013+02:00</t>
  </si>
  <si>
    <t>2026-05-01T15:17:30.742+02:00</t>
  </si>
  <si>
    <t>[{"id":"69400db90dc626f6c3c3fc2b","count":1,"label":"Hawai 32cm","posId":"114","price":24900,"isExtra":false},{"id":"47441b8c08c3b985152b12f3","count":1,"label":"Balné","posId":"K0000","price":1500,"isExtra":true},{"id":"69400db90dc626f6c3c3fc2d","count":1,"label":"Capricciosa 32cm","posId":"113","price":24900,"isExtra":false},{"id":"47441b8c08c3b985152b12f3","count":1,"label":"Balné","posId":"K0000","price":1500,"isExtra":true},{"id":"69400db90dc626f6c3c3fc5d","count":1,"label":"Česnekový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</si>
  <si>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2026-05-01T15:01:05.846+02:00</t>
  </si>
  <si>
    <t>2026-05-01T15:08:42.806+02:00</t>
  </si>
  <si>
    <t>2026-05-01T14:07:32.829+02:00</t>
  </si>
  <si>
    <t>2026-05-01T14:16:34.812+02:00</t>
  </si>
  <si>
    <t>[{"id":"69400db90dc626f6c3c3fc03","count":1,"label":"Quattro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základ","posId":"ZSR40","price":0,"isExtra":true},{"id":"4cf46eca02ef054173c87b37","count":1,"label":"okraj mozzarella, bylinky","posId":"A122","price":6500,"isExtra":true},{"id":"69400db90dc626f6c3c3fc5d","count":1,"label":"Česnekový dip","posId":"P106","price":2000,"isExtra":false},{"id":"47441b8c08c3b985152b12f3","count":1,"label":"Balné","posId":"K0000","price":1500,"isExtra":true}]</t>
  </si>
  <si>
    <t>Maxmilián</t>
  </si>
  <si>
    <t>2026-05-01T13:55:05.719+02:00</t>
  </si>
  <si>
    <t>2026-05-01T14:10:58.481+02:00</t>
  </si>
  <si>
    <t>[{"id":"109","note":"","count":1,"label":"Comeback 40cm 🌶️","posId":"109","price":30900,"isExtra":false},{"id":"K0000","note":"","count":1,"label":"Balné","posId":"K0000","price":2000,"isExtra":true},{"id":"N120","note":"","count":1,"label":"Aquilla černý čaj a broskev 0,5l","posId":"N120","price":4900,"isExtra":false}]</t>
  </si>
  <si>
    <t>2026-05-01T13:46:03.509+02:00</t>
  </si>
  <si>
    <t>2026-05-01T14:03:52.384+02:00</t>
  </si>
  <si>
    <t>[{"id":"107","note":"","count":1,"label":"BBQ Texas 40cm","posId":"107","price":30900,"isExtra":false},{"id":"K0000","note":"","count":1,"label":"Balné","posId":"K0000","price":2000,"isExtra":true},{"id":"116","note":"","count":1,"label":"Baby Špenát &amp; kuře 32cm","posId":"116","price":24900,"isExtra":false},{"id":"K0000","note":"","count":1,"label":"Balné","posId":"K0000","price":1500,"isExtra":true}]</t>
  </si>
  <si>
    <t>2026-05-01T13:45:19.117+02:00</t>
  </si>
  <si>
    <t>2026-05-01T13:55:47.347+02:00</t>
  </si>
  <si>
    <t>[{"id":"69400db90dc626f6c3c3fc25","count":1,"label":"BBQ Texas 32cm","posId":"119","price":24900,"isExtra":false},{"id":"47441b8c08c3b985152b12f3","count":1,"label":"Balné","posId":"K0000","price":1500,"isExtra":true},{"id":"00a07c9b2e45827c80fe2a86","count":1,"label":"Rajčatový základ","posId":"ZBR32","price":0,"isExtra":true},{"id":"e8b9c738ab9602bc599b4f85","count":1,"label":"bez plněných okrajů","posId":"X1000","price":0,"isExtra":true},{"id":"69400db90dc626f6c3c3fc2b","count":1,"label":"Hawai 32cm","posId":"114","price":24900,"isExtra":false},{"id":"47441b8c08c3b985152b12f3","count":1,"label":"Balné","posId":"K0000","price":1500,"isExtra":true},{"id":"a412b114a164fd326990f8ec","count":1,"label":"Smetanový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okrajů","posId":"X1000","price":0,"isExtra":true},{"id":"69400db90dc626f6c3c3fc5d","count":1,"label":"Česnekový dip","posId":"P106","price":2000,"isExtra":false},{"id":"47441b8c08c3b985152b12f3","count":1,"label":"Balné","posId":"K0000","price":1500,"isExtra":true}]</t>
  </si>
  <si>
    <t>2026-05-01T13:03:03.646+02:00</t>
  </si>
  <si>
    <t>2026-05-01T13:06:47.306+02:00</t>
  </si>
  <si>
    <t>[{"id":"3a8b6a85-3b5c-4ee4-be2d-261ab8731d6e","note":"","count":1,"label":"Dip česnekový","posId":"P106","price":2000,"isExtra":false},{"id":"d63e9120-8ffe-444c-ba51-6c942a13f4fc","note":"","count":1,"label":"Margherita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bylinky","posId":"A122","price":6500,"isExtra":true}]</t>
  </si>
  <si>
    <t>2026-05-01T12:57:21.404+02:00</t>
  </si>
  <si>
    <t>2026-05-01T13:03:00.263+02:00</t>
  </si>
  <si>
    <t>[{"id":"69400db90dc626f6c3c3fc0b","count":1,"label":"BBQ Texas 40cm","posId":"107","price":30900,"isExtra":false},{"id":"eebdf80d1781a9b444ae21c7","count":1,"label":"Balné","posId":"K0000","price":2000,"isExtra":true}]</t>
  </si>
  <si>
    <t>2026-05-01T12:04:01.515+02:00</t>
  </si>
  <si>
    <t>2026-05-01T12:13:10.300+02:00</t>
  </si>
  <si>
    <t>[{"id":"31c0dfca-6f85-4bc6-9421-409b4483b607","count":1,"label":"Pizza Pepperoni 32","posId":"120","price":24900,"isExtra":false,"creatorId":"fxsGC_1dvR_KaTXMg0CmT","isPackging":0,"actualLabel":"Pizza Pepperoni 32"},{"id":"97c710af-c51c-4fa1-8ff3-1e2aa47a8648","count":1,"label":"Pizza Capricciosa 32","posId":"113","price":24900,"isExtra":false,"creatorId":"RVqJbuyIOUpEc-HnogwG8","isPackging":0,"actualLabel":"Pizza Capricciosa 32"}]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</si>
</sst>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-&quot;mm&quot;-&quot;yyyy"/>
    <numFmt numFmtId="165" formatCode="&quot;/&quot;d&quot;/&quot;myy"/>
    <numFmt numFmtId="166" formatCode="dd.mm.yyyy"/>
    <numFmt numFmtId="167" formatCode="0.0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/>
    <font>
      <b/>
      <sz val="13.0"/>
      <color theme="1"/>
      <name val="Google Sans Mono"/>
    </font>
    <font>
      <b/>
      <sz val="14.0"/>
      <color theme="1"/>
      <name val="Arial"/>
    </font>
    <font>
      <b/>
      <sz val="21.0"/>
      <color theme="1"/>
      <name val="Arial"/>
    </font>
    <font>
      <b/>
      <color theme="1"/>
      <name val="Arial"/>
      <scheme val="minor"/>
    </font>
    <font>
      <b/>
      <sz val="12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3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21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1" fillId="3" fontId="4" numFmtId="164" xfId="0" applyAlignment="1" applyBorder="1" applyFill="1" applyFont="1" applyNumberFormat="1">
      <alignment horizontal="center" readingOrder="0" shrinkToFit="0" vertical="center" wrapText="0"/>
    </xf>
    <xf borderId="7" fillId="4" fontId="5" numFmtId="0" xfId="0" applyAlignment="1" applyBorder="1" applyFill="1" applyFont="1">
      <alignment horizontal="center" shrinkToFit="0" vertical="top" wrapText="1"/>
    </xf>
    <xf borderId="2" fillId="3" fontId="4" numFmtId="164" xfId="0" applyAlignment="1" applyBorder="1" applyFont="1" applyNumberFormat="1">
      <alignment horizontal="center" readingOrder="0" shrinkToFit="0" vertical="center" wrapText="0"/>
    </xf>
    <xf borderId="8" fillId="0" fontId="3" numFmtId="0" xfId="0" applyBorder="1" applyFont="1"/>
    <xf borderId="1" fillId="5" fontId="6" numFmtId="165" xfId="0" applyAlignment="1" applyBorder="1" applyFill="1" applyFont="1" applyNumberFormat="1">
      <alignment horizontal="center" vertical="center"/>
    </xf>
    <xf borderId="2" fillId="5" fontId="6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 readingOrder="0" vertical="center"/>
    </xf>
    <xf borderId="13" fillId="6" fontId="8" numFmtId="0" xfId="0" applyAlignment="1" applyBorder="1" applyFill="1" applyFont="1">
      <alignment horizontal="center" vertical="center"/>
    </xf>
    <xf borderId="14" fillId="0" fontId="1" numFmtId="0" xfId="0" applyAlignment="1" applyBorder="1" applyFont="1">
      <alignment horizontal="center" readingOrder="0" vertical="center"/>
    </xf>
    <xf borderId="14" fillId="3" fontId="1" numFmtId="0" xfId="0" applyAlignment="1" applyBorder="1" applyFont="1">
      <alignment horizontal="center" readingOrder="0" vertical="center"/>
    </xf>
    <xf borderId="15" fillId="7" fontId="1" numFmtId="0" xfId="0" applyAlignment="1" applyBorder="1" applyFill="1" applyFont="1">
      <alignment horizontal="center" readingOrder="0" vertical="center"/>
    </xf>
    <xf borderId="16" fillId="3" fontId="1" numFmtId="0" xfId="0" applyAlignment="1" applyBorder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readingOrder="0" vertical="center"/>
    </xf>
    <xf borderId="13" fillId="6" fontId="9" numFmtId="0" xfId="0" applyAlignment="1" applyBorder="1" applyFont="1">
      <alignment horizontal="center" vertical="center"/>
    </xf>
    <xf borderId="13" fillId="6" fontId="9" numFmtId="0" xfId="0" applyAlignment="1" applyBorder="1" applyFont="1">
      <alignment horizontal="center" readingOrder="0" vertical="center"/>
    </xf>
    <xf borderId="13" fillId="6" fontId="10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6" fillId="3" fontId="1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center" readingOrder="0" vertical="center"/>
    </xf>
    <xf borderId="15" fillId="7" fontId="1" numFmtId="1" xfId="0" applyAlignment="1" applyBorder="1" applyFont="1" applyNumberFormat="1">
      <alignment horizontal="center" readingOrder="0" vertical="center"/>
    </xf>
    <xf borderId="18" fillId="3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16" fillId="3" fontId="1" numFmtId="0" xfId="0" applyAlignment="1" applyBorder="1" applyFont="1">
      <alignment horizontal="center" readingOrder="0" vertical="center"/>
    </xf>
    <xf borderId="16" fillId="3" fontId="1" numFmtId="0" xfId="0" applyAlignment="1" applyBorder="1" applyFont="1">
      <alignment horizontal="center" vertical="center"/>
    </xf>
    <xf borderId="19" fillId="7" fontId="1" numFmtId="1" xfId="0" applyAlignment="1" applyBorder="1" applyFont="1" applyNumberFormat="1">
      <alignment horizontal="center" readingOrder="0" vertical="center"/>
    </xf>
    <xf borderId="15" fillId="7" fontId="1" numFmtId="0" xfId="0" applyBorder="1" applyFont="1"/>
    <xf borderId="20" fillId="7" fontId="1" numFmtId="1" xfId="0" applyAlignment="1" applyBorder="1" applyFont="1" applyNumberFormat="1">
      <alignment horizontal="center" readingOrder="0" vertical="center"/>
    </xf>
    <xf borderId="18" fillId="3" fontId="1" numFmtId="0" xfId="0" applyAlignment="1" applyBorder="1" applyFont="1">
      <alignment horizontal="center" vertical="center"/>
    </xf>
    <xf borderId="0" fillId="0" fontId="1" numFmtId="20" xfId="0" applyFont="1" applyNumberFormat="1"/>
    <xf borderId="18" fillId="3" fontId="1" numFmtId="0" xfId="0" applyAlignment="1" applyBorder="1" applyFont="1">
      <alignment horizontal="center" readingOrder="0" vertical="center"/>
    </xf>
    <xf borderId="2" fillId="3" fontId="4" numFmtId="166" xfId="0" applyAlignment="1" applyBorder="1" applyFont="1" applyNumberFormat="1">
      <alignment horizontal="center" readingOrder="0" shrinkToFit="0" vertical="center" wrapText="0"/>
    </xf>
    <xf borderId="14" fillId="0" fontId="1" numFmtId="1" xfId="0" applyAlignment="1" applyBorder="1" applyFont="1" applyNumberFormat="1">
      <alignment horizontal="center" readingOrder="0" vertical="center"/>
    </xf>
    <xf borderId="14" fillId="0" fontId="1" numFmtId="1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15" fillId="7" fontId="11" numFmtId="167" xfId="0" applyBorder="1" applyFont="1" applyNumberFormat="1"/>
    <xf borderId="20" fillId="7" fontId="1" numFmtId="167" xfId="0" applyAlignment="1" applyBorder="1" applyFont="1" applyNumberFormat="1">
      <alignment horizontal="center" readingOrder="0" vertical="center"/>
    </xf>
    <xf borderId="7" fillId="4" fontId="5" numFmtId="0" xfId="0" applyAlignment="1" applyBorder="1" applyFont="1">
      <alignment horizontal="center" readingOrder="0" shrinkToFit="0" vertical="top" wrapText="1"/>
    </xf>
    <xf borderId="1" fillId="5" fontId="6" numFmtId="0" xfId="0" applyAlignment="1" applyBorder="1" applyFont="1">
      <alignment horizontal="center" readingOrder="0" vertical="center"/>
    </xf>
    <xf borderId="2" fillId="5" fontId="6" numFmtId="0" xfId="0" applyAlignment="1" applyBorder="1" applyFont="1">
      <alignment horizontal="center" readingOrder="0" vertical="center"/>
    </xf>
    <xf borderId="13" fillId="6" fontId="8" numFmtId="0" xfId="0" applyAlignment="1" applyBorder="1" applyFont="1">
      <alignment horizontal="center" readingOrder="0" vertical="center"/>
    </xf>
    <xf borderId="13" fillId="6" fontId="10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7" fontId="1" numFmtId="1" xfId="0" applyAlignment="1" applyFont="1" applyNumberFormat="1">
      <alignment horizontal="center" readingOrder="0" vertical="center"/>
    </xf>
    <xf borderId="0" fillId="7" fontId="1" numFmtId="0" xfId="0" applyAlignment="1" applyFont="1">
      <alignment horizontal="center" readingOrder="0" vertical="center"/>
    </xf>
    <xf borderId="0" fillId="3" fontId="1" numFmtId="0" xfId="0" applyAlignment="1" applyFont="1">
      <alignment horizontal="center" readingOrder="0" shrinkToFit="0" vertical="center" wrapText="1"/>
    </xf>
    <xf borderId="14" fillId="3" fontId="1" numFmtId="0" xfId="0" applyAlignment="1" applyBorder="1" applyFont="1">
      <alignment horizontal="center" vertical="center"/>
    </xf>
    <xf borderId="18" fillId="3" fontId="1" numFmtId="0" xfId="0" applyAlignment="1" applyBorder="1" applyFont="1">
      <alignment horizontal="center" shrinkToFit="0" vertical="center" wrapText="1"/>
    </xf>
    <xf borderId="15" fillId="7" fontId="1" numFmtId="0" xfId="0" applyAlignment="1" applyBorder="1" applyFont="1">
      <alignment readingOrder="0"/>
    </xf>
    <xf borderId="20" fillId="7" fontId="1" numFmtId="0" xfId="0" applyAlignment="1" applyBorder="1" applyFont="1">
      <alignment horizontal="center" readingOrder="0" vertical="center"/>
    </xf>
    <xf borderId="0" fillId="7" fontId="1" numFmtId="0" xfId="0" applyFont="1"/>
    <xf borderId="0" fillId="3" fontId="1" numFmtId="0" xfId="0" applyAlignment="1" applyFont="1">
      <alignment horizontal="center" vertical="center"/>
    </xf>
    <xf borderId="0" fillId="3" fontId="1" numFmtId="0" xfId="0" applyAlignment="1" applyFont="1">
      <alignment horizontal="center" readingOrder="0" vertical="center"/>
    </xf>
    <xf borderId="15" fillId="7" fontId="11" numFmtId="0" xfId="0" applyBorder="1" applyFont="1"/>
    <xf borderId="15" fillId="7" fontId="11" numFmtId="0" xfId="0" applyAlignment="1" applyBorder="1" applyFont="1">
      <alignment readingOrder="0"/>
    </xf>
    <xf borderId="0" fillId="0" fontId="1" numFmtId="1" xfId="0" applyAlignment="1" applyFont="1" applyNumberFormat="1">
      <alignment horizontal="center" readingOrder="0" vertical="center"/>
    </xf>
    <xf borderId="15" fillId="7" fontId="11" numFmtId="167" xfId="0" applyAlignment="1" applyBorder="1" applyFont="1" applyNumberFormat="1">
      <alignment readingOrder="0"/>
    </xf>
    <xf borderId="2" fillId="3" fontId="4" numFmtId="0" xfId="0" applyAlignment="1" applyBorder="1" applyFont="1">
      <alignment horizontal="center" readingOrder="0" shrinkToFit="0" vertical="center" wrapText="0"/>
    </xf>
    <xf borderId="0" fillId="7" fontId="11" numFmtId="167" xfId="0" applyFont="1" applyNumberFormat="1"/>
  </cellXfs>
  <cellStyles count="1">
    <cellStyle xfId="0" name="Normal" builtinId="0"/>
  </cellStyles>
  <dxfs count="2">
    <dxf>
      <font>
        <color rgb="FF000000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3</xdr:row>
      <xdr:rowOff>85725</xdr:rowOff>
    </xdr:from>
    <xdr:ext cx="1066800" cy="1028700"/>
    <xdr:sp>
      <xdr:nvSpPr>
        <xdr:cNvPr id="3" name="Shape 3"/>
        <xdr:cNvSpPr/>
      </xdr:nvSpPr>
      <xdr:spPr>
        <a:xfrm>
          <a:off x="3269250" y="1079850"/>
          <a:ext cx="1070100" cy="11097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Vyber datum a stiskni</a:t>
          </a:r>
          <a:endParaRPr b="1" sz="1400"/>
        </a:p>
      </xdr:txBody>
    </xdr:sp>
    <xdr:clientData fLocksWithSheet="0"/>
  </xdr:oneCellAnchor>
  <xdr:oneCellAnchor>
    <xdr:from>
      <xdr:col>4</xdr:col>
      <xdr:colOff>1733550</xdr:colOff>
      <xdr:row>0</xdr:row>
      <xdr:rowOff>0</xdr:rowOff>
    </xdr:from>
    <xdr:ext cx="1438275" cy="1304925"/>
    <xdr:sp>
      <xdr:nvSpPr>
        <xdr:cNvPr id="4" name="Shape 4"/>
        <xdr:cNvSpPr/>
      </xdr:nvSpPr>
      <xdr:spPr>
        <a:xfrm>
          <a:off x="2912600" y="1466200"/>
          <a:ext cx="1416600" cy="12879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restii</a:t>
          </a:r>
          <a:endParaRPr b="1" sz="1400"/>
        </a:p>
      </xdr:txBody>
    </xdr:sp>
    <xdr:clientData fLocksWithSheet="0"/>
  </xdr:oneCellAnchor>
  <xdr:oneCellAnchor>
    <xdr:from>
      <xdr:col>4</xdr:col>
      <xdr:colOff>1733550</xdr:colOff>
      <xdr:row>20</xdr:row>
      <xdr:rowOff>9525</xdr:rowOff>
    </xdr:from>
    <xdr:ext cx="1438275" cy="1304925"/>
    <xdr:sp>
      <xdr:nvSpPr>
        <xdr:cNvPr id="5" name="Shape 5"/>
        <xdr:cNvSpPr/>
      </xdr:nvSpPr>
      <xdr:spPr>
        <a:xfrm>
          <a:off x="3289075" y="1773325"/>
          <a:ext cx="1773300" cy="16050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300"/>
            <a:t>Uložit</a:t>
          </a:r>
          <a:endParaRPr b="1" sz="26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3</xdr:row>
      <xdr:rowOff>85725</xdr:rowOff>
    </xdr:from>
    <xdr:ext cx="1066800" cy="1028700"/>
    <xdr:sp>
      <xdr:nvSpPr>
        <xdr:cNvPr id="3" name="Shape 3"/>
        <xdr:cNvSpPr/>
      </xdr:nvSpPr>
      <xdr:spPr>
        <a:xfrm>
          <a:off x="3269250" y="1079850"/>
          <a:ext cx="1070100" cy="11097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Vyber datum a stiskni</a:t>
          </a:r>
          <a:endParaRPr b="1" sz="1400"/>
        </a:p>
      </xdr:txBody>
    </xdr:sp>
    <xdr:clientData fLocksWithSheet="0"/>
  </xdr:oneCellAnchor>
  <xdr:oneCellAnchor>
    <xdr:from>
      <xdr:col>4</xdr:col>
      <xdr:colOff>1714500</xdr:colOff>
      <xdr:row>0</xdr:row>
      <xdr:rowOff>0</xdr:rowOff>
    </xdr:from>
    <xdr:ext cx="1438275" cy="1304925"/>
    <xdr:sp>
      <xdr:nvSpPr>
        <xdr:cNvPr id="4" name="Shape 4"/>
        <xdr:cNvSpPr/>
      </xdr:nvSpPr>
      <xdr:spPr>
        <a:xfrm>
          <a:off x="2912600" y="1466200"/>
          <a:ext cx="1416600" cy="12879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restii</a:t>
          </a:r>
          <a:endParaRPr b="1" sz="1400"/>
        </a:p>
      </xdr:txBody>
    </xdr:sp>
    <xdr:clientData fLocksWithSheet="0"/>
  </xdr:oneCellAnchor>
  <xdr:oneCellAnchor>
    <xdr:from>
      <xdr:col>4</xdr:col>
      <xdr:colOff>1714500</xdr:colOff>
      <xdr:row>20</xdr:row>
      <xdr:rowOff>66675</xdr:rowOff>
    </xdr:from>
    <xdr:ext cx="1438275" cy="1304925"/>
    <xdr:sp>
      <xdr:nvSpPr>
        <xdr:cNvPr id="5" name="Shape 5"/>
        <xdr:cNvSpPr/>
      </xdr:nvSpPr>
      <xdr:spPr>
        <a:xfrm>
          <a:off x="3289075" y="1773325"/>
          <a:ext cx="1773300" cy="16050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300"/>
            <a:t>Uložit</a:t>
          </a:r>
          <a:endParaRPr b="1" sz="26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3</xdr:row>
      <xdr:rowOff>85725</xdr:rowOff>
    </xdr:from>
    <xdr:ext cx="1066800" cy="1028700"/>
    <xdr:sp>
      <xdr:nvSpPr>
        <xdr:cNvPr id="3" name="Shape 3"/>
        <xdr:cNvSpPr/>
      </xdr:nvSpPr>
      <xdr:spPr>
        <a:xfrm>
          <a:off x="3269250" y="1079850"/>
          <a:ext cx="1070100" cy="11097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Vyber datum a stiskni</a:t>
          </a:r>
          <a:endParaRPr b="1" sz="1400"/>
        </a:p>
      </xdr:txBody>
    </xdr:sp>
    <xdr:clientData fLocksWithSheet="0"/>
  </xdr:oneCellAnchor>
  <xdr:oneCellAnchor>
    <xdr:from>
      <xdr:col>4</xdr:col>
      <xdr:colOff>1743075</xdr:colOff>
      <xdr:row>0</xdr:row>
      <xdr:rowOff>-9525</xdr:rowOff>
    </xdr:from>
    <xdr:ext cx="1438275" cy="1304925"/>
    <xdr:sp>
      <xdr:nvSpPr>
        <xdr:cNvPr id="4" name="Shape 4"/>
        <xdr:cNvSpPr/>
      </xdr:nvSpPr>
      <xdr:spPr>
        <a:xfrm>
          <a:off x="2912600" y="1466200"/>
          <a:ext cx="1416600" cy="12879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restii</a:t>
          </a:r>
          <a:endParaRPr b="1" sz="1400"/>
        </a:p>
      </xdr:txBody>
    </xdr:sp>
    <xdr:clientData fLocksWithSheet="0"/>
  </xdr:oneCellAnchor>
  <xdr:oneCellAnchor>
    <xdr:from>
      <xdr:col>4</xdr:col>
      <xdr:colOff>1743075</xdr:colOff>
      <xdr:row>20</xdr:row>
      <xdr:rowOff>9525</xdr:rowOff>
    </xdr:from>
    <xdr:ext cx="1438275" cy="1304925"/>
    <xdr:sp>
      <xdr:nvSpPr>
        <xdr:cNvPr id="5" name="Shape 5"/>
        <xdr:cNvSpPr/>
      </xdr:nvSpPr>
      <xdr:spPr>
        <a:xfrm>
          <a:off x="3289075" y="1773325"/>
          <a:ext cx="1773300" cy="16050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300"/>
            <a:t>Uložit</a:t>
          </a:r>
          <a:endParaRPr b="1" sz="26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3</xdr:row>
      <xdr:rowOff>85725</xdr:rowOff>
    </xdr:from>
    <xdr:ext cx="1066800" cy="1028700"/>
    <xdr:sp>
      <xdr:nvSpPr>
        <xdr:cNvPr id="3" name="Shape 3"/>
        <xdr:cNvSpPr/>
      </xdr:nvSpPr>
      <xdr:spPr>
        <a:xfrm>
          <a:off x="3269250" y="1079850"/>
          <a:ext cx="1070100" cy="11097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Vyber datum a stiskni</a:t>
          </a:r>
          <a:endParaRPr b="1" sz="1400"/>
        </a:p>
      </xdr:txBody>
    </xdr:sp>
    <xdr:clientData fLocksWithSheet="0"/>
  </xdr:oneCellAnchor>
  <xdr:oneCellAnchor>
    <xdr:from>
      <xdr:col>4</xdr:col>
      <xdr:colOff>1743075</xdr:colOff>
      <xdr:row>0</xdr:row>
      <xdr:rowOff>-9525</xdr:rowOff>
    </xdr:from>
    <xdr:ext cx="1438275" cy="1304925"/>
    <xdr:sp>
      <xdr:nvSpPr>
        <xdr:cNvPr id="4" name="Shape 4"/>
        <xdr:cNvSpPr/>
      </xdr:nvSpPr>
      <xdr:spPr>
        <a:xfrm>
          <a:off x="2912600" y="1466200"/>
          <a:ext cx="1416600" cy="12879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restii</a:t>
          </a:r>
          <a:endParaRPr b="1" sz="1400"/>
        </a:p>
      </xdr:txBody>
    </xdr:sp>
    <xdr:clientData fLocksWithSheet="0"/>
  </xdr:oneCellAnchor>
  <xdr:oneCellAnchor>
    <xdr:from>
      <xdr:col>4</xdr:col>
      <xdr:colOff>1743075</xdr:colOff>
      <xdr:row>20</xdr:row>
      <xdr:rowOff>9525</xdr:rowOff>
    </xdr:from>
    <xdr:ext cx="1438275" cy="1304925"/>
    <xdr:sp>
      <xdr:nvSpPr>
        <xdr:cNvPr id="5" name="Shape 5"/>
        <xdr:cNvSpPr/>
      </xdr:nvSpPr>
      <xdr:spPr>
        <a:xfrm>
          <a:off x="3289075" y="1773325"/>
          <a:ext cx="1773300" cy="16050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300"/>
            <a:t>Uložit</a:t>
          </a:r>
          <a:endParaRPr b="1" sz="26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3</xdr:row>
      <xdr:rowOff>85725</xdr:rowOff>
    </xdr:from>
    <xdr:ext cx="1066800" cy="1028700"/>
    <xdr:sp>
      <xdr:nvSpPr>
        <xdr:cNvPr id="3" name="Shape 3"/>
        <xdr:cNvSpPr/>
      </xdr:nvSpPr>
      <xdr:spPr>
        <a:xfrm>
          <a:off x="3269250" y="1079850"/>
          <a:ext cx="1070100" cy="11097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Vyber datum a stiskni</a:t>
          </a:r>
          <a:endParaRPr b="1" sz="1400"/>
        </a:p>
      </xdr:txBody>
    </xdr:sp>
    <xdr:clientData fLocksWithSheet="0"/>
  </xdr:oneCellAnchor>
  <xdr:oneCellAnchor>
    <xdr:from>
      <xdr:col>4</xdr:col>
      <xdr:colOff>1733550</xdr:colOff>
      <xdr:row>0</xdr:row>
      <xdr:rowOff>0</xdr:rowOff>
    </xdr:from>
    <xdr:ext cx="1438275" cy="1304925"/>
    <xdr:sp>
      <xdr:nvSpPr>
        <xdr:cNvPr id="4" name="Shape 4"/>
        <xdr:cNvSpPr/>
      </xdr:nvSpPr>
      <xdr:spPr>
        <a:xfrm>
          <a:off x="2912600" y="1466200"/>
          <a:ext cx="1416600" cy="12879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restii</a:t>
          </a:r>
          <a:endParaRPr b="1" sz="1400"/>
        </a:p>
      </xdr:txBody>
    </xdr:sp>
    <xdr:clientData fLocksWithSheet="0"/>
  </xdr:oneCellAnchor>
  <xdr:oneCellAnchor>
    <xdr:from>
      <xdr:col>4</xdr:col>
      <xdr:colOff>1733550</xdr:colOff>
      <xdr:row>20</xdr:row>
      <xdr:rowOff>19050</xdr:rowOff>
    </xdr:from>
    <xdr:ext cx="1438275" cy="1304925"/>
    <xdr:sp>
      <xdr:nvSpPr>
        <xdr:cNvPr id="5" name="Shape 5"/>
        <xdr:cNvSpPr/>
      </xdr:nvSpPr>
      <xdr:spPr>
        <a:xfrm>
          <a:off x="3289075" y="1773325"/>
          <a:ext cx="1773300" cy="16050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300"/>
            <a:t>Uložit</a:t>
          </a:r>
          <a:endParaRPr b="1" sz="26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3</xdr:row>
      <xdr:rowOff>85725</xdr:rowOff>
    </xdr:from>
    <xdr:ext cx="1066800" cy="1028700"/>
    <xdr:sp>
      <xdr:nvSpPr>
        <xdr:cNvPr id="3" name="Shape 3"/>
        <xdr:cNvSpPr/>
      </xdr:nvSpPr>
      <xdr:spPr>
        <a:xfrm>
          <a:off x="3269250" y="1079850"/>
          <a:ext cx="1070100" cy="11097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Vyber datum a stiskni</a:t>
          </a:r>
          <a:endParaRPr b="1" sz="1400"/>
        </a:p>
      </xdr:txBody>
    </xdr:sp>
    <xdr:clientData fLocksWithSheet="0"/>
  </xdr:oneCellAnchor>
  <xdr:oneCellAnchor>
    <xdr:from>
      <xdr:col>4</xdr:col>
      <xdr:colOff>1733550</xdr:colOff>
      <xdr:row>0</xdr:row>
      <xdr:rowOff>0</xdr:rowOff>
    </xdr:from>
    <xdr:ext cx="1438275" cy="1304925"/>
    <xdr:sp>
      <xdr:nvSpPr>
        <xdr:cNvPr id="4" name="Shape 4"/>
        <xdr:cNvSpPr/>
      </xdr:nvSpPr>
      <xdr:spPr>
        <a:xfrm>
          <a:off x="2912600" y="1466200"/>
          <a:ext cx="1416600" cy="12879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restii</a:t>
          </a:r>
          <a:endParaRPr b="1" sz="1400"/>
        </a:p>
      </xdr:txBody>
    </xdr:sp>
    <xdr:clientData fLocksWithSheet="0"/>
  </xdr:oneCellAnchor>
  <xdr:oneCellAnchor>
    <xdr:from>
      <xdr:col>4</xdr:col>
      <xdr:colOff>1733550</xdr:colOff>
      <xdr:row>20</xdr:row>
      <xdr:rowOff>76200</xdr:rowOff>
    </xdr:from>
    <xdr:ext cx="1438275" cy="1304925"/>
    <xdr:sp>
      <xdr:nvSpPr>
        <xdr:cNvPr id="5" name="Shape 5"/>
        <xdr:cNvSpPr/>
      </xdr:nvSpPr>
      <xdr:spPr>
        <a:xfrm>
          <a:off x="3289075" y="1773325"/>
          <a:ext cx="1773300" cy="16050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300"/>
            <a:t>Uložit</a:t>
          </a:r>
          <a:endParaRPr b="1" sz="26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idden="1">
      <c r="A2" s="1" t="s">
        <v>16</v>
      </c>
      <c r="B2" s="1" t="s">
        <v>17</v>
      </c>
      <c r="C2" s="1">
        <v>299.0</v>
      </c>
      <c r="D2" s="1">
        <v>0.0</v>
      </c>
      <c r="E2" s="2"/>
      <c r="F2" s="1" t="s">
        <v>18</v>
      </c>
      <c r="G2" s="1" t="s">
        <v>19</v>
      </c>
      <c r="H2" s="1" t="s">
        <v>20</v>
      </c>
      <c r="I2" s="1" t="s">
        <v>21</v>
      </c>
      <c r="J2" s="1" t="s">
        <v>21</v>
      </c>
      <c r="K2" s="2"/>
      <c r="L2" s="1">
        <v>-6.0</v>
      </c>
      <c r="M2" s="1"/>
      <c r="N2" s="1">
        <v>8.7081</v>
      </c>
      <c r="O2" s="1" t="s">
        <v>22</v>
      </c>
      <c r="P2" s="1" t="s">
        <v>23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idden="1">
      <c r="A3" s="1" t="s">
        <v>24</v>
      </c>
      <c r="B3" s="1" t="s">
        <v>17</v>
      </c>
      <c r="C3" s="3">
        <v>329.0</v>
      </c>
      <c r="D3" s="1">
        <v>0.0</v>
      </c>
      <c r="E3" s="1" t="s">
        <v>25</v>
      </c>
      <c r="F3" s="1" t="s">
        <v>18</v>
      </c>
      <c r="G3" s="1" t="s">
        <v>19</v>
      </c>
      <c r="H3" s="1" t="s">
        <v>26</v>
      </c>
      <c r="I3" s="1" t="s">
        <v>27</v>
      </c>
      <c r="J3" s="1" t="s">
        <v>27</v>
      </c>
      <c r="K3" s="2"/>
      <c r="L3" s="1">
        <v>-7.0</v>
      </c>
      <c r="M3" s="1"/>
      <c r="N3" s="1">
        <v>7.784133333333333</v>
      </c>
      <c r="O3" s="1" t="s">
        <v>22</v>
      </c>
      <c r="P3" s="1" t="s">
        <v>28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>
      <c r="A4" s="1" t="s">
        <v>29</v>
      </c>
      <c r="B4" s="1" t="s">
        <v>17</v>
      </c>
      <c r="C4" s="1">
        <v>264.0</v>
      </c>
      <c r="D4" s="1">
        <v>0.0</v>
      </c>
      <c r="E4" s="1" t="s">
        <v>30</v>
      </c>
      <c r="F4" s="1" t="s">
        <v>18</v>
      </c>
      <c r="G4" s="1" t="s">
        <v>19</v>
      </c>
      <c r="H4" s="1" t="s">
        <v>31</v>
      </c>
      <c r="I4" s="1" t="s">
        <v>32</v>
      </c>
      <c r="J4" s="1" t="s">
        <v>32</v>
      </c>
      <c r="K4" s="2"/>
      <c r="L4" s="1">
        <v>-3.0</v>
      </c>
      <c r="M4" s="1"/>
      <c r="N4" s="1">
        <v>11.8407</v>
      </c>
      <c r="O4" s="1" t="s">
        <v>22</v>
      </c>
      <c r="P4" s="1" t="s">
        <v>33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idden="1">
      <c r="A5" s="1" t="s">
        <v>16</v>
      </c>
      <c r="B5" s="1" t="s">
        <v>17</v>
      </c>
      <c r="C5" s="1">
        <v>364.0</v>
      </c>
      <c r="D5" s="1">
        <v>0.0</v>
      </c>
      <c r="E5" s="2"/>
      <c r="F5" s="1" t="s">
        <v>18</v>
      </c>
      <c r="G5" s="1" t="s">
        <v>19</v>
      </c>
      <c r="H5" s="1" t="s">
        <v>34</v>
      </c>
      <c r="I5" s="1" t="s">
        <v>35</v>
      </c>
      <c r="J5" s="1" t="s">
        <v>35</v>
      </c>
      <c r="K5" s="2"/>
      <c r="L5" s="1">
        <v>-4.0</v>
      </c>
      <c r="M5" s="1"/>
      <c r="N5" s="1">
        <v>10.702666666666667</v>
      </c>
      <c r="O5" s="1" t="s">
        <v>22</v>
      </c>
      <c r="P5" s="1" t="s">
        <v>36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hidden="1">
      <c r="A6" s="1" t="s">
        <v>37</v>
      </c>
      <c r="B6" s="1" t="s">
        <v>17</v>
      </c>
      <c r="C6" s="3">
        <v>209.0</v>
      </c>
      <c r="D6" s="1">
        <v>50.0</v>
      </c>
      <c r="E6" s="2"/>
      <c r="F6" s="1" t="s">
        <v>38</v>
      </c>
      <c r="G6" s="1" t="s">
        <v>19</v>
      </c>
      <c r="H6" s="1" t="s">
        <v>39</v>
      </c>
      <c r="I6" s="1" t="s">
        <v>40</v>
      </c>
      <c r="J6" s="1" t="s">
        <v>40</v>
      </c>
      <c r="K6" s="2"/>
      <c r="L6" s="1">
        <v>-11.0</v>
      </c>
      <c r="M6" s="1"/>
      <c r="N6" s="1">
        <v>7.976183333333333</v>
      </c>
      <c r="O6" s="1" t="s">
        <v>41</v>
      </c>
      <c r="P6" s="1" t="s">
        <v>42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hidden="1">
      <c r="A7" s="1" t="s">
        <v>37</v>
      </c>
      <c r="B7" s="1" t="s">
        <v>17</v>
      </c>
      <c r="C7" s="1">
        <v>-40.0</v>
      </c>
      <c r="D7" s="1">
        <v>-309.0</v>
      </c>
      <c r="E7" s="1" t="s">
        <v>43</v>
      </c>
      <c r="F7" s="1" t="s">
        <v>44</v>
      </c>
      <c r="G7" s="1" t="s">
        <v>45</v>
      </c>
      <c r="H7" s="1" t="s">
        <v>46</v>
      </c>
      <c r="I7" s="1" t="s">
        <v>47</v>
      </c>
      <c r="J7" s="1" t="s">
        <v>48</v>
      </c>
      <c r="K7" s="1" t="s">
        <v>49</v>
      </c>
      <c r="L7" s="1">
        <v>-46.0</v>
      </c>
      <c r="M7" s="1">
        <v>0.01075</v>
      </c>
      <c r="N7" s="1">
        <v>11.08</v>
      </c>
      <c r="O7" s="1" t="s">
        <v>41</v>
      </c>
      <c r="P7" s="1" t="s">
        <v>50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hidden="1">
      <c r="A8" s="1" t="s">
        <v>24</v>
      </c>
      <c r="B8" s="1" t="s">
        <v>17</v>
      </c>
      <c r="C8" s="1">
        <v>394.0</v>
      </c>
      <c r="D8" s="1">
        <v>0.0</v>
      </c>
      <c r="E8" s="1" t="s">
        <v>25</v>
      </c>
      <c r="F8" s="1" t="s">
        <v>18</v>
      </c>
      <c r="G8" s="1" t="s">
        <v>19</v>
      </c>
      <c r="H8" s="1" t="s">
        <v>51</v>
      </c>
      <c r="I8" s="1" t="s">
        <v>52</v>
      </c>
      <c r="J8" s="1" t="s">
        <v>52</v>
      </c>
      <c r="K8" s="2"/>
      <c r="L8" s="1">
        <v>-5.0</v>
      </c>
      <c r="M8" s="1"/>
      <c r="N8" s="1">
        <v>9.314083333333333</v>
      </c>
      <c r="O8" s="1" t="s">
        <v>22</v>
      </c>
      <c r="P8" s="1" t="s">
        <v>53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hidden="1">
      <c r="A9" s="1" t="s">
        <v>24</v>
      </c>
      <c r="B9" s="1" t="s">
        <v>17</v>
      </c>
      <c r="C9" s="1">
        <v>299.0</v>
      </c>
      <c r="D9" s="1">
        <v>0.0</v>
      </c>
      <c r="E9" s="1" t="s">
        <v>25</v>
      </c>
      <c r="F9" s="1" t="s">
        <v>18</v>
      </c>
      <c r="G9" s="1" t="s">
        <v>19</v>
      </c>
      <c r="H9" s="1" t="s">
        <v>54</v>
      </c>
      <c r="I9" s="1" t="s">
        <v>55</v>
      </c>
      <c r="J9" s="1" t="s">
        <v>55</v>
      </c>
      <c r="K9" s="2"/>
      <c r="L9" s="1">
        <v>-6.0</v>
      </c>
      <c r="M9" s="1"/>
      <c r="N9" s="1">
        <v>8.180233333333334</v>
      </c>
      <c r="O9" s="1" t="s">
        <v>22</v>
      </c>
      <c r="P9" s="1" t="s">
        <v>56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hidden="1">
      <c r="A10" s="1" t="s">
        <v>24</v>
      </c>
      <c r="B10" s="1" t="s">
        <v>17</v>
      </c>
      <c r="C10" s="1">
        <v>323.0</v>
      </c>
      <c r="D10" s="1">
        <v>0.0</v>
      </c>
      <c r="E10" s="1" t="s">
        <v>25</v>
      </c>
      <c r="F10" s="1" t="s">
        <v>18</v>
      </c>
      <c r="G10" s="1" t="s">
        <v>19</v>
      </c>
      <c r="H10" s="1" t="s">
        <v>57</v>
      </c>
      <c r="I10" s="1" t="s">
        <v>58</v>
      </c>
      <c r="J10" s="1" t="s">
        <v>58</v>
      </c>
      <c r="K10" s="2"/>
      <c r="L10" s="1">
        <v>-5.0</v>
      </c>
      <c r="M10" s="1"/>
      <c r="N10" s="1">
        <v>9.419866666666667</v>
      </c>
      <c r="O10" s="1" t="s">
        <v>22</v>
      </c>
      <c r="P10" s="1" t="s">
        <v>59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hidden="1">
      <c r="A11" s="1" t="s">
        <v>37</v>
      </c>
      <c r="B11" s="1" t="s">
        <v>17</v>
      </c>
      <c r="C11" s="1">
        <v>350.0</v>
      </c>
      <c r="D11" s="1">
        <v>25.0</v>
      </c>
      <c r="E11" s="1" t="s">
        <v>60</v>
      </c>
      <c r="F11" s="1" t="s">
        <v>44</v>
      </c>
      <c r="G11" s="1" t="s">
        <v>19</v>
      </c>
      <c r="H11" s="1" t="s">
        <v>61</v>
      </c>
      <c r="I11" s="1" t="s">
        <v>62</v>
      </c>
      <c r="J11" s="1" t="s">
        <v>63</v>
      </c>
      <c r="K11" s="1" t="s">
        <v>64</v>
      </c>
      <c r="L11" s="1">
        <v>-20.0</v>
      </c>
      <c r="M11" s="1">
        <v>0.008566666666666667</v>
      </c>
      <c r="N11" s="1">
        <v>7.85095</v>
      </c>
      <c r="O11" s="1" t="s">
        <v>41</v>
      </c>
      <c r="P11" s="1" t="s">
        <v>65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hidden="1">
      <c r="A12" s="1" t="s">
        <v>37</v>
      </c>
      <c r="B12" s="3" t="s">
        <v>17</v>
      </c>
      <c r="C12" s="1">
        <v>267.0</v>
      </c>
      <c r="D12" s="1">
        <v>62.0</v>
      </c>
      <c r="E12" s="2"/>
      <c r="F12" s="1" t="s">
        <v>38</v>
      </c>
      <c r="G12" s="1" t="s">
        <v>45</v>
      </c>
      <c r="H12" s="1" t="s">
        <v>66</v>
      </c>
      <c r="I12" s="1" t="s">
        <v>67</v>
      </c>
      <c r="J12" s="1" t="s">
        <v>67</v>
      </c>
      <c r="K12" s="2"/>
      <c r="L12" s="1">
        <v>-7.0</v>
      </c>
      <c r="M12" s="1"/>
      <c r="N12" s="1">
        <v>11.644633333333333</v>
      </c>
      <c r="O12" s="1" t="s">
        <v>41</v>
      </c>
      <c r="P12" s="1" t="s">
        <v>68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hidden="1">
      <c r="A13" s="1" t="s">
        <v>24</v>
      </c>
      <c r="B13" s="1" t="s">
        <v>17</v>
      </c>
      <c r="C13" s="1">
        <v>264.0</v>
      </c>
      <c r="D13" s="1">
        <v>0.0</v>
      </c>
      <c r="E13" s="1" t="s">
        <v>25</v>
      </c>
      <c r="F13" s="1" t="s">
        <v>18</v>
      </c>
      <c r="G13" s="1" t="s">
        <v>19</v>
      </c>
      <c r="H13" s="1" t="s">
        <v>69</v>
      </c>
      <c r="I13" s="1" t="s">
        <v>70</v>
      </c>
      <c r="J13" s="1" t="s">
        <v>70</v>
      </c>
      <c r="K13" s="2"/>
      <c r="L13" s="1">
        <v>-3.0</v>
      </c>
      <c r="M13" s="1"/>
      <c r="N13" s="1">
        <v>11.320133333333333</v>
      </c>
      <c r="O13" s="1" t="s">
        <v>22</v>
      </c>
      <c r="P13" s="1" t="s">
        <v>71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hidden="1">
      <c r="A14" s="1" t="s">
        <v>16</v>
      </c>
      <c r="B14" s="1" t="s">
        <v>17</v>
      </c>
      <c r="C14" s="1">
        <v>329.0</v>
      </c>
      <c r="D14" s="1">
        <v>0.0</v>
      </c>
      <c r="E14" s="2"/>
      <c r="F14" s="1" t="s">
        <v>18</v>
      </c>
      <c r="G14" s="1" t="s">
        <v>45</v>
      </c>
      <c r="H14" s="1" t="s">
        <v>72</v>
      </c>
      <c r="I14" s="1" t="s">
        <v>73</v>
      </c>
      <c r="J14" s="1" t="s">
        <v>73</v>
      </c>
      <c r="K14" s="2"/>
      <c r="L14" s="1">
        <v>-2.0</v>
      </c>
      <c r="M14" s="1"/>
      <c r="N14" s="1">
        <v>12.941916666666666</v>
      </c>
      <c r="O14" s="1" t="s">
        <v>22</v>
      </c>
      <c r="P14" s="1" t="s">
        <v>74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hidden="1">
      <c r="A15" s="1" t="s">
        <v>16</v>
      </c>
      <c r="B15" s="1" t="s">
        <v>17</v>
      </c>
      <c r="C15" s="1">
        <v>485.0</v>
      </c>
      <c r="D15" s="1">
        <v>0.0</v>
      </c>
      <c r="E15" s="2"/>
      <c r="F15" s="1" t="s">
        <v>18</v>
      </c>
      <c r="G15" s="1" t="s">
        <v>19</v>
      </c>
      <c r="H15" s="1" t="s">
        <v>75</v>
      </c>
      <c r="I15" s="1" t="s">
        <v>76</v>
      </c>
      <c r="J15" s="1" t="s">
        <v>76</v>
      </c>
      <c r="K15" s="2"/>
      <c r="L15" s="1">
        <v>-6.0</v>
      </c>
      <c r="M15" s="1"/>
      <c r="N15" s="1">
        <v>8.672783333333333</v>
      </c>
      <c r="O15" s="1" t="s">
        <v>22</v>
      </c>
      <c r="P15" s="1" t="s">
        <v>77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hidden="1">
      <c r="A16" s="1" t="s">
        <v>16</v>
      </c>
      <c r="B16" s="1" t="s">
        <v>17</v>
      </c>
      <c r="C16" s="3">
        <v>299.0</v>
      </c>
      <c r="D16" s="1">
        <v>0.0</v>
      </c>
      <c r="E16" s="2"/>
      <c r="F16" s="1" t="s">
        <v>18</v>
      </c>
      <c r="G16" s="1" t="s">
        <v>19</v>
      </c>
      <c r="H16" s="1" t="s">
        <v>78</v>
      </c>
      <c r="I16" s="1" t="s">
        <v>79</v>
      </c>
      <c r="J16" s="1" t="s">
        <v>79</v>
      </c>
      <c r="K16" s="2"/>
      <c r="L16" s="1">
        <v>-1.0</v>
      </c>
      <c r="M16" s="1"/>
      <c r="N16" s="1">
        <v>13.657</v>
      </c>
      <c r="O16" s="1" t="s">
        <v>22</v>
      </c>
      <c r="P16" s="1" t="s">
        <v>80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idden="1">
      <c r="A17" s="1" t="s">
        <v>16</v>
      </c>
      <c r="B17" s="1" t="s">
        <v>17</v>
      </c>
      <c r="C17" s="1">
        <v>329.0</v>
      </c>
      <c r="D17" s="1">
        <v>0.0</v>
      </c>
      <c r="E17" s="2"/>
      <c r="F17" s="1" t="s">
        <v>18</v>
      </c>
      <c r="G17" s="1" t="s">
        <v>19</v>
      </c>
      <c r="H17" s="1" t="s">
        <v>81</v>
      </c>
      <c r="I17" s="1" t="s">
        <v>82</v>
      </c>
      <c r="J17" s="1" t="s">
        <v>82</v>
      </c>
      <c r="K17" s="2"/>
      <c r="L17" s="1">
        <v>-3.0</v>
      </c>
      <c r="M17" s="1"/>
      <c r="N17" s="1">
        <v>11.86755</v>
      </c>
      <c r="O17" s="1" t="s">
        <v>22</v>
      </c>
      <c r="P17" s="1" t="s">
        <v>83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idden="1">
      <c r="A18" s="1" t="s">
        <v>16</v>
      </c>
      <c r="B18" s="1" t="s">
        <v>17</v>
      </c>
      <c r="C18" s="1">
        <v>329.0</v>
      </c>
      <c r="D18" s="1">
        <v>0.0</v>
      </c>
      <c r="E18" s="2"/>
      <c r="F18" s="1" t="s">
        <v>18</v>
      </c>
      <c r="G18" s="1" t="s">
        <v>19</v>
      </c>
      <c r="H18" s="1" t="s">
        <v>84</v>
      </c>
      <c r="I18" s="1" t="s">
        <v>85</v>
      </c>
      <c r="J18" s="1" t="s">
        <v>85</v>
      </c>
      <c r="K18" s="2"/>
      <c r="L18" s="1">
        <v>-5.0</v>
      </c>
      <c r="M18" s="1"/>
      <c r="N18" s="1">
        <v>9.117016666666666</v>
      </c>
      <c r="O18" s="1" t="s">
        <v>22</v>
      </c>
      <c r="P18" s="1" t="s">
        <v>86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hidden="1">
      <c r="A19" s="1" t="s">
        <v>37</v>
      </c>
      <c r="B19" s="1" t="s">
        <v>17</v>
      </c>
      <c r="C19" s="1">
        <v>448.0</v>
      </c>
      <c r="D19" s="1">
        <v>0.0</v>
      </c>
      <c r="E19" s="1" t="s">
        <v>43</v>
      </c>
      <c r="F19" s="1" t="s">
        <v>44</v>
      </c>
      <c r="G19" s="1" t="s">
        <v>45</v>
      </c>
      <c r="H19" s="1" t="s">
        <v>87</v>
      </c>
      <c r="I19" s="1" t="s">
        <v>88</v>
      </c>
      <c r="J19" s="1" t="s">
        <v>89</v>
      </c>
      <c r="K19" s="1" t="s">
        <v>90</v>
      </c>
      <c r="L19" s="1">
        <v>-8.0</v>
      </c>
      <c r="M19" s="1">
        <v>0.015733333333333332</v>
      </c>
      <c r="N19" s="1">
        <v>9.571916666666667</v>
      </c>
      <c r="O19" s="1" t="s">
        <v>41</v>
      </c>
      <c r="P19" s="1" t="s">
        <v>91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idden="1">
      <c r="A20" s="1" t="s">
        <v>24</v>
      </c>
      <c r="B20" s="1" t="s">
        <v>17</v>
      </c>
      <c r="C20" s="1">
        <v>264.0</v>
      </c>
      <c r="D20" s="1">
        <v>0.0</v>
      </c>
      <c r="E20" s="1" t="s">
        <v>25</v>
      </c>
      <c r="F20" s="1" t="s">
        <v>18</v>
      </c>
      <c r="G20" s="1" t="s">
        <v>19</v>
      </c>
      <c r="H20" s="1" t="s">
        <v>92</v>
      </c>
      <c r="I20" s="1" t="s">
        <v>93</v>
      </c>
      <c r="J20" s="1" t="s">
        <v>93</v>
      </c>
      <c r="K20" s="2"/>
      <c r="L20" s="1">
        <v>-2.0</v>
      </c>
      <c r="M20" s="1"/>
      <c r="N20" s="1">
        <v>12.80485</v>
      </c>
      <c r="O20" s="1" t="s">
        <v>22</v>
      </c>
      <c r="P20" s="1" t="s">
        <v>94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idden="1">
      <c r="A21" s="1" t="s">
        <v>24</v>
      </c>
      <c r="B21" s="1" t="s">
        <v>17</v>
      </c>
      <c r="C21" s="3">
        <v>488.0</v>
      </c>
      <c r="D21" s="1">
        <v>0.0</v>
      </c>
      <c r="E21" s="1" t="s">
        <v>25</v>
      </c>
      <c r="F21" s="1" t="s">
        <v>18</v>
      </c>
      <c r="G21" s="1" t="s">
        <v>19</v>
      </c>
      <c r="H21" s="1" t="s">
        <v>95</v>
      </c>
      <c r="I21" s="1" t="s">
        <v>96</v>
      </c>
      <c r="J21" s="1" t="s">
        <v>96</v>
      </c>
      <c r="K21" s="2"/>
      <c r="L21" s="1">
        <v>0.0</v>
      </c>
      <c r="M21" s="1"/>
      <c r="N21" s="1">
        <v>14.895133333333334</v>
      </c>
      <c r="O21" s="1" t="s">
        <v>22</v>
      </c>
      <c r="P21" s="1" t="s">
        <v>97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idden="1">
      <c r="A22" s="1" t="s">
        <v>16</v>
      </c>
      <c r="B22" s="1" t="s">
        <v>17</v>
      </c>
      <c r="C22" s="3">
        <v>518.0</v>
      </c>
      <c r="D22" s="1">
        <v>0.0</v>
      </c>
      <c r="E22" s="2"/>
      <c r="F22" s="1" t="s">
        <v>18</v>
      </c>
      <c r="G22" s="1" t="s">
        <v>19</v>
      </c>
      <c r="H22" s="1" t="s">
        <v>98</v>
      </c>
      <c r="I22" s="1" t="s">
        <v>99</v>
      </c>
      <c r="J22" s="1" t="s">
        <v>99</v>
      </c>
      <c r="K22" s="2"/>
      <c r="L22" s="1">
        <v>0.0</v>
      </c>
      <c r="M22" s="1"/>
      <c r="N22" s="1">
        <v>14.57555</v>
      </c>
      <c r="O22" s="1" t="s">
        <v>22</v>
      </c>
      <c r="P22" s="1" t="s">
        <v>100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idden="1">
      <c r="A23" s="1" t="s">
        <v>24</v>
      </c>
      <c r="B23" s="1" t="s">
        <v>17</v>
      </c>
      <c r="C23" s="1">
        <v>289.0</v>
      </c>
      <c r="D23" s="1">
        <v>0.0</v>
      </c>
      <c r="E23" s="1" t="s">
        <v>25</v>
      </c>
      <c r="F23" s="1" t="s">
        <v>18</v>
      </c>
      <c r="G23" s="1" t="s">
        <v>19</v>
      </c>
      <c r="H23" s="1" t="s">
        <v>101</v>
      </c>
      <c r="I23" s="1" t="s">
        <v>102</v>
      </c>
      <c r="J23" s="1" t="s">
        <v>102</v>
      </c>
      <c r="K23" s="2"/>
      <c r="L23" s="1">
        <v>1.0</v>
      </c>
      <c r="M23" s="1"/>
      <c r="N23" s="1">
        <v>16.466533333333334</v>
      </c>
      <c r="O23" s="1" t="s">
        <v>22</v>
      </c>
      <c r="P23" s="1" t="s">
        <v>103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idden="1">
      <c r="A24" s="1" t="s">
        <v>16</v>
      </c>
      <c r="B24" s="1" t="s">
        <v>17</v>
      </c>
      <c r="C24" s="1">
        <v>346.0</v>
      </c>
      <c r="D24" s="1">
        <v>0.0</v>
      </c>
      <c r="E24" s="2"/>
      <c r="F24" s="1" t="s">
        <v>18</v>
      </c>
      <c r="G24" s="1" t="s">
        <v>19</v>
      </c>
      <c r="H24" s="1" t="s">
        <v>104</v>
      </c>
      <c r="I24" s="1" t="s">
        <v>105</v>
      </c>
      <c r="J24" s="1" t="s">
        <v>105</v>
      </c>
      <c r="K24" s="2"/>
      <c r="L24" s="1">
        <v>0.0</v>
      </c>
      <c r="M24" s="1"/>
      <c r="N24" s="1">
        <v>15.040033333333334</v>
      </c>
      <c r="O24" s="1" t="s">
        <v>22</v>
      </c>
      <c r="P24" s="1" t="s">
        <v>106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idden="1">
      <c r="A25" s="1" t="s">
        <v>29</v>
      </c>
      <c r="B25" s="1" t="s">
        <v>17</v>
      </c>
      <c r="C25" s="1">
        <v>264.0</v>
      </c>
      <c r="D25" s="1">
        <v>0.0</v>
      </c>
      <c r="E25" s="1" t="s">
        <v>107</v>
      </c>
      <c r="F25" s="1" t="s">
        <v>18</v>
      </c>
      <c r="G25" s="1" t="s">
        <v>19</v>
      </c>
      <c r="H25" s="1" t="s">
        <v>108</v>
      </c>
      <c r="I25" s="1" t="s">
        <v>109</v>
      </c>
      <c r="J25" s="1" t="s">
        <v>109</v>
      </c>
      <c r="K25" s="2"/>
      <c r="L25" s="1">
        <v>-3.0</v>
      </c>
      <c r="M25" s="1"/>
      <c r="N25" s="1">
        <v>11.151583333333333</v>
      </c>
      <c r="O25" s="1" t="s">
        <v>22</v>
      </c>
      <c r="P25" s="1" t="s">
        <v>110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idden="1">
      <c r="A26" s="1" t="s">
        <v>16</v>
      </c>
      <c r="B26" s="1" t="s">
        <v>17</v>
      </c>
      <c r="C26" s="3">
        <v>752.0</v>
      </c>
      <c r="D26" s="1">
        <v>0.0</v>
      </c>
      <c r="E26" s="2"/>
      <c r="F26" s="1" t="s">
        <v>18</v>
      </c>
      <c r="G26" s="1" t="s">
        <v>19</v>
      </c>
      <c r="H26" s="1" t="s">
        <v>111</v>
      </c>
      <c r="I26" s="1" t="s">
        <v>112</v>
      </c>
      <c r="J26" s="1" t="s">
        <v>112</v>
      </c>
      <c r="K26" s="2"/>
      <c r="L26" s="1">
        <v>-1.0</v>
      </c>
      <c r="M26" s="1"/>
      <c r="N26" s="1">
        <v>13.663916666666667</v>
      </c>
      <c r="O26" s="1" t="s">
        <v>22</v>
      </c>
      <c r="P26" s="1" t="s">
        <v>113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idden="1">
      <c r="A27" s="1" t="s">
        <v>24</v>
      </c>
      <c r="B27" s="1" t="s">
        <v>17</v>
      </c>
      <c r="C27" s="1">
        <v>351.0</v>
      </c>
      <c r="D27" s="1">
        <v>0.0</v>
      </c>
      <c r="E27" s="1" t="s">
        <v>25</v>
      </c>
      <c r="F27" s="1" t="s">
        <v>18</v>
      </c>
      <c r="G27" s="1" t="s">
        <v>19</v>
      </c>
      <c r="H27" s="1" t="s">
        <v>114</v>
      </c>
      <c r="I27" s="1" t="s">
        <v>115</v>
      </c>
      <c r="J27" s="1" t="s">
        <v>115</v>
      </c>
      <c r="K27" s="2"/>
      <c r="L27" s="1">
        <v>-7.0</v>
      </c>
      <c r="M27" s="1"/>
      <c r="N27" s="1">
        <v>7.938883333333333</v>
      </c>
      <c r="O27" s="1" t="s">
        <v>22</v>
      </c>
      <c r="P27" s="1" t="s">
        <v>116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idden="1">
      <c r="A28" s="1" t="s">
        <v>117</v>
      </c>
      <c r="B28" s="1" t="s">
        <v>17</v>
      </c>
      <c r="C28" s="3">
        <v>20.0</v>
      </c>
      <c r="D28" s="1">
        <v>35.0</v>
      </c>
      <c r="E28" s="2"/>
      <c r="F28" s="1" t="s">
        <v>38</v>
      </c>
      <c r="G28" s="1" t="s">
        <v>45</v>
      </c>
      <c r="H28" s="1" t="s">
        <v>118</v>
      </c>
      <c r="I28" s="1" t="s">
        <v>119</v>
      </c>
      <c r="J28" s="1" t="s">
        <v>119</v>
      </c>
      <c r="K28" s="2"/>
      <c r="L28" s="1">
        <v>-4.0</v>
      </c>
      <c r="M28" s="1"/>
      <c r="N28" s="1">
        <v>0.26011666666666666</v>
      </c>
      <c r="O28" s="1" t="s">
        <v>120</v>
      </c>
      <c r="P28" s="1" t="s">
        <v>121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idden="1">
      <c r="A29" s="1" t="s">
        <v>117</v>
      </c>
      <c r="B29" s="1" t="s">
        <v>17</v>
      </c>
      <c r="C29" s="1">
        <v>40.0</v>
      </c>
      <c r="D29" s="1">
        <v>70.0</v>
      </c>
      <c r="E29" s="2"/>
      <c r="F29" s="1" t="s">
        <v>38</v>
      </c>
      <c r="G29" s="1" t="s">
        <v>45</v>
      </c>
      <c r="H29" s="1" t="s">
        <v>122</v>
      </c>
      <c r="I29" s="1" t="s">
        <v>123</v>
      </c>
      <c r="J29" s="1" t="s">
        <v>123</v>
      </c>
      <c r="K29" s="2"/>
      <c r="L29" s="1">
        <v>-3.0</v>
      </c>
      <c r="M29" s="1"/>
      <c r="N29" s="1">
        <v>1.0253166666666667</v>
      </c>
      <c r="O29" s="1" t="s">
        <v>120</v>
      </c>
      <c r="P29" s="1" t="s">
        <v>124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idden="1">
      <c r="A30" s="1" t="s">
        <v>24</v>
      </c>
      <c r="B30" s="3" t="s">
        <v>17</v>
      </c>
      <c r="C30" s="3">
        <v>264.0</v>
      </c>
      <c r="D30" s="1">
        <v>0.0</v>
      </c>
      <c r="E30" s="1" t="s">
        <v>25</v>
      </c>
      <c r="F30" s="1" t="s">
        <v>18</v>
      </c>
      <c r="G30" s="1" t="s">
        <v>19</v>
      </c>
      <c r="H30" s="1" t="s">
        <v>125</v>
      </c>
      <c r="I30" s="1" t="s">
        <v>126</v>
      </c>
      <c r="J30" s="1" t="s">
        <v>126</v>
      </c>
      <c r="K30" s="2"/>
      <c r="L30" s="1">
        <v>-8.0</v>
      </c>
      <c r="M30" s="1"/>
      <c r="N30" s="1">
        <v>6.047266666666666</v>
      </c>
      <c r="O30" s="1" t="s">
        <v>22</v>
      </c>
      <c r="P30" s="1" t="s">
        <v>94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idden="1">
      <c r="A31" s="1" t="s">
        <v>117</v>
      </c>
      <c r="B31" s="1" t="s">
        <v>17</v>
      </c>
      <c r="C31" s="1">
        <v>393.0</v>
      </c>
      <c r="D31" s="1">
        <v>0.0</v>
      </c>
      <c r="E31" s="2"/>
      <c r="F31" s="1" t="s">
        <v>38</v>
      </c>
      <c r="G31" s="1" t="s">
        <v>45</v>
      </c>
      <c r="H31" s="1" t="s">
        <v>127</v>
      </c>
      <c r="I31" s="1" t="s">
        <v>128</v>
      </c>
      <c r="J31" s="1" t="s">
        <v>128</v>
      </c>
      <c r="K31" s="2"/>
      <c r="L31" s="1">
        <v>1.0</v>
      </c>
      <c r="M31" s="1"/>
      <c r="N31" s="1">
        <v>6.235233333333333</v>
      </c>
      <c r="O31" s="1" t="s">
        <v>120</v>
      </c>
      <c r="P31" s="1" t="s">
        <v>129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idden="1">
      <c r="A32" s="1" t="s">
        <v>117</v>
      </c>
      <c r="B32" s="1" t="s">
        <v>17</v>
      </c>
      <c r="C32" s="1">
        <v>309.0</v>
      </c>
      <c r="D32" s="1">
        <v>0.0</v>
      </c>
      <c r="E32" s="2"/>
      <c r="F32" s="1" t="s">
        <v>38</v>
      </c>
      <c r="G32" s="1" t="s">
        <v>45</v>
      </c>
      <c r="H32" s="1" t="s">
        <v>130</v>
      </c>
      <c r="I32" s="1" t="s">
        <v>131</v>
      </c>
      <c r="J32" s="1" t="s">
        <v>131</v>
      </c>
      <c r="K32" s="2"/>
      <c r="L32" s="1">
        <v>3.0</v>
      </c>
      <c r="M32" s="1"/>
      <c r="N32" s="1">
        <v>8.17265</v>
      </c>
      <c r="O32" s="1" t="s">
        <v>120</v>
      </c>
      <c r="P32" s="1" t="s">
        <v>132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idden="1">
      <c r="A33" s="1" t="s">
        <v>117</v>
      </c>
      <c r="B33" s="1" t="s">
        <v>17</v>
      </c>
      <c r="C33" s="1">
        <v>59.0</v>
      </c>
      <c r="D33" s="1">
        <v>0.0</v>
      </c>
      <c r="E33" s="2"/>
      <c r="F33" s="1" t="s">
        <v>38</v>
      </c>
      <c r="G33" s="1" t="s">
        <v>45</v>
      </c>
      <c r="H33" s="1" t="s">
        <v>133</v>
      </c>
      <c r="I33" s="1" t="s">
        <v>134</v>
      </c>
      <c r="J33" s="1" t="s">
        <v>134</v>
      </c>
      <c r="K33" s="2"/>
      <c r="L33" s="1">
        <v>-4.0</v>
      </c>
      <c r="M33" s="1"/>
      <c r="N33" s="1">
        <v>0.5571833333333334</v>
      </c>
      <c r="O33" s="1" t="s">
        <v>120</v>
      </c>
      <c r="P33" s="1" t="s">
        <v>135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idden="1">
      <c r="A34" s="1" t="s">
        <v>24</v>
      </c>
      <c r="B34" s="1" t="s">
        <v>17</v>
      </c>
      <c r="C34" s="1">
        <v>224.0</v>
      </c>
      <c r="D34" s="1">
        <v>0.0</v>
      </c>
      <c r="E34" s="1" t="s">
        <v>25</v>
      </c>
      <c r="F34" s="1" t="s">
        <v>18</v>
      </c>
      <c r="G34" s="1" t="s">
        <v>19</v>
      </c>
      <c r="H34" s="1" t="s">
        <v>136</v>
      </c>
      <c r="I34" s="1" t="s">
        <v>137</v>
      </c>
      <c r="J34" s="1" t="s">
        <v>137</v>
      </c>
      <c r="K34" s="2"/>
      <c r="L34" s="1">
        <v>-8.0</v>
      </c>
      <c r="M34" s="1"/>
      <c r="N34" s="1">
        <v>6.841466666666666</v>
      </c>
      <c r="O34" s="1" t="s">
        <v>22</v>
      </c>
      <c r="P34" s="1" t="s">
        <v>138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idden="1">
      <c r="A35" s="1" t="s">
        <v>37</v>
      </c>
      <c r="B35" s="1" t="s">
        <v>17</v>
      </c>
      <c r="C35" s="1">
        <v>388.0</v>
      </c>
      <c r="D35" s="1">
        <v>0.0</v>
      </c>
      <c r="E35" s="1" t="s">
        <v>60</v>
      </c>
      <c r="F35" s="1" t="s">
        <v>44</v>
      </c>
      <c r="G35" s="1" t="s">
        <v>19</v>
      </c>
      <c r="H35" s="1" t="s">
        <v>139</v>
      </c>
      <c r="I35" s="1" t="s">
        <v>140</v>
      </c>
      <c r="J35" s="1" t="s">
        <v>141</v>
      </c>
      <c r="K35" s="1" t="s">
        <v>142</v>
      </c>
      <c r="L35" s="1">
        <v>3.0</v>
      </c>
      <c r="M35" s="1">
        <v>0.008166666666666666</v>
      </c>
      <c r="N35" s="1">
        <v>11.194333333333333</v>
      </c>
      <c r="O35" s="1" t="s">
        <v>41</v>
      </c>
      <c r="P35" s="1" t="s">
        <v>143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idden="1">
      <c r="A36" s="1" t="s">
        <v>16</v>
      </c>
      <c r="B36" s="1" t="s">
        <v>17</v>
      </c>
      <c r="C36" s="1">
        <v>558.0</v>
      </c>
      <c r="D36" s="1">
        <v>0.0</v>
      </c>
      <c r="E36" s="2"/>
      <c r="F36" s="1" t="s">
        <v>18</v>
      </c>
      <c r="G36" s="1" t="s">
        <v>19</v>
      </c>
      <c r="H36" s="1" t="s">
        <v>144</v>
      </c>
      <c r="I36" s="1" t="s">
        <v>145</v>
      </c>
      <c r="J36" s="1" t="s">
        <v>145</v>
      </c>
      <c r="K36" s="2"/>
      <c r="L36" s="1">
        <v>-4.0</v>
      </c>
      <c r="M36" s="1"/>
      <c r="N36" s="1">
        <v>10.734883333333334</v>
      </c>
      <c r="O36" s="1" t="s">
        <v>22</v>
      </c>
      <c r="P36" s="1" t="s">
        <v>146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idden="1">
      <c r="A37" s="1" t="s">
        <v>37</v>
      </c>
      <c r="B37" s="1" t="s">
        <v>17</v>
      </c>
      <c r="C37" s="1">
        <v>289.0</v>
      </c>
      <c r="D37" s="1">
        <v>0.0</v>
      </c>
      <c r="E37" s="1" t="s">
        <v>60</v>
      </c>
      <c r="F37" s="1" t="s">
        <v>44</v>
      </c>
      <c r="G37" s="1" t="s">
        <v>45</v>
      </c>
      <c r="H37" s="1" t="s">
        <v>147</v>
      </c>
      <c r="I37" s="1" t="s">
        <v>148</v>
      </c>
      <c r="J37" s="1" t="s">
        <v>149</v>
      </c>
      <c r="K37" s="1" t="s">
        <v>150</v>
      </c>
      <c r="L37" s="1">
        <v>-1.0</v>
      </c>
      <c r="M37" s="1">
        <v>0.011716666666666667</v>
      </c>
      <c r="N37" s="1">
        <v>7.905133333333334</v>
      </c>
      <c r="O37" s="1" t="s">
        <v>41</v>
      </c>
      <c r="P37" s="1" t="s">
        <v>151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idden="1">
      <c r="A38" s="1" t="s">
        <v>37</v>
      </c>
      <c r="B38" s="1" t="s">
        <v>17</v>
      </c>
      <c r="C38" s="3">
        <v>309.0</v>
      </c>
      <c r="D38" s="1">
        <v>0.0</v>
      </c>
      <c r="E38" s="1" t="s">
        <v>60</v>
      </c>
      <c r="F38" s="1" t="s">
        <v>44</v>
      </c>
      <c r="G38" s="1" t="s">
        <v>45</v>
      </c>
      <c r="H38" s="1" t="s">
        <v>152</v>
      </c>
      <c r="I38" s="1" t="s">
        <v>153</v>
      </c>
      <c r="J38" s="1" t="s">
        <v>154</v>
      </c>
      <c r="K38" s="1" t="s">
        <v>155</v>
      </c>
      <c r="L38" s="1">
        <v>0.0</v>
      </c>
      <c r="M38" s="1">
        <v>0.008216666666666667</v>
      </c>
      <c r="N38" s="1">
        <v>10.210816666666666</v>
      </c>
      <c r="O38" s="1" t="s">
        <v>41</v>
      </c>
      <c r="P38" s="1" t="s">
        <v>156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idden="1">
      <c r="A39" s="1" t="s">
        <v>24</v>
      </c>
      <c r="B39" s="1" t="s">
        <v>17</v>
      </c>
      <c r="C39" s="1">
        <v>368.0</v>
      </c>
      <c r="D39" s="1">
        <v>0.0</v>
      </c>
      <c r="E39" s="1" t="s">
        <v>25</v>
      </c>
      <c r="F39" s="1" t="s">
        <v>18</v>
      </c>
      <c r="G39" s="1" t="s">
        <v>19</v>
      </c>
      <c r="H39" s="1" t="s">
        <v>157</v>
      </c>
      <c r="I39" s="1" t="s">
        <v>158</v>
      </c>
      <c r="J39" s="1" t="s">
        <v>158</v>
      </c>
      <c r="K39" s="2"/>
      <c r="L39" s="1">
        <v>-6.0</v>
      </c>
      <c r="M39" s="1"/>
      <c r="N39" s="1">
        <v>8.39205</v>
      </c>
      <c r="O39" s="1" t="s">
        <v>22</v>
      </c>
      <c r="P39" s="1" t="s">
        <v>159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idden="1">
      <c r="A40" s="1" t="s">
        <v>37</v>
      </c>
      <c r="B40" s="1" t="s">
        <v>17</v>
      </c>
      <c r="C40" s="1">
        <v>514.0</v>
      </c>
      <c r="D40" s="1">
        <v>124.0</v>
      </c>
      <c r="E40" s="2"/>
      <c r="F40" s="1" t="s">
        <v>38</v>
      </c>
      <c r="G40" s="1" t="s">
        <v>19</v>
      </c>
      <c r="H40" s="1" t="s">
        <v>160</v>
      </c>
      <c r="I40" s="1" t="s">
        <v>161</v>
      </c>
      <c r="J40" s="1" t="s">
        <v>161</v>
      </c>
      <c r="K40" s="2"/>
      <c r="L40" s="1">
        <v>-2.0</v>
      </c>
      <c r="M40" s="1"/>
      <c r="N40" s="1">
        <v>16.409233333333333</v>
      </c>
      <c r="O40" s="1" t="s">
        <v>41</v>
      </c>
      <c r="P40" s="1" t="s">
        <v>162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idden="1">
      <c r="A41" s="1" t="s">
        <v>37</v>
      </c>
      <c r="B41" s="1" t="s">
        <v>17</v>
      </c>
      <c r="C41" s="1">
        <v>588.0</v>
      </c>
      <c r="D41" s="1">
        <v>29.0</v>
      </c>
      <c r="E41" s="1" t="s">
        <v>43</v>
      </c>
      <c r="F41" s="1" t="s">
        <v>44</v>
      </c>
      <c r="G41" s="1" t="s">
        <v>19</v>
      </c>
      <c r="H41" s="1" t="s">
        <v>163</v>
      </c>
      <c r="I41" s="1" t="s">
        <v>164</v>
      </c>
      <c r="J41" s="1" t="s">
        <v>165</v>
      </c>
      <c r="K41" s="1" t="s">
        <v>166</v>
      </c>
      <c r="L41" s="1">
        <v>-6.0</v>
      </c>
      <c r="M41" s="1">
        <v>0.009066666666666667</v>
      </c>
      <c r="N41" s="1">
        <v>12.599866666666667</v>
      </c>
      <c r="O41" s="1" t="s">
        <v>41</v>
      </c>
      <c r="P41" s="1" t="s">
        <v>167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idden="1">
      <c r="A42" s="1" t="s">
        <v>37</v>
      </c>
      <c r="B42" s="1" t="s">
        <v>17</v>
      </c>
      <c r="C42" s="1">
        <v>358.0</v>
      </c>
      <c r="D42" s="1">
        <v>0.0</v>
      </c>
      <c r="E42" s="1" t="s">
        <v>43</v>
      </c>
      <c r="F42" s="1" t="s">
        <v>44</v>
      </c>
      <c r="G42" s="1" t="s">
        <v>45</v>
      </c>
      <c r="H42" s="1" t="s">
        <v>168</v>
      </c>
      <c r="I42" s="1" t="s">
        <v>169</v>
      </c>
      <c r="J42" s="1" t="s">
        <v>170</v>
      </c>
      <c r="K42" s="1" t="s">
        <v>171</v>
      </c>
      <c r="L42" s="1">
        <v>-8.0</v>
      </c>
      <c r="M42" s="1">
        <v>0.0088</v>
      </c>
      <c r="N42" s="1">
        <v>16.596916666666665</v>
      </c>
      <c r="O42" s="1" t="s">
        <v>41</v>
      </c>
      <c r="P42" s="1" t="s">
        <v>172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idden="1">
      <c r="A43" s="1" t="s">
        <v>29</v>
      </c>
      <c r="B43" s="1" t="s">
        <v>17</v>
      </c>
      <c r="C43" s="1">
        <v>329.0</v>
      </c>
      <c r="D43" s="1">
        <v>0.0</v>
      </c>
      <c r="E43" s="1" t="s">
        <v>173</v>
      </c>
      <c r="F43" s="1" t="s">
        <v>18</v>
      </c>
      <c r="G43" s="1" t="s">
        <v>19</v>
      </c>
      <c r="H43" s="1" t="s">
        <v>174</v>
      </c>
      <c r="I43" s="1" t="s">
        <v>175</v>
      </c>
      <c r="J43" s="1" t="s">
        <v>175</v>
      </c>
      <c r="K43" s="2"/>
      <c r="L43" s="1">
        <v>0.0</v>
      </c>
      <c r="M43" s="1"/>
      <c r="N43" s="1">
        <v>14.99355</v>
      </c>
      <c r="O43" s="1" t="s">
        <v>22</v>
      </c>
      <c r="P43" s="1" t="s">
        <v>176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idden="1">
      <c r="A44" s="1" t="s">
        <v>16</v>
      </c>
      <c r="B44" s="1" t="s">
        <v>17</v>
      </c>
      <c r="C44" s="1">
        <v>264.0</v>
      </c>
      <c r="D44" s="1">
        <v>0.0</v>
      </c>
      <c r="E44" s="2"/>
      <c r="F44" s="1" t="s">
        <v>18</v>
      </c>
      <c r="G44" s="1" t="s">
        <v>19</v>
      </c>
      <c r="H44" s="1" t="s">
        <v>177</v>
      </c>
      <c r="I44" s="1" t="s">
        <v>178</v>
      </c>
      <c r="J44" s="1" t="s">
        <v>178</v>
      </c>
      <c r="K44" s="2"/>
      <c r="L44" s="1">
        <v>-1.0</v>
      </c>
      <c r="M44" s="1"/>
      <c r="N44" s="1">
        <v>13.384016666666666</v>
      </c>
      <c r="O44" s="1" t="s">
        <v>22</v>
      </c>
      <c r="P44" s="1" t="s">
        <v>179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idden="1">
      <c r="A45" s="1" t="s">
        <v>24</v>
      </c>
      <c r="B45" s="1" t="s">
        <v>17</v>
      </c>
      <c r="C45" s="3">
        <v>388.0</v>
      </c>
      <c r="D45" s="1">
        <v>0.0</v>
      </c>
      <c r="E45" s="1" t="s">
        <v>25</v>
      </c>
      <c r="F45" s="1" t="s">
        <v>18</v>
      </c>
      <c r="G45" s="1" t="s">
        <v>19</v>
      </c>
      <c r="H45" s="1" t="s">
        <v>180</v>
      </c>
      <c r="I45" s="1" t="s">
        <v>181</v>
      </c>
      <c r="J45" s="1" t="s">
        <v>181</v>
      </c>
      <c r="K45" s="2"/>
      <c r="L45" s="1">
        <v>-1.0</v>
      </c>
      <c r="M45" s="1"/>
      <c r="N45" s="1">
        <v>13.2012</v>
      </c>
      <c r="O45" s="1" t="s">
        <v>22</v>
      </c>
      <c r="P45" s="1" t="s">
        <v>182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idden="1">
      <c r="A46" s="1" t="s">
        <v>117</v>
      </c>
      <c r="B46" s="1" t="s">
        <v>17</v>
      </c>
      <c r="C46" s="3">
        <v>249.0</v>
      </c>
      <c r="D46" s="1">
        <v>0.0</v>
      </c>
      <c r="E46" s="2"/>
      <c r="F46" s="1" t="s">
        <v>38</v>
      </c>
      <c r="G46" s="1" t="s">
        <v>45</v>
      </c>
      <c r="H46" s="1" t="s">
        <v>183</v>
      </c>
      <c r="I46" s="1" t="s">
        <v>184</v>
      </c>
      <c r="J46" s="1" t="s">
        <v>184</v>
      </c>
      <c r="K46" s="2"/>
      <c r="L46" s="1">
        <v>7.0</v>
      </c>
      <c r="M46" s="1"/>
      <c r="N46" s="1">
        <v>12.790966666666666</v>
      </c>
      <c r="O46" s="1" t="s">
        <v>120</v>
      </c>
      <c r="P46" s="1" t="s">
        <v>185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idden="1">
      <c r="A47" s="1" t="s">
        <v>117</v>
      </c>
      <c r="B47" s="1" t="s">
        <v>17</v>
      </c>
      <c r="C47" s="1">
        <v>637.0</v>
      </c>
      <c r="D47" s="1">
        <v>0.0</v>
      </c>
      <c r="E47" s="2"/>
      <c r="F47" s="1" t="s">
        <v>38</v>
      </c>
      <c r="G47" s="1" t="s">
        <v>45</v>
      </c>
      <c r="H47" s="1" t="s">
        <v>186</v>
      </c>
      <c r="I47" s="1" t="s">
        <v>187</v>
      </c>
      <c r="J47" s="1" t="s">
        <v>187</v>
      </c>
      <c r="K47" s="2"/>
      <c r="L47" s="1">
        <v>8.0</v>
      </c>
      <c r="M47" s="1"/>
      <c r="N47" s="1">
        <v>13.416933333333333</v>
      </c>
      <c r="O47" s="1" t="s">
        <v>120</v>
      </c>
      <c r="P47" s="1" t="s">
        <v>188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idden="1">
      <c r="A48" s="1" t="s">
        <v>37</v>
      </c>
      <c r="B48" s="1" t="s">
        <v>17</v>
      </c>
      <c r="C48" s="3">
        <v>338.0</v>
      </c>
      <c r="D48" s="1">
        <v>0.0</v>
      </c>
      <c r="E48" s="1" t="s">
        <v>60</v>
      </c>
      <c r="F48" s="1" t="s">
        <v>44</v>
      </c>
      <c r="G48" s="1" t="s">
        <v>45</v>
      </c>
      <c r="H48" s="1" t="s">
        <v>189</v>
      </c>
      <c r="I48" s="1" t="s">
        <v>190</v>
      </c>
      <c r="J48" s="1" t="s">
        <v>191</v>
      </c>
      <c r="K48" s="1" t="s">
        <v>192</v>
      </c>
      <c r="L48" s="1">
        <v>-4.0</v>
      </c>
      <c r="M48" s="1">
        <v>0.013533333333333333</v>
      </c>
      <c r="N48" s="1">
        <v>14.242083333333333</v>
      </c>
      <c r="O48" s="1" t="s">
        <v>41</v>
      </c>
      <c r="P48" s="1" t="s">
        <v>193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idden="1">
      <c r="A49" s="1" t="s">
        <v>24</v>
      </c>
      <c r="B49" s="1" t="s">
        <v>17</v>
      </c>
      <c r="C49" s="1">
        <v>264.0</v>
      </c>
      <c r="D49" s="1">
        <v>0.0</v>
      </c>
      <c r="E49" s="1" t="s">
        <v>25</v>
      </c>
      <c r="F49" s="1" t="s">
        <v>18</v>
      </c>
      <c r="G49" s="1" t="s">
        <v>19</v>
      </c>
      <c r="H49" s="1" t="s">
        <v>194</v>
      </c>
      <c r="I49" s="1" t="s">
        <v>195</v>
      </c>
      <c r="J49" s="1" t="s">
        <v>195</v>
      </c>
      <c r="K49" s="2"/>
      <c r="L49" s="1">
        <v>-1.0</v>
      </c>
      <c r="M49" s="1"/>
      <c r="N49" s="1">
        <v>13.7519</v>
      </c>
      <c r="O49" s="1" t="s">
        <v>22</v>
      </c>
      <c r="P49" s="1" t="s">
        <v>196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idden="1">
      <c r="A50" s="1" t="s">
        <v>37</v>
      </c>
      <c r="B50" s="1" t="s">
        <v>17</v>
      </c>
      <c r="C50" s="1">
        <v>510.0</v>
      </c>
      <c r="D50" s="1">
        <v>122.0</v>
      </c>
      <c r="E50" s="2"/>
      <c r="F50" s="1" t="s">
        <v>38</v>
      </c>
      <c r="G50" s="1" t="s">
        <v>45</v>
      </c>
      <c r="H50" s="1" t="s">
        <v>197</v>
      </c>
      <c r="I50" s="1" t="s">
        <v>198</v>
      </c>
      <c r="J50" s="1" t="s">
        <v>198</v>
      </c>
      <c r="K50" s="2"/>
      <c r="L50" s="1">
        <v>-6.0</v>
      </c>
      <c r="M50" s="1"/>
      <c r="N50" s="1">
        <v>13.5433</v>
      </c>
      <c r="O50" s="1" t="s">
        <v>41</v>
      </c>
      <c r="P50" s="1" t="s">
        <v>199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idden="1">
      <c r="A51" s="1" t="s">
        <v>37</v>
      </c>
      <c r="B51" s="1" t="s">
        <v>17</v>
      </c>
      <c r="C51" s="1">
        <v>356.0</v>
      </c>
      <c r="D51" s="1">
        <v>0.0</v>
      </c>
      <c r="E51" s="1" t="s">
        <v>60</v>
      </c>
      <c r="F51" s="1" t="s">
        <v>44</v>
      </c>
      <c r="G51" s="1" t="s">
        <v>19</v>
      </c>
      <c r="H51" s="1" t="s">
        <v>200</v>
      </c>
      <c r="I51" s="1" t="s">
        <v>201</v>
      </c>
      <c r="J51" s="1" t="s">
        <v>202</v>
      </c>
      <c r="K51" s="1" t="s">
        <v>203</v>
      </c>
      <c r="L51" s="1">
        <v>1.0</v>
      </c>
      <c r="M51" s="1">
        <v>0.00815</v>
      </c>
      <c r="N51" s="1">
        <v>23.596233333333334</v>
      </c>
      <c r="O51" s="1" t="s">
        <v>41</v>
      </c>
      <c r="P51" s="1" t="s">
        <v>204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idden="1">
      <c r="A52" s="1" t="s">
        <v>37</v>
      </c>
      <c r="B52" s="1" t="s">
        <v>17</v>
      </c>
      <c r="C52" s="1">
        <v>398.0</v>
      </c>
      <c r="D52" s="1">
        <v>100.0</v>
      </c>
      <c r="E52" s="2"/>
      <c r="F52" s="1" t="s">
        <v>38</v>
      </c>
      <c r="G52" s="1" t="s">
        <v>19</v>
      </c>
      <c r="H52" s="1" t="s">
        <v>205</v>
      </c>
      <c r="I52" s="1" t="s">
        <v>206</v>
      </c>
      <c r="J52" s="1" t="s">
        <v>206</v>
      </c>
      <c r="K52" s="2"/>
      <c r="L52" s="1">
        <v>-4.0</v>
      </c>
      <c r="M52" s="1"/>
      <c r="N52" s="1">
        <v>15.507716666666667</v>
      </c>
      <c r="O52" s="1" t="s">
        <v>41</v>
      </c>
      <c r="P52" s="1" t="s">
        <v>207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idden="1">
      <c r="A53" s="1" t="s">
        <v>24</v>
      </c>
      <c r="B53" s="1" t="s">
        <v>17</v>
      </c>
      <c r="C53" s="1">
        <v>324.0</v>
      </c>
      <c r="D53" s="1">
        <v>0.0</v>
      </c>
      <c r="E53" s="1" t="s">
        <v>25</v>
      </c>
      <c r="F53" s="1" t="s">
        <v>18</v>
      </c>
      <c r="G53" s="1" t="s">
        <v>19</v>
      </c>
      <c r="H53" s="1" t="s">
        <v>208</v>
      </c>
      <c r="I53" s="1" t="s">
        <v>209</v>
      </c>
      <c r="J53" s="1" t="s">
        <v>209</v>
      </c>
      <c r="K53" s="2"/>
      <c r="L53" s="1">
        <v>-1.0</v>
      </c>
      <c r="M53" s="1"/>
      <c r="N53" s="1">
        <v>13.197016666666666</v>
      </c>
      <c r="O53" s="1" t="s">
        <v>22</v>
      </c>
      <c r="P53" s="1" t="s">
        <v>210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idden="1">
      <c r="A54" s="1" t="s">
        <v>37</v>
      </c>
      <c r="B54" s="1" t="s">
        <v>17</v>
      </c>
      <c r="C54" s="1">
        <v>191.0</v>
      </c>
      <c r="D54" s="1">
        <v>48.0</v>
      </c>
      <c r="E54" s="2"/>
      <c r="F54" s="1" t="s">
        <v>38</v>
      </c>
      <c r="G54" s="1" t="s">
        <v>19</v>
      </c>
      <c r="H54" s="1" t="s">
        <v>211</v>
      </c>
      <c r="I54" s="1" t="s">
        <v>212</v>
      </c>
      <c r="J54" s="1" t="s">
        <v>212</v>
      </c>
      <c r="K54" s="2"/>
      <c r="L54" s="1">
        <v>-6.0</v>
      </c>
      <c r="M54" s="1"/>
      <c r="N54" s="1">
        <v>12.123633333333334</v>
      </c>
      <c r="O54" s="1" t="s">
        <v>41</v>
      </c>
      <c r="P54" s="1" t="s">
        <v>213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idden="1">
      <c r="A55" s="1" t="s">
        <v>16</v>
      </c>
      <c r="B55" s="1" t="s">
        <v>17</v>
      </c>
      <c r="C55" s="1">
        <v>321.0</v>
      </c>
      <c r="D55" s="1">
        <v>0.0</v>
      </c>
      <c r="E55" s="2"/>
      <c r="F55" s="1" t="s">
        <v>18</v>
      </c>
      <c r="G55" s="1" t="s">
        <v>19</v>
      </c>
      <c r="H55" s="1" t="s">
        <v>214</v>
      </c>
      <c r="I55" s="1" t="s">
        <v>215</v>
      </c>
      <c r="J55" s="1" t="s">
        <v>215</v>
      </c>
      <c r="K55" s="2"/>
      <c r="L55" s="1">
        <v>-3.0</v>
      </c>
      <c r="M55" s="1"/>
      <c r="N55" s="1">
        <v>11.767683333333334</v>
      </c>
      <c r="O55" s="1" t="s">
        <v>22</v>
      </c>
      <c r="P55" s="1" t="s">
        <v>216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idden="1">
      <c r="A56" s="1" t="s">
        <v>117</v>
      </c>
      <c r="B56" s="1" t="s">
        <v>17</v>
      </c>
      <c r="C56" s="1">
        <v>249.0</v>
      </c>
      <c r="D56" s="1">
        <v>0.0</v>
      </c>
      <c r="E56" s="2"/>
      <c r="F56" s="1" t="s">
        <v>38</v>
      </c>
      <c r="G56" s="1" t="s">
        <v>45</v>
      </c>
      <c r="H56" s="1" t="s">
        <v>217</v>
      </c>
      <c r="I56" s="1" t="s">
        <v>218</v>
      </c>
      <c r="J56" s="1" t="s">
        <v>218</v>
      </c>
      <c r="K56" s="2"/>
      <c r="L56" s="1">
        <v>5.0</v>
      </c>
      <c r="M56" s="1"/>
      <c r="N56" s="1">
        <v>10.9664</v>
      </c>
      <c r="O56" s="1" t="s">
        <v>120</v>
      </c>
      <c r="P56" s="1" t="s">
        <v>219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idden="1">
      <c r="A57" s="1" t="s">
        <v>29</v>
      </c>
      <c r="B57" s="1" t="s">
        <v>17</v>
      </c>
      <c r="C57" s="1">
        <v>289.0</v>
      </c>
      <c r="D57" s="1">
        <v>0.0</v>
      </c>
      <c r="E57" s="1" t="s">
        <v>220</v>
      </c>
      <c r="F57" s="1" t="s">
        <v>18</v>
      </c>
      <c r="G57" s="1" t="s">
        <v>19</v>
      </c>
      <c r="H57" s="1" t="s">
        <v>221</v>
      </c>
      <c r="I57" s="1" t="s">
        <v>222</v>
      </c>
      <c r="J57" s="1" t="s">
        <v>222</v>
      </c>
      <c r="K57" s="2"/>
      <c r="L57" s="1">
        <v>-1.0</v>
      </c>
      <c r="M57" s="1"/>
      <c r="N57" s="1">
        <v>13.645216666666666</v>
      </c>
      <c r="O57" s="1" t="s">
        <v>22</v>
      </c>
      <c r="P57" s="1" t="s">
        <v>223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idden="1">
      <c r="A58" s="1" t="s">
        <v>37</v>
      </c>
      <c r="B58" s="1" t="s">
        <v>17</v>
      </c>
      <c r="C58" s="3">
        <v>329.0</v>
      </c>
      <c r="D58" s="1">
        <v>0.0</v>
      </c>
      <c r="E58" s="1" t="s">
        <v>43</v>
      </c>
      <c r="F58" s="1" t="s">
        <v>44</v>
      </c>
      <c r="G58" s="1" t="s">
        <v>19</v>
      </c>
      <c r="H58" s="1" t="s">
        <v>224</v>
      </c>
      <c r="I58" s="1" t="s">
        <v>225</v>
      </c>
      <c r="J58" s="1" t="s">
        <v>226</v>
      </c>
      <c r="K58" s="1" t="s">
        <v>227</v>
      </c>
      <c r="L58" s="1">
        <v>-4.0</v>
      </c>
      <c r="M58" s="1">
        <v>0.017366666666666666</v>
      </c>
      <c r="N58" s="1">
        <v>13.446233333333334</v>
      </c>
      <c r="O58" s="1" t="s">
        <v>41</v>
      </c>
      <c r="P58" s="1" t="s">
        <v>228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idden="1">
      <c r="A59" s="1" t="s">
        <v>37</v>
      </c>
      <c r="B59" s="1" t="s">
        <v>17</v>
      </c>
      <c r="C59" s="3">
        <v>362.0</v>
      </c>
      <c r="D59" s="1">
        <v>216.0</v>
      </c>
      <c r="E59" s="2"/>
      <c r="F59" s="1" t="s">
        <v>38</v>
      </c>
      <c r="G59" s="1" t="s">
        <v>19</v>
      </c>
      <c r="H59" s="1" t="s">
        <v>229</v>
      </c>
      <c r="I59" s="1" t="s">
        <v>230</v>
      </c>
      <c r="J59" s="1" t="s">
        <v>230</v>
      </c>
      <c r="K59" s="2"/>
      <c r="L59" s="1">
        <v>6.0</v>
      </c>
      <c r="M59" s="1"/>
      <c r="N59" s="1">
        <v>16.3528</v>
      </c>
      <c r="O59" s="1" t="s">
        <v>41</v>
      </c>
      <c r="P59" s="1" t="s">
        <v>231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idden="1">
      <c r="A60" s="1" t="s">
        <v>37</v>
      </c>
      <c r="B60" s="1" t="s">
        <v>17</v>
      </c>
      <c r="C60" s="1">
        <v>329.0</v>
      </c>
      <c r="D60" s="1">
        <v>0.0</v>
      </c>
      <c r="E60" s="1" t="s">
        <v>43</v>
      </c>
      <c r="F60" s="1" t="s">
        <v>44</v>
      </c>
      <c r="G60" s="1" t="s">
        <v>19</v>
      </c>
      <c r="H60" s="1" t="s">
        <v>232</v>
      </c>
      <c r="I60" s="1" t="s">
        <v>233</v>
      </c>
      <c r="J60" s="1" t="s">
        <v>234</v>
      </c>
      <c r="K60" s="1" t="s">
        <v>235</v>
      </c>
      <c r="L60" s="1">
        <v>2.0</v>
      </c>
      <c r="M60" s="1">
        <v>0.008066666666666666</v>
      </c>
      <c r="N60" s="1">
        <v>23.7519</v>
      </c>
      <c r="O60" s="1" t="s">
        <v>41</v>
      </c>
      <c r="P60" s="1" t="s">
        <v>236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idden="1">
      <c r="A61" s="1" t="s">
        <v>117</v>
      </c>
      <c r="B61" s="1" t="s">
        <v>17</v>
      </c>
      <c r="C61" s="3">
        <v>374.0</v>
      </c>
      <c r="D61" s="1">
        <v>0.0</v>
      </c>
      <c r="E61" s="2"/>
      <c r="F61" s="1" t="s">
        <v>38</v>
      </c>
      <c r="G61" s="1" t="s">
        <v>45</v>
      </c>
      <c r="H61" s="1" t="s">
        <v>237</v>
      </c>
      <c r="I61" s="1" t="s">
        <v>238</v>
      </c>
      <c r="J61" s="1" t="s">
        <v>238</v>
      </c>
      <c r="K61" s="2"/>
      <c r="L61" s="1">
        <v>17.0</v>
      </c>
      <c r="M61" s="1"/>
      <c r="N61" s="1">
        <v>22.75815</v>
      </c>
      <c r="O61" s="1" t="s">
        <v>120</v>
      </c>
      <c r="P61" s="1" t="s">
        <v>239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idden="1">
      <c r="A62" s="1" t="s">
        <v>29</v>
      </c>
      <c r="B62" s="1" t="s">
        <v>17</v>
      </c>
      <c r="C62" s="3">
        <v>553.0</v>
      </c>
      <c r="D62" s="1">
        <v>0.0</v>
      </c>
      <c r="E62" s="1" t="s">
        <v>240</v>
      </c>
      <c r="F62" s="1" t="s">
        <v>18</v>
      </c>
      <c r="G62" s="1" t="s">
        <v>19</v>
      </c>
      <c r="H62" s="1" t="s">
        <v>241</v>
      </c>
      <c r="I62" s="1" t="s">
        <v>242</v>
      </c>
      <c r="J62" s="1" t="s">
        <v>242</v>
      </c>
      <c r="K62" s="2"/>
      <c r="L62" s="1">
        <v>5.0</v>
      </c>
      <c r="M62" s="1"/>
      <c r="N62" s="1">
        <v>20.487766666666666</v>
      </c>
      <c r="O62" s="1" t="s">
        <v>22</v>
      </c>
      <c r="P62" s="1" t="s">
        <v>243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idden="1">
      <c r="A63" s="1" t="s">
        <v>117</v>
      </c>
      <c r="B63" s="1" t="s">
        <v>17</v>
      </c>
      <c r="C63" s="1">
        <v>368.0</v>
      </c>
      <c r="D63" s="1">
        <v>0.0</v>
      </c>
      <c r="E63" s="2"/>
      <c r="F63" s="1" t="s">
        <v>38</v>
      </c>
      <c r="G63" s="1" t="s">
        <v>45</v>
      </c>
      <c r="H63" s="1" t="s">
        <v>244</v>
      </c>
      <c r="I63" s="1" t="s">
        <v>245</v>
      </c>
      <c r="J63" s="1" t="s">
        <v>245</v>
      </c>
      <c r="K63" s="2"/>
      <c r="L63" s="1">
        <v>13.0</v>
      </c>
      <c r="M63" s="1"/>
      <c r="N63" s="1">
        <v>18.4851</v>
      </c>
      <c r="O63" s="1" t="s">
        <v>120</v>
      </c>
      <c r="P63" s="1" t="s">
        <v>246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idden="1">
      <c r="A64" s="1" t="s">
        <v>29</v>
      </c>
      <c r="B64" s="1" t="s">
        <v>17</v>
      </c>
      <c r="C64" s="1">
        <v>264.0</v>
      </c>
      <c r="D64" s="1">
        <v>0.0</v>
      </c>
      <c r="E64" s="1" t="s">
        <v>247</v>
      </c>
      <c r="F64" s="1" t="s">
        <v>18</v>
      </c>
      <c r="G64" s="1" t="s">
        <v>19</v>
      </c>
      <c r="H64" s="1" t="s">
        <v>248</v>
      </c>
      <c r="I64" s="1" t="s">
        <v>249</v>
      </c>
      <c r="J64" s="1" t="s">
        <v>249</v>
      </c>
      <c r="K64" s="2"/>
      <c r="L64" s="1">
        <v>9.0</v>
      </c>
      <c r="M64" s="1"/>
      <c r="N64" s="1">
        <v>24.657816666666665</v>
      </c>
      <c r="O64" s="1" t="s">
        <v>22</v>
      </c>
      <c r="P64" s="1" t="s">
        <v>250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idden="1">
      <c r="A65" s="1" t="s">
        <v>24</v>
      </c>
      <c r="B65" s="1" t="s">
        <v>17</v>
      </c>
      <c r="C65" s="1">
        <v>364.0</v>
      </c>
      <c r="D65" s="1">
        <v>0.0</v>
      </c>
      <c r="E65" s="1" t="s">
        <v>25</v>
      </c>
      <c r="F65" s="1" t="s">
        <v>18</v>
      </c>
      <c r="G65" s="1" t="s">
        <v>19</v>
      </c>
      <c r="H65" s="1" t="s">
        <v>251</v>
      </c>
      <c r="I65" s="1" t="s">
        <v>252</v>
      </c>
      <c r="J65" s="1" t="s">
        <v>252</v>
      </c>
      <c r="K65" s="2"/>
      <c r="L65" s="1">
        <v>13.0</v>
      </c>
      <c r="M65" s="1"/>
      <c r="N65" s="1">
        <v>28.480666666666668</v>
      </c>
      <c r="O65" s="1" t="s">
        <v>22</v>
      </c>
      <c r="P65" s="1" t="s">
        <v>253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idden="1">
      <c r="A66" s="1" t="s">
        <v>37</v>
      </c>
      <c r="B66" s="1" t="s">
        <v>17</v>
      </c>
      <c r="C66" s="3">
        <v>430.0</v>
      </c>
      <c r="D66" s="1">
        <v>98.0</v>
      </c>
      <c r="E66" s="2"/>
      <c r="F66" s="1" t="s">
        <v>38</v>
      </c>
      <c r="G66" s="1" t="s">
        <v>254</v>
      </c>
      <c r="H66" s="1" t="s">
        <v>255</v>
      </c>
      <c r="I66" s="1" t="s">
        <v>256</v>
      </c>
      <c r="J66" s="1" t="s">
        <v>256</v>
      </c>
      <c r="K66" s="2"/>
      <c r="L66" s="1">
        <v>9.0</v>
      </c>
      <c r="M66" s="1"/>
      <c r="N66" s="1">
        <v>29.520333333333333</v>
      </c>
      <c r="O66" s="1" t="s">
        <v>41</v>
      </c>
      <c r="P66" s="1" t="s">
        <v>257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idden="1">
      <c r="A67" s="1" t="s">
        <v>24</v>
      </c>
      <c r="B67" s="1" t="s">
        <v>17</v>
      </c>
      <c r="C67" s="1">
        <v>792.0</v>
      </c>
      <c r="D67" s="1">
        <v>0.0</v>
      </c>
      <c r="E67" s="1" t="s">
        <v>25</v>
      </c>
      <c r="F67" s="1" t="s">
        <v>18</v>
      </c>
      <c r="G67" s="1" t="s">
        <v>19</v>
      </c>
      <c r="H67" s="1" t="s">
        <v>258</v>
      </c>
      <c r="I67" s="1" t="s">
        <v>259</v>
      </c>
      <c r="J67" s="1" t="s">
        <v>259</v>
      </c>
      <c r="K67" s="2"/>
      <c r="L67" s="1">
        <v>13.0</v>
      </c>
      <c r="M67" s="1"/>
      <c r="N67" s="1">
        <v>28.703416666666666</v>
      </c>
      <c r="O67" s="1" t="s">
        <v>22</v>
      </c>
      <c r="P67" s="1" t="s">
        <v>260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idden="1">
      <c r="A68" s="1" t="s">
        <v>16</v>
      </c>
      <c r="B68" s="1" t="s">
        <v>17</v>
      </c>
      <c r="C68" s="1">
        <v>533.0</v>
      </c>
      <c r="D68" s="1">
        <v>0.0</v>
      </c>
      <c r="E68" s="2"/>
      <c r="F68" s="1" t="s">
        <v>18</v>
      </c>
      <c r="G68" s="1" t="s">
        <v>19</v>
      </c>
      <c r="H68" s="1" t="s">
        <v>261</v>
      </c>
      <c r="I68" s="1" t="s">
        <v>262</v>
      </c>
      <c r="J68" s="1" t="s">
        <v>262</v>
      </c>
      <c r="K68" s="2"/>
      <c r="L68" s="1">
        <v>14.0</v>
      </c>
      <c r="M68" s="1"/>
      <c r="N68" s="1">
        <v>29.0969</v>
      </c>
      <c r="O68" s="1" t="s">
        <v>22</v>
      </c>
      <c r="P68" s="1" t="s">
        <v>263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idden="1">
      <c r="A69" s="1" t="s">
        <v>24</v>
      </c>
      <c r="B69" s="1" t="s">
        <v>17</v>
      </c>
      <c r="C69" s="3">
        <v>707.0</v>
      </c>
      <c r="D69" s="1">
        <v>0.0</v>
      </c>
      <c r="E69" s="1" t="s">
        <v>25</v>
      </c>
      <c r="F69" s="1" t="s">
        <v>18</v>
      </c>
      <c r="G69" s="1" t="s">
        <v>19</v>
      </c>
      <c r="H69" s="1" t="s">
        <v>264</v>
      </c>
      <c r="I69" s="1" t="s">
        <v>265</v>
      </c>
      <c r="J69" s="1" t="s">
        <v>265</v>
      </c>
      <c r="K69" s="2"/>
      <c r="L69" s="1">
        <v>15.0</v>
      </c>
      <c r="M69" s="1"/>
      <c r="N69" s="1">
        <v>30.5465</v>
      </c>
      <c r="O69" s="1" t="s">
        <v>22</v>
      </c>
      <c r="P69" s="1" t="s">
        <v>266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idden="1">
      <c r="A70" s="1" t="s">
        <v>24</v>
      </c>
      <c r="B70" s="1" t="s">
        <v>17</v>
      </c>
      <c r="C70" s="1">
        <v>264.0</v>
      </c>
      <c r="D70" s="1">
        <v>0.0</v>
      </c>
      <c r="E70" s="1" t="s">
        <v>25</v>
      </c>
      <c r="F70" s="1" t="s">
        <v>18</v>
      </c>
      <c r="G70" s="1" t="s">
        <v>19</v>
      </c>
      <c r="H70" s="1" t="s">
        <v>267</v>
      </c>
      <c r="I70" s="1" t="s">
        <v>268</v>
      </c>
      <c r="J70" s="1" t="s">
        <v>268</v>
      </c>
      <c r="K70" s="2"/>
      <c r="L70" s="1">
        <v>7.0</v>
      </c>
      <c r="M70" s="1"/>
      <c r="N70" s="1">
        <v>22.20685</v>
      </c>
      <c r="O70" s="1" t="s">
        <v>22</v>
      </c>
      <c r="P70" s="1" t="s">
        <v>269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idden="1">
      <c r="A71" s="1" t="s">
        <v>37</v>
      </c>
      <c r="B71" s="1" t="s">
        <v>17</v>
      </c>
      <c r="C71" s="1">
        <v>990.0</v>
      </c>
      <c r="D71" s="1">
        <v>0.0</v>
      </c>
      <c r="E71" s="1" t="s">
        <v>43</v>
      </c>
      <c r="F71" s="1" t="s">
        <v>44</v>
      </c>
      <c r="G71" s="1" t="s">
        <v>19</v>
      </c>
      <c r="H71" s="1" t="s">
        <v>270</v>
      </c>
      <c r="I71" s="1" t="s">
        <v>271</v>
      </c>
      <c r="J71" s="1" t="s">
        <v>272</v>
      </c>
      <c r="K71" s="1" t="s">
        <v>273</v>
      </c>
      <c r="L71" s="1">
        <v>6.0</v>
      </c>
      <c r="M71" s="1">
        <v>0.012683333333333333</v>
      </c>
      <c r="N71" s="1">
        <v>19.651633333333333</v>
      </c>
      <c r="O71" s="1" t="s">
        <v>41</v>
      </c>
      <c r="P71" s="1" t="s">
        <v>274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idden="1">
      <c r="A72" s="1" t="s">
        <v>29</v>
      </c>
      <c r="B72" s="1" t="s">
        <v>17</v>
      </c>
      <c r="C72" s="1">
        <v>364.0</v>
      </c>
      <c r="D72" s="1">
        <v>0.0</v>
      </c>
      <c r="E72" s="1" t="s">
        <v>275</v>
      </c>
      <c r="F72" s="1" t="s">
        <v>18</v>
      </c>
      <c r="G72" s="1" t="s">
        <v>19</v>
      </c>
      <c r="H72" s="1" t="s">
        <v>276</v>
      </c>
      <c r="I72" s="1" t="s">
        <v>277</v>
      </c>
      <c r="J72" s="1" t="s">
        <v>277</v>
      </c>
      <c r="K72" s="2"/>
      <c r="L72" s="1">
        <v>5.0</v>
      </c>
      <c r="M72" s="1"/>
      <c r="N72" s="1">
        <v>20.649283333333333</v>
      </c>
      <c r="O72" s="1" t="s">
        <v>22</v>
      </c>
      <c r="P72" s="1" t="s">
        <v>278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idden="1">
      <c r="A73" s="1" t="s">
        <v>37</v>
      </c>
      <c r="B73" s="1" t="s">
        <v>17</v>
      </c>
      <c r="C73" s="1">
        <v>1007.0</v>
      </c>
      <c r="D73" s="1">
        <v>0.0</v>
      </c>
      <c r="E73" s="1" t="s">
        <v>60</v>
      </c>
      <c r="F73" s="1" t="s">
        <v>44</v>
      </c>
      <c r="G73" s="1" t="s">
        <v>19</v>
      </c>
      <c r="H73" s="1" t="s">
        <v>279</v>
      </c>
      <c r="I73" s="1" t="s">
        <v>280</v>
      </c>
      <c r="J73" s="1" t="s">
        <v>281</v>
      </c>
      <c r="K73" s="1" t="s">
        <v>282</v>
      </c>
      <c r="L73" s="1">
        <v>0.0</v>
      </c>
      <c r="M73" s="1">
        <v>0.009666666666666667</v>
      </c>
      <c r="N73" s="1">
        <v>30.2995</v>
      </c>
      <c r="O73" s="1" t="s">
        <v>41</v>
      </c>
      <c r="P73" s="1" t="s">
        <v>283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idden="1">
      <c r="A74" s="1" t="s">
        <v>29</v>
      </c>
      <c r="B74" s="1" t="s">
        <v>17</v>
      </c>
      <c r="C74" s="3">
        <v>1204.0</v>
      </c>
      <c r="D74" s="1">
        <v>0.0</v>
      </c>
      <c r="E74" s="1" t="s">
        <v>284</v>
      </c>
      <c r="F74" s="1" t="s">
        <v>18</v>
      </c>
      <c r="G74" s="1" t="s">
        <v>19</v>
      </c>
      <c r="H74" s="1" t="s">
        <v>285</v>
      </c>
      <c r="I74" s="1" t="s">
        <v>286</v>
      </c>
      <c r="J74" s="1" t="s">
        <v>286</v>
      </c>
      <c r="K74" s="2"/>
      <c r="L74" s="1">
        <v>0.0</v>
      </c>
      <c r="M74" s="1"/>
      <c r="N74" s="1">
        <v>18.9489</v>
      </c>
      <c r="O74" s="1" t="s">
        <v>22</v>
      </c>
      <c r="P74" s="1" t="s">
        <v>287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idden="1">
      <c r="A75" s="1" t="s">
        <v>37</v>
      </c>
      <c r="B75" s="1" t="s">
        <v>17</v>
      </c>
      <c r="C75" s="1">
        <v>406.0</v>
      </c>
      <c r="D75" s="1">
        <v>0.0</v>
      </c>
      <c r="E75" s="1" t="s">
        <v>43</v>
      </c>
      <c r="F75" s="1" t="s">
        <v>44</v>
      </c>
      <c r="G75" s="1" t="s">
        <v>19</v>
      </c>
      <c r="H75" s="1" t="s">
        <v>288</v>
      </c>
      <c r="I75" s="1" t="s">
        <v>289</v>
      </c>
      <c r="J75" s="1" t="s">
        <v>290</v>
      </c>
      <c r="K75" s="1" t="s">
        <v>291</v>
      </c>
      <c r="L75" s="1">
        <v>6.0</v>
      </c>
      <c r="M75" s="1">
        <v>0.01185</v>
      </c>
      <c r="N75" s="1">
        <v>31.7748</v>
      </c>
      <c r="O75" s="1" t="s">
        <v>41</v>
      </c>
      <c r="P75" s="1" t="s">
        <v>292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idden="1">
      <c r="A76" s="1" t="s">
        <v>37</v>
      </c>
      <c r="B76" s="1" t="s">
        <v>17</v>
      </c>
      <c r="C76" s="1">
        <v>464.0</v>
      </c>
      <c r="D76" s="1">
        <v>116.0</v>
      </c>
      <c r="E76" s="2"/>
      <c r="F76" s="1" t="s">
        <v>38</v>
      </c>
      <c r="G76" s="1" t="s">
        <v>254</v>
      </c>
      <c r="H76" s="1" t="s">
        <v>293</v>
      </c>
      <c r="I76" s="1" t="s">
        <v>294</v>
      </c>
      <c r="J76" s="1" t="s">
        <v>294</v>
      </c>
      <c r="K76" s="2"/>
      <c r="L76" s="1">
        <v>-13.0</v>
      </c>
      <c r="M76" s="1"/>
      <c r="N76" s="1">
        <v>14.104133333333333</v>
      </c>
      <c r="O76" s="1" t="s">
        <v>41</v>
      </c>
      <c r="P76" s="1" t="s">
        <v>295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idden="1">
      <c r="A77" s="1" t="s">
        <v>37</v>
      </c>
      <c r="B77" s="1" t="s">
        <v>17</v>
      </c>
      <c r="C77" s="1">
        <v>498.0</v>
      </c>
      <c r="D77" s="1">
        <v>0.0</v>
      </c>
      <c r="E77" s="1" t="s">
        <v>60</v>
      </c>
      <c r="F77" s="1" t="s">
        <v>44</v>
      </c>
      <c r="G77" s="1" t="s">
        <v>19</v>
      </c>
      <c r="H77" s="1" t="s">
        <v>296</v>
      </c>
      <c r="I77" s="1" t="s">
        <v>297</v>
      </c>
      <c r="J77" s="1" t="s">
        <v>298</v>
      </c>
      <c r="K77" s="1" t="s">
        <v>299</v>
      </c>
      <c r="L77" s="1">
        <v>-11.0</v>
      </c>
      <c r="M77" s="1">
        <v>0.016033333333333333</v>
      </c>
      <c r="N77" s="1">
        <v>17.919016666666668</v>
      </c>
      <c r="O77" s="1" t="s">
        <v>41</v>
      </c>
      <c r="P77" s="1" t="s">
        <v>300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idden="1">
      <c r="A78" s="1" t="s">
        <v>37</v>
      </c>
      <c r="B78" s="1" t="s">
        <v>17</v>
      </c>
      <c r="C78" s="3">
        <v>802.0</v>
      </c>
      <c r="D78" s="1">
        <v>0.0</v>
      </c>
      <c r="E78" s="1" t="s">
        <v>60</v>
      </c>
      <c r="F78" s="1" t="s">
        <v>44</v>
      </c>
      <c r="G78" s="1" t="s">
        <v>19</v>
      </c>
      <c r="H78" s="1" t="s">
        <v>301</v>
      </c>
      <c r="I78" s="1" t="s">
        <v>302</v>
      </c>
      <c r="J78" s="1" t="s">
        <v>303</v>
      </c>
      <c r="K78" s="1" t="s">
        <v>304</v>
      </c>
      <c r="L78" s="1">
        <v>-6.0</v>
      </c>
      <c r="M78" s="1">
        <v>0.01045</v>
      </c>
      <c r="N78" s="1">
        <v>18.6104</v>
      </c>
      <c r="O78" s="1" t="s">
        <v>41</v>
      </c>
      <c r="P78" s="1" t="s">
        <v>305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idden="1">
      <c r="A79" s="1" t="s">
        <v>37</v>
      </c>
      <c r="B79" s="1" t="s">
        <v>17</v>
      </c>
      <c r="C79" s="1">
        <v>548.0</v>
      </c>
      <c r="D79" s="1">
        <v>27.0</v>
      </c>
      <c r="E79" s="1" t="s">
        <v>43</v>
      </c>
      <c r="F79" s="1" t="s">
        <v>44</v>
      </c>
      <c r="G79" s="1" t="s">
        <v>19</v>
      </c>
      <c r="H79" s="1" t="s">
        <v>306</v>
      </c>
      <c r="I79" s="1" t="s">
        <v>307</v>
      </c>
      <c r="J79" s="1" t="s">
        <v>308</v>
      </c>
      <c r="K79" s="1" t="s">
        <v>309</v>
      </c>
      <c r="L79" s="1">
        <v>-9.0</v>
      </c>
      <c r="M79" s="1">
        <v>0.014583333333333334</v>
      </c>
      <c r="N79" s="1">
        <v>11.5554</v>
      </c>
      <c r="O79" s="1" t="s">
        <v>41</v>
      </c>
      <c r="P79" s="1" t="s">
        <v>310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idden="1">
      <c r="A80" s="1" t="s">
        <v>29</v>
      </c>
      <c r="B80" s="1" t="s">
        <v>311</v>
      </c>
      <c r="C80" s="3">
        <v>254.0</v>
      </c>
      <c r="D80" s="1">
        <v>0.0</v>
      </c>
      <c r="E80" s="1" t="s">
        <v>312</v>
      </c>
      <c r="F80" s="1" t="s">
        <v>18</v>
      </c>
      <c r="G80" s="1" t="s">
        <v>19</v>
      </c>
      <c r="H80" s="1" t="s">
        <v>313</v>
      </c>
      <c r="I80" s="1" t="s">
        <v>314</v>
      </c>
      <c r="J80" s="1" t="s">
        <v>314</v>
      </c>
      <c r="K80" s="2"/>
      <c r="L80" s="1">
        <v>-8.0</v>
      </c>
      <c r="M80" s="1"/>
      <c r="N80" s="1">
        <v>6.3402666666666665</v>
      </c>
      <c r="O80" s="1" t="s">
        <v>22</v>
      </c>
      <c r="P80" s="1" t="s">
        <v>315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idden="1">
      <c r="A81" s="1" t="s">
        <v>37</v>
      </c>
      <c r="B81" s="1" t="s">
        <v>17</v>
      </c>
      <c r="C81" s="1">
        <v>390.0</v>
      </c>
      <c r="D81" s="1">
        <v>16.0</v>
      </c>
      <c r="E81" s="1" t="s">
        <v>60</v>
      </c>
      <c r="F81" s="1" t="s">
        <v>44</v>
      </c>
      <c r="G81" s="1" t="s">
        <v>19</v>
      </c>
      <c r="H81" s="1" t="s">
        <v>316</v>
      </c>
      <c r="I81" s="1" t="s">
        <v>317</v>
      </c>
      <c r="J81" s="1" t="s">
        <v>318</v>
      </c>
      <c r="K81" s="1" t="s">
        <v>319</v>
      </c>
      <c r="L81" s="1">
        <v>-10.0</v>
      </c>
      <c r="M81" s="1">
        <v>0.014266666666666667</v>
      </c>
      <c r="N81" s="1">
        <v>10.78675</v>
      </c>
      <c r="O81" s="1" t="s">
        <v>41</v>
      </c>
      <c r="P81" s="1" t="s">
        <v>320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idden="1">
      <c r="A82" s="1" t="s">
        <v>24</v>
      </c>
      <c r="B82" s="1" t="s">
        <v>17</v>
      </c>
      <c r="C82" s="1">
        <v>882.0</v>
      </c>
      <c r="D82" s="1">
        <v>0.0</v>
      </c>
      <c r="E82" s="1" t="s">
        <v>25</v>
      </c>
      <c r="F82" s="1" t="s">
        <v>18</v>
      </c>
      <c r="G82" s="1" t="s">
        <v>19</v>
      </c>
      <c r="H82" s="1" t="s">
        <v>321</v>
      </c>
      <c r="I82" s="1" t="s">
        <v>322</v>
      </c>
      <c r="J82" s="1" t="s">
        <v>322</v>
      </c>
      <c r="K82" s="2"/>
      <c r="L82" s="1">
        <v>-1.0</v>
      </c>
      <c r="M82" s="1"/>
      <c r="N82" s="1">
        <v>13.0248</v>
      </c>
      <c r="O82" s="1" t="s">
        <v>22</v>
      </c>
      <c r="P82" s="1" t="s">
        <v>323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idden="1">
      <c r="A83" s="1" t="s">
        <v>37</v>
      </c>
      <c r="B83" s="1" t="s">
        <v>17</v>
      </c>
      <c r="C83" s="3">
        <v>250.0</v>
      </c>
      <c r="D83" s="1">
        <v>0.0</v>
      </c>
      <c r="E83" s="1" t="s">
        <v>60</v>
      </c>
      <c r="F83" s="1" t="s">
        <v>44</v>
      </c>
      <c r="G83" s="1" t="s">
        <v>19</v>
      </c>
      <c r="H83" s="1" t="s">
        <v>324</v>
      </c>
      <c r="I83" s="1" t="s">
        <v>325</v>
      </c>
      <c r="J83" s="1" t="s">
        <v>326</v>
      </c>
      <c r="K83" s="1" t="s">
        <v>327</v>
      </c>
      <c r="L83" s="1">
        <v>9.0</v>
      </c>
      <c r="M83" s="1">
        <v>0.012433333333333333</v>
      </c>
      <c r="N83" s="1">
        <v>11.7816</v>
      </c>
      <c r="O83" s="1" t="s">
        <v>41</v>
      </c>
      <c r="P83" s="1" t="s">
        <v>328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idden="1">
      <c r="A84" s="1" t="s">
        <v>24</v>
      </c>
      <c r="B84" s="1" t="s">
        <v>17</v>
      </c>
      <c r="C84" s="1">
        <v>299.0</v>
      </c>
      <c r="D84" s="1">
        <v>0.0</v>
      </c>
      <c r="E84" s="1" t="s">
        <v>25</v>
      </c>
      <c r="F84" s="1" t="s">
        <v>18</v>
      </c>
      <c r="G84" s="1" t="s">
        <v>19</v>
      </c>
      <c r="H84" s="1" t="s">
        <v>329</v>
      </c>
      <c r="I84" s="1" t="s">
        <v>330</v>
      </c>
      <c r="J84" s="1" t="s">
        <v>330</v>
      </c>
      <c r="K84" s="2"/>
      <c r="L84" s="1">
        <v>-2.0</v>
      </c>
      <c r="M84" s="1"/>
      <c r="N84" s="1">
        <v>12.5318</v>
      </c>
      <c r="O84" s="1" t="s">
        <v>22</v>
      </c>
      <c r="P84" s="1" t="s">
        <v>331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idden="1">
      <c r="A85" s="1" t="s">
        <v>37</v>
      </c>
      <c r="B85" s="1" t="s">
        <v>17</v>
      </c>
      <c r="C85" s="1">
        <v>225.0</v>
      </c>
      <c r="D85" s="1">
        <v>54.0</v>
      </c>
      <c r="E85" s="2"/>
      <c r="F85" s="1" t="s">
        <v>38</v>
      </c>
      <c r="G85" s="1" t="s">
        <v>19</v>
      </c>
      <c r="H85" s="1" t="s">
        <v>332</v>
      </c>
      <c r="I85" s="1" t="s">
        <v>333</v>
      </c>
      <c r="J85" s="1" t="s">
        <v>333</v>
      </c>
      <c r="K85" s="2"/>
      <c r="L85" s="1">
        <v>-9.0</v>
      </c>
      <c r="M85" s="1"/>
      <c r="N85" s="1">
        <v>10.070816666666667</v>
      </c>
      <c r="O85" s="1" t="s">
        <v>41</v>
      </c>
      <c r="P85" s="1" t="s">
        <v>334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idden="1">
      <c r="A86" s="1" t="s">
        <v>24</v>
      </c>
      <c r="B86" s="1" t="s">
        <v>17</v>
      </c>
      <c r="C86" s="1">
        <v>349.0</v>
      </c>
      <c r="D86" s="1">
        <v>0.0</v>
      </c>
      <c r="E86" s="1" t="s">
        <v>25</v>
      </c>
      <c r="F86" s="1" t="s">
        <v>18</v>
      </c>
      <c r="G86" s="1" t="s">
        <v>19</v>
      </c>
      <c r="H86" s="1" t="s">
        <v>335</v>
      </c>
      <c r="I86" s="1" t="s">
        <v>336</v>
      </c>
      <c r="J86" s="1" t="s">
        <v>336</v>
      </c>
      <c r="K86" s="2"/>
      <c r="L86" s="1">
        <v>3.0</v>
      </c>
      <c r="M86" s="1"/>
      <c r="N86" s="1">
        <v>18.321533333333335</v>
      </c>
      <c r="O86" s="1" t="s">
        <v>22</v>
      </c>
      <c r="P86" s="1" t="s">
        <v>337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idden="1">
      <c r="A87" s="1" t="s">
        <v>37</v>
      </c>
      <c r="B87" s="1" t="s">
        <v>17</v>
      </c>
      <c r="C87" s="1">
        <v>666.0</v>
      </c>
      <c r="D87" s="1">
        <v>0.0</v>
      </c>
      <c r="E87" s="1" t="s">
        <v>43</v>
      </c>
      <c r="F87" s="1" t="s">
        <v>44</v>
      </c>
      <c r="G87" s="1" t="s">
        <v>45</v>
      </c>
      <c r="H87" s="1" t="s">
        <v>338</v>
      </c>
      <c r="I87" s="1" t="s">
        <v>339</v>
      </c>
      <c r="J87" s="1" t="s">
        <v>340</v>
      </c>
      <c r="K87" s="1" t="s">
        <v>341</v>
      </c>
      <c r="L87" s="1">
        <v>1.0</v>
      </c>
      <c r="M87" s="1">
        <v>0.016183333333333334</v>
      </c>
      <c r="N87" s="1">
        <v>18.301683333333333</v>
      </c>
      <c r="O87" s="1" t="s">
        <v>41</v>
      </c>
      <c r="P87" s="1" t="s">
        <v>342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idden="1">
      <c r="A88" s="1" t="s">
        <v>16</v>
      </c>
      <c r="B88" s="1" t="s">
        <v>311</v>
      </c>
      <c r="C88" s="3">
        <v>792.0</v>
      </c>
      <c r="D88" s="1">
        <v>0.0</v>
      </c>
      <c r="E88" s="2"/>
      <c r="F88" s="1" t="s">
        <v>18</v>
      </c>
      <c r="G88" s="1" t="s">
        <v>19</v>
      </c>
      <c r="H88" s="1" t="s">
        <v>343</v>
      </c>
      <c r="I88" s="1" t="s">
        <v>344</v>
      </c>
      <c r="J88" s="1" t="s">
        <v>344</v>
      </c>
      <c r="K88" s="2"/>
      <c r="L88" s="1">
        <v>-1.0</v>
      </c>
      <c r="M88" s="1"/>
      <c r="N88" s="1">
        <v>13.692033333333333</v>
      </c>
      <c r="O88" s="1" t="s">
        <v>22</v>
      </c>
      <c r="P88" s="1" t="s">
        <v>345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idden="1">
      <c r="A89" s="1" t="s">
        <v>37</v>
      </c>
      <c r="B89" s="1" t="s">
        <v>17</v>
      </c>
      <c r="C89" s="1">
        <v>378.0</v>
      </c>
      <c r="D89" s="1">
        <v>0.0</v>
      </c>
      <c r="E89" s="1" t="s">
        <v>60</v>
      </c>
      <c r="F89" s="1" t="s">
        <v>44</v>
      </c>
      <c r="G89" s="1" t="s">
        <v>19</v>
      </c>
      <c r="H89" s="1" t="s">
        <v>346</v>
      </c>
      <c r="I89" s="1" t="s">
        <v>347</v>
      </c>
      <c r="J89" s="1" t="s">
        <v>348</v>
      </c>
      <c r="K89" s="1" t="s">
        <v>349</v>
      </c>
      <c r="L89" s="1">
        <v>-18.0</v>
      </c>
      <c r="M89" s="1">
        <v>0.008083333333333333</v>
      </c>
      <c r="N89" s="1">
        <v>8.932733333333333</v>
      </c>
      <c r="O89" s="1" t="s">
        <v>41</v>
      </c>
      <c r="P89" s="1" t="s">
        <v>236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idden="1">
      <c r="A90" s="1" t="s">
        <v>37</v>
      </c>
      <c r="B90" s="1" t="s">
        <v>17</v>
      </c>
      <c r="C90" s="3">
        <v>603.0</v>
      </c>
      <c r="D90" s="1">
        <v>124.0</v>
      </c>
      <c r="E90" s="2"/>
      <c r="F90" s="1" t="s">
        <v>38</v>
      </c>
      <c r="G90" s="1" t="s">
        <v>19</v>
      </c>
      <c r="H90" s="1" t="s">
        <v>350</v>
      </c>
      <c r="I90" s="1" t="s">
        <v>351</v>
      </c>
      <c r="J90" s="1" t="s">
        <v>351</v>
      </c>
      <c r="K90" s="2"/>
      <c r="L90" s="1">
        <v>-8.0</v>
      </c>
      <c r="M90" s="1"/>
      <c r="N90" s="1">
        <v>10.9495</v>
      </c>
      <c r="O90" s="1" t="s">
        <v>41</v>
      </c>
      <c r="P90" s="1" t="s">
        <v>352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idden="1">
      <c r="A91" s="1" t="s">
        <v>37</v>
      </c>
      <c r="B91" s="1" t="s">
        <v>17</v>
      </c>
      <c r="C91" s="3">
        <v>872.0</v>
      </c>
      <c r="D91" s="1">
        <v>0.0</v>
      </c>
      <c r="E91" s="1" t="s">
        <v>43</v>
      </c>
      <c r="F91" s="1" t="s">
        <v>44</v>
      </c>
      <c r="G91" s="1" t="s">
        <v>19</v>
      </c>
      <c r="H91" s="1" t="s">
        <v>353</v>
      </c>
      <c r="I91" s="1" t="s">
        <v>354</v>
      </c>
      <c r="J91" s="1" t="s">
        <v>355</v>
      </c>
      <c r="K91" s="1" t="s">
        <v>356</v>
      </c>
      <c r="L91" s="1">
        <v>-8.0</v>
      </c>
      <c r="M91" s="1">
        <v>0.008866666666666667</v>
      </c>
      <c r="N91" s="1">
        <v>13.465833333333334</v>
      </c>
      <c r="O91" s="1" t="s">
        <v>41</v>
      </c>
      <c r="P91" s="1" t="s">
        <v>357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idden="1">
      <c r="A92" s="1" t="s">
        <v>16</v>
      </c>
      <c r="B92" s="1" t="s">
        <v>311</v>
      </c>
      <c r="C92" s="1">
        <v>544.0</v>
      </c>
      <c r="D92" s="1">
        <v>0.0</v>
      </c>
      <c r="E92" s="2"/>
      <c r="F92" s="1" t="s">
        <v>18</v>
      </c>
      <c r="G92" s="1" t="s">
        <v>19</v>
      </c>
      <c r="H92" s="1" t="s">
        <v>358</v>
      </c>
      <c r="I92" s="1" t="s">
        <v>359</v>
      </c>
      <c r="J92" s="1" t="s">
        <v>359</v>
      </c>
      <c r="K92" s="2"/>
      <c r="L92" s="1">
        <v>1.0</v>
      </c>
      <c r="M92" s="1"/>
      <c r="N92" s="1">
        <v>16.9744</v>
      </c>
      <c r="O92" s="1" t="s">
        <v>22</v>
      </c>
      <c r="P92" s="1" t="s">
        <v>360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idden="1">
      <c r="A93" s="1" t="s">
        <v>117</v>
      </c>
      <c r="B93" s="1" t="s">
        <v>17</v>
      </c>
      <c r="C93" s="1">
        <v>20.0</v>
      </c>
      <c r="D93" s="1">
        <v>35.0</v>
      </c>
      <c r="E93" s="2"/>
      <c r="F93" s="1" t="s">
        <v>38</v>
      </c>
      <c r="G93" s="1" t="s">
        <v>45</v>
      </c>
      <c r="H93" s="1" t="s">
        <v>361</v>
      </c>
      <c r="I93" s="1" t="s">
        <v>362</v>
      </c>
      <c r="J93" s="1" t="s">
        <v>362</v>
      </c>
      <c r="K93" s="2"/>
      <c r="L93" s="1">
        <v>-4.0</v>
      </c>
      <c r="M93" s="1"/>
      <c r="N93" s="1">
        <v>0.5194166666666666</v>
      </c>
      <c r="O93" s="1" t="s">
        <v>120</v>
      </c>
      <c r="P93" s="1" t="s">
        <v>363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idden="1">
      <c r="A94" s="1" t="s">
        <v>37</v>
      </c>
      <c r="B94" s="1" t="s">
        <v>17</v>
      </c>
      <c r="C94" s="3">
        <v>672.0</v>
      </c>
      <c r="D94" s="1">
        <v>25.0</v>
      </c>
      <c r="E94" s="1" t="s">
        <v>43</v>
      </c>
      <c r="F94" s="1" t="s">
        <v>44</v>
      </c>
      <c r="G94" s="1" t="s">
        <v>19</v>
      </c>
      <c r="H94" s="1" t="s">
        <v>364</v>
      </c>
      <c r="I94" s="1" t="s">
        <v>365</v>
      </c>
      <c r="J94" s="1" t="s">
        <v>366</v>
      </c>
      <c r="K94" s="1" t="s">
        <v>367</v>
      </c>
      <c r="L94" s="1">
        <v>1.0</v>
      </c>
      <c r="M94" s="1">
        <v>0.009316666666666666</v>
      </c>
      <c r="N94" s="1">
        <v>16.169233333333334</v>
      </c>
      <c r="O94" s="1" t="s">
        <v>41</v>
      </c>
      <c r="P94" s="1" t="s">
        <v>368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idden="1">
      <c r="A95" s="1" t="s">
        <v>24</v>
      </c>
      <c r="B95" s="1" t="s">
        <v>17</v>
      </c>
      <c r="C95" s="1">
        <v>598.0</v>
      </c>
      <c r="D95" s="1">
        <v>0.0</v>
      </c>
      <c r="E95" s="1" t="s">
        <v>25</v>
      </c>
      <c r="F95" s="1" t="s">
        <v>18</v>
      </c>
      <c r="G95" s="1" t="s">
        <v>19</v>
      </c>
      <c r="H95" s="1" t="s">
        <v>369</v>
      </c>
      <c r="I95" s="1" t="s">
        <v>370</v>
      </c>
      <c r="J95" s="1" t="s">
        <v>370</v>
      </c>
      <c r="K95" s="2"/>
      <c r="L95" s="1">
        <v>-4.0</v>
      </c>
      <c r="M95" s="1"/>
      <c r="N95" s="1">
        <v>10.314733333333333</v>
      </c>
      <c r="O95" s="1" t="s">
        <v>22</v>
      </c>
      <c r="P95" s="1" t="s">
        <v>371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idden="1">
      <c r="A96" s="1" t="s">
        <v>37</v>
      </c>
      <c r="B96" s="1" t="s">
        <v>17</v>
      </c>
      <c r="C96" s="1">
        <v>319.0</v>
      </c>
      <c r="D96" s="1">
        <v>75.0</v>
      </c>
      <c r="E96" s="2"/>
      <c r="F96" s="1" t="s">
        <v>38</v>
      </c>
      <c r="G96" s="1" t="s">
        <v>45</v>
      </c>
      <c r="H96" s="1" t="s">
        <v>372</v>
      </c>
      <c r="I96" s="1" t="s">
        <v>373</v>
      </c>
      <c r="J96" s="1" t="s">
        <v>373</v>
      </c>
      <c r="K96" s="2"/>
      <c r="L96" s="1">
        <v>-10.0</v>
      </c>
      <c r="M96" s="1"/>
      <c r="N96" s="1">
        <v>8.664466666666666</v>
      </c>
      <c r="O96" s="1" t="s">
        <v>41</v>
      </c>
      <c r="P96" s="1" t="s">
        <v>374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idden="1">
      <c r="A97" s="1" t="s">
        <v>37</v>
      </c>
      <c r="B97" s="1" t="s">
        <v>17</v>
      </c>
      <c r="C97" s="1">
        <v>534.0</v>
      </c>
      <c r="D97" s="1">
        <v>0.0</v>
      </c>
      <c r="E97" s="1" t="s">
        <v>60</v>
      </c>
      <c r="F97" s="1" t="s">
        <v>44</v>
      </c>
      <c r="G97" s="1" t="s">
        <v>19</v>
      </c>
      <c r="H97" s="1" t="s">
        <v>375</v>
      </c>
      <c r="I97" s="1" t="s">
        <v>376</v>
      </c>
      <c r="J97" s="1" t="s">
        <v>377</v>
      </c>
      <c r="K97" s="1" t="s">
        <v>378</v>
      </c>
      <c r="L97" s="1">
        <v>-19.0</v>
      </c>
      <c r="M97" s="1">
        <v>0.013466666666666667</v>
      </c>
      <c r="N97" s="1">
        <v>10.5112</v>
      </c>
      <c r="O97" s="1" t="s">
        <v>41</v>
      </c>
      <c r="P97" s="1" t="s">
        <v>379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idden="1">
      <c r="A98" s="1" t="s">
        <v>16</v>
      </c>
      <c r="B98" s="1" t="s">
        <v>17</v>
      </c>
      <c r="C98" s="3">
        <v>394.0</v>
      </c>
      <c r="D98" s="1">
        <v>0.0</v>
      </c>
      <c r="E98" s="2"/>
      <c r="F98" s="1" t="s">
        <v>18</v>
      </c>
      <c r="G98" s="1" t="s">
        <v>19</v>
      </c>
      <c r="H98" s="1" t="s">
        <v>380</v>
      </c>
      <c r="I98" s="1" t="s">
        <v>381</v>
      </c>
      <c r="J98" s="1" t="s">
        <v>381</v>
      </c>
      <c r="K98" s="2"/>
      <c r="L98" s="1">
        <v>-1.0</v>
      </c>
      <c r="M98" s="1"/>
      <c r="N98" s="1">
        <v>13.718233333333334</v>
      </c>
      <c r="O98" s="1" t="s">
        <v>22</v>
      </c>
      <c r="P98" s="1" t="s">
        <v>382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idden="1">
      <c r="A99" s="1" t="s">
        <v>37</v>
      </c>
      <c r="B99" s="1" t="s">
        <v>17</v>
      </c>
      <c r="C99" s="3">
        <v>338.0</v>
      </c>
      <c r="D99" s="1">
        <v>0.0</v>
      </c>
      <c r="E99" s="1" t="s">
        <v>43</v>
      </c>
      <c r="F99" s="1" t="s">
        <v>44</v>
      </c>
      <c r="G99" s="1" t="s">
        <v>19</v>
      </c>
      <c r="H99" s="1" t="s">
        <v>383</v>
      </c>
      <c r="I99" s="1" t="s">
        <v>384</v>
      </c>
      <c r="J99" s="1" t="s">
        <v>385</v>
      </c>
      <c r="K99" s="1" t="s">
        <v>386</v>
      </c>
      <c r="L99" s="1">
        <v>-22.0</v>
      </c>
      <c r="M99" s="1">
        <v>0.02455</v>
      </c>
      <c r="N99" s="1">
        <v>7.175833333333333</v>
      </c>
      <c r="O99" s="1" t="s">
        <v>41</v>
      </c>
      <c r="P99" s="1" t="s">
        <v>387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idden="1">
      <c r="A100" s="1" t="s">
        <v>29</v>
      </c>
      <c r="B100" s="1" t="s">
        <v>17</v>
      </c>
      <c r="C100" s="1">
        <v>329.0</v>
      </c>
      <c r="D100" s="1">
        <v>0.0</v>
      </c>
      <c r="E100" s="1" t="s">
        <v>388</v>
      </c>
      <c r="F100" s="1" t="s">
        <v>18</v>
      </c>
      <c r="G100" s="1" t="s">
        <v>19</v>
      </c>
      <c r="H100" s="1" t="s">
        <v>389</v>
      </c>
      <c r="I100" s="1" t="s">
        <v>390</v>
      </c>
      <c r="J100" s="1" t="s">
        <v>390</v>
      </c>
      <c r="K100" s="2"/>
      <c r="L100" s="1">
        <v>-7.0</v>
      </c>
      <c r="M100" s="1"/>
      <c r="N100" s="1">
        <v>7.523266666666666</v>
      </c>
      <c r="O100" s="1" t="s">
        <v>22</v>
      </c>
      <c r="P100" s="1" t="s">
        <v>391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idden="1">
      <c r="A101" s="1" t="s">
        <v>37</v>
      </c>
      <c r="B101" s="1" t="s">
        <v>17</v>
      </c>
      <c r="C101" s="1">
        <v>332.0</v>
      </c>
      <c r="D101" s="1">
        <v>17.0</v>
      </c>
      <c r="E101" s="1" t="s">
        <v>43</v>
      </c>
      <c r="F101" s="1" t="s">
        <v>44</v>
      </c>
      <c r="G101" s="1" t="s">
        <v>19</v>
      </c>
      <c r="H101" s="1" t="s">
        <v>392</v>
      </c>
      <c r="I101" s="1" t="s">
        <v>393</v>
      </c>
      <c r="J101" s="1" t="s">
        <v>394</v>
      </c>
      <c r="K101" s="1" t="s">
        <v>395</v>
      </c>
      <c r="L101" s="1">
        <v>-13.0</v>
      </c>
      <c r="M101" s="1">
        <v>0.00875</v>
      </c>
      <c r="N101" s="1">
        <v>6.949666666666666</v>
      </c>
      <c r="O101" s="1" t="s">
        <v>41</v>
      </c>
      <c r="P101" s="1" t="s">
        <v>396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idden="1">
      <c r="A102" s="1" t="s">
        <v>24</v>
      </c>
      <c r="B102" s="1" t="s">
        <v>17</v>
      </c>
      <c r="C102" s="1">
        <v>331.0</v>
      </c>
      <c r="D102" s="1">
        <v>0.0</v>
      </c>
      <c r="E102" s="1" t="s">
        <v>25</v>
      </c>
      <c r="F102" s="1" t="s">
        <v>18</v>
      </c>
      <c r="G102" s="1" t="s">
        <v>19</v>
      </c>
      <c r="H102" s="1" t="s">
        <v>397</v>
      </c>
      <c r="I102" s="1" t="s">
        <v>398</v>
      </c>
      <c r="J102" s="1" t="s">
        <v>398</v>
      </c>
      <c r="K102" s="2"/>
      <c r="L102" s="1">
        <v>-2.0</v>
      </c>
      <c r="M102" s="1"/>
      <c r="N102" s="1">
        <v>12.6519</v>
      </c>
      <c r="O102" s="1" t="s">
        <v>22</v>
      </c>
      <c r="P102" s="1" t="s">
        <v>399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idden="1">
      <c r="A103" s="1" t="s">
        <v>37</v>
      </c>
      <c r="B103" s="1" t="s">
        <v>17</v>
      </c>
      <c r="C103" s="3">
        <v>886.0</v>
      </c>
      <c r="D103" s="1">
        <v>211.0</v>
      </c>
      <c r="E103" s="2"/>
      <c r="F103" s="1" t="s">
        <v>38</v>
      </c>
      <c r="G103" s="1" t="s">
        <v>254</v>
      </c>
      <c r="H103" s="1" t="s">
        <v>400</v>
      </c>
      <c r="I103" s="1" t="s">
        <v>401</v>
      </c>
      <c r="J103" s="1" t="s">
        <v>401</v>
      </c>
      <c r="K103" s="2"/>
      <c r="L103" s="1">
        <v>-5.0</v>
      </c>
      <c r="M103" s="1"/>
      <c r="N103" s="1">
        <v>14.162566666666667</v>
      </c>
      <c r="O103" s="1" t="s">
        <v>41</v>
      </c>
      <c r="P103" s="1" t="s">
        <v>402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idden="1">
      <c r="A104" s="1" t="s">
        <v>37</v>
      </c>
      <c r="B104" s="1" t="s">
        <v>17</v>
      </c>
      <c r="C104" s="1">
        <v>318.0</v>
      </c>
      <c r="D104" s="1">
        <v>0.0</v>
      </c>
      <c r="E104" s="1" t="s">
        <v>43</v>
      </c>
      <c r="F104" s="1" t="s">
        <v>44</v>
      </c>
      <c r="G104" s="1" t="s">
        <v>19</v>
      </c>
      <c r="H104" s="1" t="s">
        <v>403</v>
      </c>
      <c r="I104" s="1" t="s">
        <v>404</v>
      </c>
      <c r="J104" s="1" t="s">
        <v>405</v>
      </c>
      <c r="K104" s="1" t="s">
        <v>406</v>
      </c>
      <c r="L104" s="1">
        <v>-19.0</v>
      </c>
      <c r="M104" s="1">
        <v>0.009333333333333334</v>
      </c>
      <c r="N104" s="1">
        <v>7.8701</v>
      </c>
      <c r="O104" s="1" t="s">
        <v>41</v>
      </c>
      <c r="P104" s="1" t="s">
        <v>407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idden="1">
      <c r="A105" s="1" t="s">
        <v>29</v>
      </c>
      <c r="B105" s="1" t="s">
        <v>17</v>
      </c>
      <c r="C105" s="3">
        <v>264.0</v>
      </c>
      <c r="D105" s="1">
        <v>0.0</v>
      </c>
      <c r="E105" s="1" t="s">
        <v>408</v>
      </c>
      <c r="F105" s="1" t="s">
        <v>18</v>
      </c>
      <c r="G105" s="1" t="s">
        <v>19</v>
      </c>
      <c r="H105" s="1" t="s">
        <v>409</v>
      </c>
      <c r="I105" s="1" t="s">
        <v>410</v>
      </c>
      <c r="J105" s="1" t="s">
        <v>410</v>
      </c>
      <c r="K105" s="2"/>
      <c r="L105" s="1">
        <v>-7.0</v>
      </c>
      <c r="M105" s="1"/>
      <c r="N105" s="1">
        <v>7.03665</v>
      </c>
      <c r="O105" s="1" t="s">
        <v>22</v>
      </c>
      <c r="P105" s="1" t="s">
        <v>411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idden="1">
      <c r="A106" s="1" t="s">
        <v>24</v>
      </c>
      <c r="B106" s="3" t="s">
        <v>17</v>
      </c>
      <c r="C106" s="1">
        <v>264.0</v>
      </c>
      <c r="D106" s="1">
        <v>0.0</v>
      </c>
      <c r="E106" s="1" t="s">
        <v>25</v>
      </c>
      <c r="F106" s="1" t="s">
        <v>18</v>
      </c>
      <c r="G106" s="1" t="s">
        <v>19</v>
      </c>
      <c r="H106" s="1" t="s">
        <v>412</v>
      </c>
      <c r="I106" s="1" t="s">
        <v>413</v>
      </c>
      <c r="J106" s="1" t="s">
        <v>413</v>
      </c>
      <c r="K106" s="2"/>
      <c r="L106" s="1">
        <v>-4.0</v>
      </c>
      <c r="M106" s="1"/>
      <c r="N106" s="1">
        <v>10.043933333333333</v>
      </c>
      <c r="O106" s="1" t="s">
        <v>22</v>
      </c>
      <c r="P106" s="1" t="s">
        <v>414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idden="1">
      <c r="A107" s="1" t="s">
        <v>24</v>
      </c>
      <c r="B107" s="1" t="s">
        <v>17</v>
      </c>
      <c r="C107" s="1">
        <v>299.0</v>
      </c>
      <c r="D107" s="1">
        <v>0.0</v>
      </c>
      <c r="E107" s="1" t="s">
        <v>25</v>
      </c>
      <c r="F107" s="1" t="s">
        <v>18</v>
      </c>
      <c r="G107" s="1" t="s">
        <v>19</v>
      </c>
      <c r="H107" s="1" t="s">
        <v>415</v>
      </c>
      <c r="I107" s="1" t="s">
        <v>416</v>
      </c>
      <c r="J107" s="1" t="s">
        <v>416</v>
      </c>
      <c r="K107" s="2"/>
      <c r="L107" s="1">
        <v>-8.0</v>
      </c>
      <c r="M107" s="1"/>
      <c r="N107" s="1">
        <v>6.4616</v>
      </c>
      <c r="O107" s="1" t="s">
        <v>22</v>
      </c>
      <c r="P107" s="1" t="s">
        <v>417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idden="1">
      <c r="A108" s="1" t="s">
        <v>24</v>
      </c>
      <c r="B108" s="1" t="s">
        <v>17</v>
      </c>
      <c r="C108" s="1">
        <v>321.0</v>
      </c>
      <c r="D108" s="1">
        <v>0.0</v>
      </c>
      <c r="E108" s="1" t="s">
        <v>25</v>
      </c>
      <c r="F108" s="1" t="s">
        <v>18</v>
      </c>
      <c r="G108" s="1" t="s">
        <v>19</v>
      </c>
      <c r="H108" s="1" t="s">
        <v>418</v>
      </c>
      <c r="I108" s="1" t="s">
        <v>419</v>
      </c>
      <c r="J108" s="1" t="s">
        <v>419</v>
      </c>
      <c r="K108" s="2"/>
      <c r="L108" s="1">
        <v>-4.0</v>
      </c>
      <c r="M108" s="1"/>
      <c r="N108" s="1">
        <v>10.011466666666667</v>
      </c>
      <c r="O108" s="1" t="s">
        <v>22</v>
      </c>
      <c r="P108" s="1" t="s">
        <v>420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idden="1">
      <c r="A109" s="1" t="s">
        <v>24</v>
      </c>
      <c r="B109" s="1" t="s">
        <v>17</v>
      </c>
      <c r="C109" s="1">
        <v>436.0</v>
      </c>
      <c r="D109" s="1">
        <v>0.0</v>
      </c>
      <c r="E109" s="1" t="s">
        <v>25</v>
      </c>
      <c r="F109" s="1" t="s">
        <v>18</v>
      </c>
      <c r="G109" s="1" t="s">
        <v>19</v>
      </c>
      <c r="H109" s="1" t="s">
        <v>421</v>
      </c>
      <c r="I109" s="1" t="s">
        <v>422</v>
      </c>
      <c r="J109" s="1" t="s">
        <v>422</v>
      </c>
      <c r="K109" s="2"/>
      <c r="L109" s="1">
        <v>1.0</v>
      </c>
      <c r="M109" s="1"/>
      <c r="N109" s="1">
        <v>16.295133333333332</v>
      </c>
      <c r="O109" s="1" t="s">
        <v>22</v>
      </c>
      <c r="P109" s="1" t="s">
        <v>423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1" t="s">
        <v>16</v>
      </c>
      <c r="B110" s="3" t="s">
        <v>17</v>
      </c>
      <c r="C110" s="1">
        <v>578.0</v>
      </c>
      <c r="D110" s="1">
        <v>0.0</v>
      </c>
      <c r="E110" s="2"/>
      <c r="F110" s="1" t="s">
        <v>18</v>
      </c>
      <c r="G110" s="1" t="s">
        <v>19</v>
      </c>
      <c r="H110" s="1" t="s">
        <v>424</v>
      </c>
      <c r="I110" s="1" t="s">
        <v>425</v>
      </c>
      <c r="J110" s="1" t="s">
        <v>425</v>
      </c>
      <c r="K110" s="2"/>
      <c r="L110" s="1">
        <v>0.0</v>
      </c>
      <c r="M110" s="1"/>
      <c r="N110" s="1">
        <v>15.040133333333333</v>
      </c>
      <c r="O110" s="1" t="s">
        <v>22</v>
      </c>
      <c r="P110" s="1" t="s">
        <v>426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idden="1">
      <c r="A111" s="1" t="s">
        <v>16</v>
      </c>
      <c r="B111" s="1" t="s">
        <v>17</v>
      </c>
      <c r="C111" s="1">
        <v>429.0</v>
      </c>
      <c r="D111" s="1">
        <v>0.0</v>
      </c>
      <c r="E111" s="2"/>
      <c r="F111" s="1" t="s">
        <v>18</v>
      </c>
      <c r="G111" s="1" t="s">
        <v>19</v>
      </c>
      <c r="H111" s="1" t="s">
        <v>427</v>
      </c>
      <c r="I111" s="1" t="s">
        <v>428</v>
      </c>
      <c r="J111" s="1" t="s">
        <v>428</v>
      </c>
      <c r="K111" s="2"/>
      <c r="L111" s="1">
        <v>0.0</v>
      </c>
      <c r="M111" s="1"/>
      <c r="N111" s="1">
        <v>14.97495</v>
      </c>
      <c r="O111" s="1" t="s">
        <v>22</v>
      </c>
      <c r="P111" s="1" t="s">
        <v>429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1" t="s">
        <v>37</v>
      </c>
      <c r="B112" s="1" t="s">
        <v>17</v>
      </c>
      <c r="C112" s="1">
        <v>199.0</v>
      </c>
      <c r="D112" s="1">
        <v>50.0</v>
      </c>
      <c r="E112" s="2"/>
      <c r="F112" s="1" t="s">
        <v>38</v>
      </c>
      <c r="G112" s="1" t="s">
        <v>254</v>
      </c>
      <c r="H112" s="1" t="s">
        <v>430</v>
      </c>
      <c r="I112" s="1" t="s">
        <v>431</v>
      </c>
      <c r="J112" s="1" t="s">
        <v>431</v>
      </c>
      <c r="K112" s="2"/>
      <c r="L112" s="1">
        <v>-8.0</v>
      </c>
      <c r="M112" s="1"/>
      <c r="N112" s="1">
        <v>10.514</v>
      </c>
      <c r="O112" s="1" t="s">
        <v>41</v>
      </c>
      <c r="P112" s="1" t="s">
        <v>432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idden="1">
      <c r="A113" s="1" t="s">
        <v>24</v>
      </c>
      <c r="B113" s="1" t="s">
        <v>17</v>
      </c>
      <c r="C113" s="1">
        <v>528.0</v>
      </c>
      <c r="D113" s="1">
        <v>0.0</v>
      </c>
      <c r="E113" s="1" t="s">
        <v>25</v>
      </c>
      <c r="F113" s="1" t="s">
        <v>18</v>
      </c>
      <c r="G113" s="1" t="s">
        <v>19</v>
      </c>
      <c r="H113" s="1" t="s">
        <v>433</v>
      </c>
      <c r="I113" s="1" t="s">
        <v>434</v>
      </c>
      <c r="J113" s="1" t="s">
        <v>434</v>
      </c>
      <c r="K113" s="2"/>
      <c r="L113" s="1">
        <v>0.0</v>
      </c>
      <c r="M113" s="1"/>
      <c r="N113" s="1">
        <v>14.197016666666666</v>
      </c>
      <c r="O113" s="1" t="s">
        <v>22</v>
      </c>
      <c r="P113" s="1" t="s">
        <v>435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idden="1">
      <c r="A114" s="1" t="s">
        <v>37</v>
      </c>
      <c r="B114" s="1" t="s">
        <v>17</v>
      </c>
      <c r="C114" s="3">
        <v>319.0</v>
      </c>
      <c r="D114" s="1">
        <v>0.0</v>
      </c>
      <c r="E114" s="1" t="s">
        <v>43</v>
      </c>
      <c r="F114" s="1" t="s">
        <v>44</v>
      </c>
      <c r="G114" s="1" t="s">
        <v>19</v>
      </c>
      <c r="H114" s="1" t="s">
        <v>436</v>
      </c>
      <c r="I114" s="1" t="s">
        <v>437</v>
      </c>
      <c r="J114" s="1" t="s">
        <v>438</v>
      </c>
      <c r="K114" s="1" t="s">
        <v>439</v>
      </c>
      <c r="L114" s="1">
        <v>15.0</v>
      </c>
      <c r="M114" s="1">
        <v>0.007333333333333333</v>
      </c>
      <c r="N114" s="1">
        <v>29.161683333333333</v>
      </c>
      <c r="O114" s="1" t="s">
        <v>41</v>
      </c>
      <c r="P114" s="1" t="s">
        <v>440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idden="1">
      <c r="A115" s="1" t="s">
        <v>16</v>
      </c>
      <c r="B115" s="1" t="s">
        <v>17</v>
      </c>
      <c r="C115" s="3">
        <v>224.0</v>
      </c>
      <c r="D115" s="1">
        <v>0.0</v>
      </c>
      <c r="E115" s="2"/>
      <c r="F115" s="1" t="s">
        <v>18</v>
      </c>
      <c r="G115" s="1" t="s">
        <v>19</v>
      </c>
      <c r="H115" s="1" t="s">
        <v>441</v>
      </c>
      <c r="I115" s="1" t="s">
        <v>442</v>
      </c>
      <c r="J115" s="1" t="s">
        <v>442</v>
      </c>
      <c r="K115" s="2"/>
      <c r="L115" s="1">
        <v>-7.0</v>
      </c>
      <c r="M115" s="1"/>
      <c r="N115" s="1">
        <v>7.06815</v>
      </c>
      <c r="O115" s="1" t="s">
        <v>22</v>
      </c>
      <c r="P115" s="1" t="s">
        <v>443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idden="1">
      <c r="A116" s="1" t="s">
        <v>37</v>
      </c>
      <c r="B116" s="1" t="s">
        <v>17</v>
      </c>
      <c r="C116" s="3">
        <v>216.0</v>
      </c>
      <c r="D116" s="1">
        <v>34.0</v>
      </c>
      <c r="E116" s="1" t="s">
        <v>43</v>
      </c>
      <c r="F116" s="1" t="s">
        <v>44</v>
      </c>
      <c r="G116" s="1" t="s">
        <v>19</v>
      </c>
      <c r="H116" s="1" t="s">
        <v>444</v>
      </c>
      <c r="I116" s="1" t="s">
        <v>445</v>
      </c>
      <c r="J116" s="1" t="s">
        <v>446</v>
      </c>
      <c r="K116" s="1" t="s">
        <v>447</v>
      </c>
      <c r="L116" s="1">
        <v>-10.0</v>
      </c>
      <c r="M116" s="1">
        <v>0.014816666666666667</v>
      </c>
      <c r="N116" s="1">
        <v>10.742816666666666</v>
      </c>
      <c r="O116" s="1" t="s">
        <v>41</v>
      </c>
      <c r="P116" s="1" t="s">
        <v>448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idden="1">
      <c r="A117" s="1" t="s">
        <v>37</v>
      </c>
      <c r="B117" s="1" t="s">
        <v>17</v>
      </c>
      <c r="C117" s="1">
        <v>544.0</v>
      </c>
      <c r="D117" s="1">
        <v>0.0</v>
      </c>
      <c r="E117" s="1" t="s">
        <v>43</v>
      </c>
      <c r="F117" s="1" t="s">
        <v>44</v>
      </c>
      <c r="G117" s="1" t="s">
        <v>45</v>
      </c>
      <c r="H117" s="1" t="s">
        <v>449</v>
      </c>
      <c r="I117" s="1" t="s">
        <v>450</v>
      </c>
      <c r="J117" s="1" t="s">
        <v>451</v>
      </c>
      <c r="K117" s="1" t="s">
        <v>452</v>
      </c>
      <c r="L117" s="1">
        <v>-1.0</v>
      </c>
      <c r="M117" s="1">
        <v>0.01605</v>
      </c>
      <c r="N117" s="1">
        <v>9.458483333333334</v>
      </c>
      <c r="O117" s="1" t="s">
        <v>41</v>
      </c>
      <c r="P117" s="1" t="s">
        <v>453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idden="1">
      <c r="A118" s="1" t="s">
        <v>37</v>
      </c>
      <c r="B118" s="1" t="s">
        <v>17</v>
      </c>
      <c r="C118" s="1">
        <v>302.0</v>
      </c>
      <c r="D118" s="1">
        <v>0.0</v>
      </c>
      <c r="E118" s="1" t="s">
        <v>43</v>
      </c>
      <c r="F118" s="1" t="s">
        <v>44</v>
      </c>
      <c r="G118" s="1" t="s">
        <v>45</v>
      </c>
      <c r="H118" s="1" t="s">
        <v>454</v>
      </c>
      <c r="I118" s="1" t="s">
        <v>455</v>
      </c>
      <c r="J118" s="1" t="s">
        <v>456</v>
      </c>
      <c r="K118" s="1" t="s">
        <v>457</v>
      </c>
      <c r="L118" s="1">
        <v>11.0</v>
      </c>
      <c r="M118" s="1">
        <v>0.011533333333333333</v>
      </c>
      <c r="N118" s="1">
        <v>8.455683333333333</v>
      </c>
      <c r="O118" s="1" t="s">
        <v>41</v>
      </c>
      <c r="P118" s="1" t="s">
        <v>458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idden="1">
      <c r="A119" s="1" t="s">
        <v>37</v>
      </c>
      <c r="B119" s="1" t="s">
        <v>17</v>
      </c>
      <c r="C119" s="1">
        <v>187.0</v>
      </c>
      <c r="D119" s="1">
        <v>62.0</v>
      </c>
      <c r="E119" s="2"/>
      <c r="F119" s="1" t="s">
        <v>38</v>
      </c>
      <c r="G119" s="1" t="s">
        <v>254</v>
      </c>
      <c r="H119" s="1" t="s">
        <v>459</v>
      </c>
      <c r="I119" s="1" t="s">
        <v>460</v>
      </c>
      <c r="J119" s="1" t="s">
        <v>460</v>
      </c>
      <c r="K119" s="2"/>
      <c r="L119" s="1">
        <v>-14.0</v>
      </c>
      <c r="M119" s="1"/>
      <c r="N119" s="1">
        <v>10.092283333333333</v>
      </c>
      <c r="O119" s="1" t="s">
        <v>41</v>
      </c>
      <c r="P119" s="1" t="s">
        <v>42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idden="1">
      <c r="A120" s="1" t="s">
        <v>29</v>
      </c>
      <c r="B120" s="1" t="s">
        <v>17</v>
      </c>
      <c r="C120" s="3">
        <v>388.0</v>
      </c>
      <c r="D120" s="1">
        <v>0.0</v>
      </c>
      <c r="E120" s="1" t="s">
        <v>461</v>
      </c>
      <c r="F120" s="1" t="s">
        <v>18</v>
      </c>
      <c r="G120" s="1" t="s">
        <v>19</v>
      </c>
      <c r="H120" s="1" t="s">
        <v>462</v>
      </c>
      <c r="I120" s="1" t="s">
        <v>463</v>
      </c>
      <c r="J120" s="1" t="s">
        <v>463</v>
      </c>
      <c r="K120" s="2"/>
      <c r="L120" s="1">
        <v>-2.0</v>
      </c>
      <c r="M120" s="1"/>
      <c r="N120" s="1">
        <v>12.425116666666666</v>
      </c>
      <c r="O120" s="1" t="s">
        <v>22</v>
      </c>
      <c r="P120" s="1" t="s">
        <v>464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idden="1">
      <c r="A121" s="1" t="s">
        <v>37</v>
      </c>
      <c r="B121" s="1" t="s">
        <v>17</v>
      </c>
      <c r="C121" s="1">
        <v>318.0</v>
      </c>
      <c r="D121" s="1">
        <v>0.0</v>
      </c>
      <c r="E121" s="1" t="s">
        <v>43</v>
      </c>
      <c r="F121" s="1" t="s">
        <v>44</v>
      </c>
      <c r="G121" s="1" t="s">
        <v>19</v>
      </c>
      <c r="H121" s="1" t="s">
        <v>465</v>
      </c>
      <c r="I121" s="1" t="s">
        <v>466</v>
      </c>
      <c r="J121" s="1" t="s">
        <v>467</v>
      </c>
      <c r="K121" s="1" t="s">
        <v>468</v>
      </c>
      <c r="L121" s="1">
        <v>-7.0</v>
      </c>
      <c r="M121" s="1">
        <v>0.012716666666666666</v>
      </c>
      <c r="N121" s="1">
        <v>7.9413833333333335</v>
      </c>
      <c r="O121" s="1" t="s">
        <v>41</v>
      </c>
      <c r="P121" s="1" t="s">
        <v>469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idden="1">
      <c r="A122" s="1" t="s">
        <v>29</v>
      </c>
      <c r="B122" s="1" t="s">
        <v>17</v>
      </c>
      <c r="C122" s="1">
        <v>547.0</v>
      </c>
      <c r="D122" s="1">
        <v>0.0</v>
      </c>
      <c r="E122" s="1" t="s">
        <v>470</v>
      </c>
      <c r="F122" s="1" t="s">
        <v>18</v>
      </c>
      <c r="G122" s="1" t="s">
        <v>19</v>
      </c>
      <c r="H122" s="1" t="s">
        <v>471</v>
      </c>
      <c r="I122" s="1" t="s">
        <v>472</v>
      </c>
      <c r="J122" s="1" t="s">
        <v>472</v>
      </c>
      <c r="K122" s="2"/>
      <c r="L122" s="1">
        <v>-3.0</v>
      </c>
      <c r="M122" s="1"/>
      <c r="N122" s="1">
        <v>11.1914</v>
      </c>
      <c r="O122" s="1" t="s">
        <v>22</v>
      </c>
      <c r="P122" s="1" t="s">
        <v>473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idden="1">
      <c r="A123" s="1" t="s">
        <v>16</v>
      </c>
      <c r="B123" s="1" t="s">
        <v>17</v>
      </c>
      <c r="C123" s="1">
        <v>782.0</v>
      </c>
      <c r="D123" s="1">
        <v>0.0</v>
      </c>
      <c r="E123" s="2"/>
      <c r="F123" s="1" t="s">
        <v>18</v>
      </c>
      <c r="G123" s="1" t="s">
        <v>19</v>
      </c>
      <c r="H123" s="1" t="s">
        <v>474</v>
      </c>
      <c r="I123" s="1" t="s">
        <v>475</v>
      </c>
      <c r="J123" s="1" t="s">
        <v>475</v>
      </c>
      <c r="K123" s="2"/>
      <c r="L123" s="1">
        <v>-1.0</v>
      </c>
      <c r="M123" s="1"/>
      <c r="N123" s="1">
        <v>13.9332</v>
      </c>
      <c r="O123" s="1" t="s">
        <v>22</v>
      </c>
      <c r="P123" s="1" t="s">
        <v>476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idden="1">
      <c r="A124" s="1" t="s">
        <v>29</v>
      </c>
      <c r="B124" s="1" t="s">
        <v>17</v>
      </c>
      <c r="C124" s="1">
        <v>289.0</v>
      </c>
      <c r="D124" s="1">
        <v>0.0</v>
      </c>
      <c r="E124" s="1" t="s">
        <v>477</v>
      </c>
      <c r="F124" s="1" t="s">
        <v>18</v>
      </c>
      <c r="G124" s="1" t="s">
        <v>19</v>
      </c>
      <c r="H124" s="1" t="s">
        <v>478</v>
      </c>
      <c r="I124" s="1" t="s">
        <v>479</v>
      </c>
      <c r="J124" s="1" t="s">
        <v>479</v>
      </c>
      <c r="K124" s="2"/>
      <c r="L124" s="1">
        <v>-4.0</v>
      </c>
      <c r="M124" s="1"/>
      <c r="N124" s="1">
        <v>10.470616666666666</v>
      </c>
      <c r="O124" s="1" t="s">
        <v>22</v>
      </c>
      <c r="P124" s="1" t="s">
        <v>480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idden="1">
      <c r="A125" s="1" t="s">
        <v>37</v>
      </c>
      <c r="B125" s="1" t="s">
        <v>17</v>
      </c>
      <c r="C125" s="1">
        <v>250.0</v>
      </c>
      <c r="D125" s="1">
        <v>0.0</v>
      </c>
      <c r="E125" s="1" t="s">
        <v>43</v>
      </c>
      <c r="F125" s="1" t="s">
        <v>44</v>
      </c>
      <c r="G125" s="1" t="s">
        <v>19</v>
      </c>
      <c r="H125" s="1" t="s">
        <v>481</v>
      </c>
      <c r="I125" s="1" t="s">
        <v>482</v>
      </c>
      <c r="J125" s="1" t="s">
        <v>483</v>
      </c>
      <c r="K125" s="1" t="s">
        <v>484</v>
      </c>
      <c r="L125" s="1">
        <v>-4.0</v>
      </c>
      <c r="M125" s="1">
        <v>0.009733333333333333</v>
      </c>
      <c r="N125" s="1">
        <v>11.964283333333332</v>
      </c>
      <c r="O125" s="1" t="s">
        <v>41</v>
      </c>
      <c r="P125" s="1" t="s">
        <v>485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idden="1">
      <c r="A126" s="1" t="s">
        <v>37</v>
      </c>
      <c r="B126" s="1" t="s">
        <v>17</v>
      </c>
      <c r="C126" s="1">
        <v>785.0</v>
      </c>
      <c r="D126" s="1">
        <v>191.0</v>
      </c>
      <c r="E126" s="2"/>
      <c r="F126" s="1" t="s">
        <v>38</v>
      </c>
      <c r="G126" s="1" t="s">
        <v>19</v>
      </c>
      <c r="H126" s="1" t="s">
        <v>486</v>
      </c>
      <c r="I126" s="1" t="s">
        <v>487</v>
      </c>
      <c r="J126" s="1" t="s">
        <v>487</v>
      </c>
      <c r="K126" s="2"/>
      <c r="L126" s="1">
        <v>-6.0</v>
      </c>
      <c r="M126" s="1"/>
      <c r="N126" s="1">
        <v>12.814333333333334</v>
      </c>
      <c r="O126" s="1" t="s">
        <v>41</v>
      </c>
      <c r="P126" s="1" t="s">
        <v>488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idden="1">
      <c r="A127" s="1" t="s">
        <v>37</v>
      </c>
      <c r="B127" s="1" t="s">
        <v>17</v>
      </c>
      <c r="C127" s="1">
        <v>395.0</v>
      </c>
      <c r="D127" s="1">
        <v>0.0</v>
      </c>
      <c r="E127" s="1" t="s">
        <v>43</v>
      </c>
      <c r="F127" s="1" t="s">
        <v>44</v>
      </c>
      <c r="G127" s="1" t="s">
        <v>19</v>
      </c>
      <c r="H127" s="1" t="s">
        <v>489</v>
      </c>
      <c r="I127" s="1" t="s">
        <v>490</v>
      </c>
      <c r="J127" s="1" t="s">
        <v>491</v>
      </c>
      <c r="K127" s="1" t="s">
        <v>492</v>
      </c>
      <c r="L127" s="1">
        <v>-9.0</v>
      </c>
      <c r="M127" s="1">
        <v>0.0171</v>
      </c>
      <c r="N127" s="1">
        <v>37.3038</v>
      </c>
      <c r="O127" s="1" t="s">
        <v>41</v>
      </c>
      <c r="P127" s="1" t="s">
        <v>493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idden="1">
      <c r="A128" s="1" t="s">
        <v>37</v>
      </c>
      <c r="B128" s="1" t="s">
        <v>17</v>
      </c>
      <c r="C128" s="1">
        <v>250.0</v>
      </c>
      <c r="D128" s="1">
        <v>0.0</v>
      </c>
      <c r="E128" s="1" t="s">
        <v>43</v>
      </c>
      <c r="F128" s="1" t="s">
        <v>44</v>
      </c>
      <c r="G128" s="1" t="s">
        <v>19</v>
      </c>
      <c r="H128" s="1" t="s">
        <v>494</v>
      </c>
      <c r="I128" s="1" t="s">
        <v>495</v>
      </c>
      <c r="J128" s="1" t="s">
        <v>496</v>
      </c>
      <c r="K128" s="1" t="s">
        <v>497</v>
      </c>
      <c r="L128" s="1">
        <v>-13.0</v>
      </c>
      <c r="M128" s="1">
        <v>0.018866666666666667</v>
      </c>
      <c r="N128" s="1">
        <v>7.8705</v>
      </c>
      <c r="O128" s="1" t="s">
        <v>41</v>
      </c>
      <c r="P128" s="1" t="s">
        <v>498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idden="1">
      <c r="A129" s="1" t="s">
        <v>16</v>
      </c>
      <c r="B129" s="1" t="s">
        <v>311</v>
      </c>
      <c r="C129" s="1">
        <v>558.0</v>
      </c>
      <c r="D129" s="1">
        <v>0.0</v>
      </c>
      <c r="E129" s="2"/>
      <c r="F129" s="1" t="s">
        <v>18</v>
      </c>
      <c r="G129" s="1" t="s">
        <v>19</v>
      </c>
      <c r="H129" s="1" t="s">
        <v>499</v>
      </c>
      <c r="I129" s="1" t="s">
        <v>500</v>
      </c>
      <c r="J129" s="1" t="s">
        <v>500</v>
      </c>
      <c r="K129" s="2"/>
      <c r="L129" s="1">
        <v>-5.0</v>
      </c>
      <c r="M129" s="1"/>
      <c r="N129" s="1">
        <v>9.520416666666666</v>
      </c>
      <c r="O129" s="1" t="s">
        <v>22</v>
      </c>
      <c r="P129" s="1" t="s">
        <v>501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idden="1">
      <c r="A130" s="1" t="s">
        <v>37</v>
      </c>
      <c r="B130" s="1" t="s">
        <v>17</v>
      </c>
      <c r="C130" s="3">
        <v>546.0</v>
      </c>
      <c r="D130" s="1">
        <v>137.0</v>
      </c>
      <c r="E130" s="2"/>
      <c r="F130" s="1" t="s">
        <v>38</v>
      </c>
      <c r="G130" s="1" t="s">
        <v>254</v>
      </c>
      <c r="H130" s="1" t="s">
        <v>502</v>
      </c>
      <c r="I130" s="1" t="s">
        <v>503</v>
      </c>
      <c r="J130" s="1" t="s">
        <v>503</v>
      </c>
      <c r="K130" s="2"/>
      <c r="L130" s="1">
        <v>-7.0</v>
      </c>
      <c r="M130" s="1"/>
      <c r="N130" s="1">
        <v>12.292683333333333</v>
      </c>
      <c r="O130" s="1" t="s">
        <v>41</v>
      </c>
      <c r="P130" s="1" t="s">
        <v>504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idden="1">
      <c r="A131" s="1" t="s">
        <v>24</v>
      </c>
      <c r="B131" s="1" t="s">
        <v>17</v>
      </c>
      <c r="C131" s="1">
        <v>688.0</v>
      </c>
      <c r="D131" s="1">
        <v>0.0</v>
      </c>
      <c r="E131" s="1" t="s">
        <v>25</v>
      </c>
      <c r="F131" s="1" t="s">
        <v>18</v>
      </c>
      <c r="G131" s="1" t="s">
        <v>19</v>
      </c>
      <c r="H131" s="1" t="s">
        <v>505</v>
      </c>
      <c r="I131" s="1" t="s">
        <v>506</v>
      </c>
      <c r="J131" s="1" t="s">
        <v>506</v>
      </c>
      <c r="K131" s="2"/>
      <c r="L131" s="1">
        <v>-1.0</v>
      </c>
      <c r="M131" s="1"/>
      <c r="N131" s="1">
        <v>13.777966666666666</v>
      </c>
      <c r="O131" s="1" t="s">
        <v>22</v>
      </c>
      <c r="P131" s="1" t="s">
        <v>507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idden="1">
      <c r="A132" s="1" t="s">
        <v>37</v>
      </c>
      <c r="B132" s="1" t="s">
        <v>17</v>
      </c>
      <c r="C132" s="1">
        <v>494.0</v>
      </c>
      <c r="D132" s="1">
        <v>124.0</v>
      </c>
      <c r="E132" s="2"/>
      <c r="F132" s="1" t="s">
        <v>38</v>
      </c>
      <c r="G132" s="1" t="s">
        <v>19</v>
      </c>
      <c r="H132" s="1" t="s">
        <v>508</v>
      </c>
      <c r="I132" s="1" t="s">
        <v>509</v>
      </c>
      <c r="J132" s="1" t="s">
        <v>509</v>
      </c>
      <c r="K132" s="2"/>
      <c r="L132" s="1">
        <v>-3.0</v>
      </c>
      <c r="M132" s="1"/>
      <c r="N132" s="1">
        <v>13.027383333333333</v>
      </c>
      <c r="O132" s="1" t="s">
        <v>41</v>
      </c>
      <c r="P132" s="1" t="s">
        <v>510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idden="1">
      <c r="A133" s="1" t="s">
        <v>24</v>
      </c>
      <c r="B133" s="1" t="s">
        <v>17</v>
      </c>
      <c r="C133" s="3">
        <v>329.0</v>
      </c>
      <c r="D133" s="1">
        <v>0.0</v>
      </c>
      <c r="E133" s="1" t="s">
        <v>25</v>
      </c>
      <c r="F133" s="1" t="s">
        <v>18</v>
      </c>
      <c r="G133" s="1" t="s">
        <v>19</v>
      </c>
      <c r="H133" s="1" t="s">
        <v>511</v>
      </c>
      <c r="I133" s="1" t="s">
        <v>512</v>
      </c>
      <c r="J133" s="1" t="s">
        <v>512</v>
      </c>
      <c r="K133" s="2"/>
      <c r="L133" s="1">
        <v>-3.0</v>
      </c>
      <c r="M133" s="1"/>
      <c r="N133" s="1">
        <v>11.797266666666667</v>
      </c>
      <c r="O133" s="1" t="s">
        <v>22</v>
      </c>
      <c r="P133" s="1" t="s">
        <v>513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idden="1">
      <c r="A134" s="1" t="s">
        <v>37</v>
      </c>
      <c r="B134" s="1" t="s">
        <v>17</v>
      </c>
      <c r="C134" s="3">
        <v>302.0</v>
      </c>
      <c r="D134" s="1">
        <v>61.0</v>
      </c>
      <c r="E134" s="2"/>
      <c r="F134" s="1" t="s">
        <v>38</v>
      </c>
      <c r="G134" s="1" t="s">
        <v>45</v>
      </c>
      <c r="H134" s="1" t="s">
        <v>514</v>
      </c>
      <c r="I134" s="1" t="s">
        <v>515</v>
      </c>
      <c r="J134" s="1" t="s">
        <v>515</v>
      </c>
      <c r="K134" s="2"/>
      <c r="L134" s="1">
        <v>-12.0</v>
      </c>
      <c r="M134" s="1"/>
      <c r="N134" s="1">
        <v>7.236533333333333</v>
      </c>
      <c r="O134" s="1" t="s">
        <v>41</v>
      </c>
      <c r="P134" s="1" t="s">
        <v>516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idden="1">
      <c r="A135" s="1" t="s">
        <v>117</v>
      </c>
      <c r="B135" s="1" t="s">
        <v>17</v>
      </c>
      <c r="C135" s="3">
        <v>309.0</v>
      </c>
      <c r="D135" s="1">
        <v>0.0</v>
      </c>
      <c r="E135" s="2"/>
      <c r="F135" s="1" t="s">
        <v>38</v>
      </c>
      <c r="G135" s="1" t="s">
        <v>45</v>
      </c>
      <c r="H135" s="1" t="s">
        <v>517</v>
      </c>
      <c r="I135" s="1" t="s">
        <v>518</v>
      </c>
      <c r="J135" s="1" t="s">
        <v>518</v>
      </c>
      <c r="K135" s="2"/>
      <c r="L135" s="1">
        <v>2.0</v>
      </c>
      <c r="M135" s="1"/>
      <c r="N135" s="1">
        <v>7.048633333333333</v>
      </c>
      <c r="O135" s="1" t="s">
        <v>120</v>
      </c>
      <c r="P135" s="1" t="s">
        <v>519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idden="1">
      <c r="A136" s="1" t="s">
        <v>24</v>
      </c>
      <c r="B136" s="1" t="s">
        <v>17</v>
      </c>
      <c r="C136" s="1">
        <v>329.0</v>
      </c>
      <c r="D136" s="1">
        <v>0.0</v>
      </c>
      <c r="E136" s="1" t="s">
        <v>25</v>
      </c>
      <c r="F136" s="1" t="s">
        <v>18</v>
      </c>
      <c r="G136" s="1" t="s">
        <v>19</v>
      </c>
      <c r="H136" s="1" t="s">
        <v>520</v>
      </c>
      <c r="I136" s="1" t="s">
        <v>521</v>
      </c>
      <c r="J136" s="1" t="s">
        <v>521</v>
      </c>
      <c r="K136" s="2"/>
      <c r="L136" s="1">
        <v>1.0</v>
      </c>
      <c r="M136" s="1"/>
      <c r="N136" s="1">
        <v>16.810466666666667</v>
      </c>
      <c r="O136" s="1" t="s">
        <v>22</v>
      </c>
      <c r="P136" s="1" t="s">
        <v>522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idden="1">
      <c r="A137" s="1" t="s">
        <v>16</v>
      </c>
      <c r="B137" s="1" t="s">
        <v>17</v>
      </c>
      <c r="C137" s="1">
        <v>249.0</v>
      </c>
      <c r="D137" s="1">
        <v>0.0</v>
      </c>
      <c r="E137" s="2"/>
      <c r="F137" s="1" t="s">
        <v>18</v>
      </c>
      <c r="G137" s="1" t="s">
        <v>19</v>
      </c>
      <c r="H137" s="1" t="s">
        <v>523</v>
      </c>
      <c r="I137" s="1" t="s">
        <v>524</v>
      </c>
      <c r="J137" s="1" t="s">
        <v>524</v>
      </c>
      <c r="K137" s="2"/>
      <c r="L137" s="1">
        <v>1.0</v>
      </c>
      <c r="M137" s="1"/>
      <c r="N137" s="1">
        <v>16.597166666666666</v>
      </c>
      <c r="O137" s="1" t="s">
        <v>22</v>
      </c>
      <c r="P137" s="1" t="s">
        <v>525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idden="1">
      <c r="A138" s="1" t="s">
        <v>117</v>
      </c>
      <c r="B138" s="1" t="s">
        <v>17</v>
      </c>
      <c r="C138" s="1">
        <v>374.0</v>
      </c>
      <c r="D138" s="1">
        <v>0.0</v>
      </c>
      <c r="E138" s="2"/>
      <c r="F138" s="1" t="s">
        <v>38</v>
      </c>
      <c r="G138" s="1" t="s">
        <v>45</v>
      </c>
      <c r="H138" s="1" t="s">
        <v>526</v>
      </c>
      <c r="I138" s="1" t="s">
        <v>527</v>
      </c>
      <c r="J138" s="1" t="s">
        <v>527</v>
      </c>
      <c r="K138" s="2"/>
      <c r="L138" s="1">
        <v>10.0</v>
      </c>
      <c r="M138" s="1"/>
      <c r="N138" s="1">
        <v>15.061266666666667</v>
      </c>
      <c r="O138" s="1" t="s">
        <v>120</v>
      </c>
      <c r="P138" s="1" t="s">
        <v>528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idden="1">
      <c r="A139" s="1" t="s">
        <v>24</v>
      </c>
      <c r="B139" s="1" t="s">
        <v>17</v>
      </c>
      <c r="C139" s="1">
        <v>388.0</v>
      </c>
      <c r="D139" s="1">
        <v>0.0</v>
      </c>
      <c r="E139" s="1" t="s">
        <v>25</v>
      </c>
      <c r="F139" s="1" t="s">
        <v>18</v>
      </c>
      <c r="G139" s="1" t="s">
        <v>19</v>
      </c>
      <c r="H139" s="1" t="s">
        <v>529</v>
      </c>
      <c r="I139" s="1" t="s">
        <v>530</v>
      </c>
      <c r="J139" s="1" t="s">
        <v>530</v>
      </c>
      <c r="K139" s="2"/>
      <c r="L139" s="1">
        <v>7.0</v>
      </c>
      <c r="M139" s="1"/>
      <c r="N139" s="1">
        <v>22.061666666666667</v>
      </c>
      <c r="O139" s="1" t="s">
        <v>22</v>
      </c>
      <c r="P139" s="1" t="s">
        <v>531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idden="1">
      <c r="A140" s="1" t="s">
        <v>37</v>
      </c>
      <c r="B140" s="1" t="s">
        <v>17</v>
      </c>
      <c r="C140" s="3">
        <v>617.0</v>
      </c>
      <c r="D140" s="1">
        <v>90.0</v>
      </c>
      <c r="E140" s="2"/>
      <c r="F140" s="1" t="s">
        <v>38</v>
      </c>
      <c r="G140" s="1" t="s">
        <v>19</v>
      </c>
      <c r="H140" s="1" t="s">
        <v>532</v>
      </c>
      <c r="I140" s="1" t="s">
        <v>533</v>
      </c>
      <c r="J140" s="1" t="s">
        <v>533</v>
      </c>
      <c r="K140" s="2"/>
      <c r="L140" s="1">
        <v>3.0</v>
      </c>
      <c r="M140" s="1"/>
      <c r="N140" s="1">
        <v>21.868733333333335</v>
      </c>
      <c r="O140" s="1" t="s">
        <v>41</v>
      </c>
      <c r="P140" s="1" t="s">
        <v>534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1" t="s">
        <v>16</v>
      </c>
      <c r="B141" s="1" t="s">
        <v>17</v>
      </c>
      <c r="C141" s="1">
        <v>558.0</v>
      </c>
      <c r="D141" s="1">
        <v>0.0</v>
      </c>
      <c r="E141" s="2"/>
      <c r="F141" s="1" t="s">
        <v>18</v>
      </c>
      <c r="G141" s="1" t="s">
        <v>19</v>
      </c>
      <c r="H141" s="1" t="s">
        <v>535</v>
      </c>
      <c r="I141" s="1" t="s">
        <v>536</v>
      </c>
      <c r="J141" s="1" t="s">
        <v>536</v>
      </c>
      <c r="K141" s="2"/>
      <c r="L141" s="1">
        <v>3.0</v>
      </c>
      <c r="M141" s="1"/>
      <c r="N141" s="1">
        <v>18.0271</v>
      </c>
      <c r="O141" s="1" t="s">
        <v>22</v>
      </c>
      <c r="P141" s="1" t="s">
        <v>537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idden="1">
      <c r="A142" s="1" t="s">
        <v>24</v>
      </c>
      <c r="B142" s="1" t="s">
        <v>17</v>
      </c>
      <c r="C142" s="1">
        <v>364.0</v>
      </c>
      <c r="D142" s="1">
        <v>0.0</v>
      </c>
      <c r="E142" s="1" t="s">
        <v>25</v>
      </c>
      <c r="F142" s="1" t="s">
        <v>18</v>
      </c>
      <c r="G142" s="1" t="s">
        <v>19</v>
      </c>
      <c r="H142" s="1" t="s">
        <v>538</v>
      </c>
      <c r="I142" s="1" t="s">
        <v>539</v>
      </c>
      <c r="J142" s="1" t="s">
        <v>539</v>
      </c>
      <c r="K142" s="2"/>
      <c r="L142" s="1">
        <v>-6.0</v>
      </c>
      <c r="M142" s="1"/>
      <c r="N142" s="1">
        <v>10.8144</v>
      </c>
      <c r="O142" s="1" t="s">
        <v>22</v>
      </c>
      <c r="P142" s="1" t="s">
        <v>540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idden="1">
      <c r="A143" s="1" t="s">
        <v>29</v>
      </c>
      <c r="B143" s="1" t="s">
        <v>17</v>
      </c>
      <c r="C143" s="3">
        <v>358.0</v>
      </c>
      <c r="D143" s="1">
        <v>0.0</v>
      </c>
      <c r="E143" s="1" t="s">
        <v>541</v>
      </c>
      <c r="F143" s="1" t="s">
        <v>18</v>
      </c>
      <c r="G143" s="1" t="s">
        <v>19</v>
      </c>
      <c r="H143" s="1" t="s">
        <v>542</v>
      </c>
      <c r="I143" s="1" t="s">
        <v>543</v>
      </c>
      <c r="J143" s="1" t="s">
        <v>543</v>
      </c>
      <c r="K143" s="2"/>
      <c r="L143" s="1">
        <v>-4.0</v>
      </c>
      <c r="M143" s="1"/>
      <c r="N143" s="1">
        <v>10.94245</v>
      </c>
      <c r="O143" s="1" t="s">
        <v>22</v>
      </c>
      <c r="P143" s="1" t="s">
        <v>544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idden="1">
      <c r="A144" s="1" t="s">
        <v>37</v>
      </c>
      <c r="B144" s="1" t="s">
        <v>17</v>
      </c>
      <c r="C144" s="1">
        <v>279.0</v>
      </c>
      <c r="D144" s="1">
        <v>70.0</v>
      </c>
      <c r="E144" s="2"/>
      <c r="F144" s="1" t="s">
        <v>38</v>
      </c>
      <c r="G144" s="1" t="s">
        <v>254</v>
      </c>
      <c r="H144" s="1" t="s">
        <v>545</v>
      </c>
      <c r="I144" s="1" t="s">
        <v>546</v>
      </c>
      <c r="J144" s="1" t="s">
        <v>546</v>
      </c>
      <c r="K144" s="2"/>
      <c r="L144" s="1">
        <v>-10.0</v>
      </c>
      <c r="M144" s="1"/>
      <c r="N144" s="1">
        <v>12.279283333333334</v>
      </c>
      <c r="O144" s="1" t="s">
        <v>41</v>
      </c>
      <c r="P144" s="1" t="s">
        <v>547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idden="1">
      <c r="A145" s="1" t="s">
        <v>37</v>
      </c>
      <c r="B145" s="1" t="s">
        <v>17</v>
      </c>
      <c r="C145" s="1">
        <v>270.0</v>
      </c>
      <c r="D145" s="1">
        <v>0.0</v>
      </c>
      <c r="E145" s="1" t="s">
        <v>43</v>
      </c>
      <c r="F145" s="1" t="s">
        <v>44</v>
      </c>
      <c r="G145" s="1" t="s">
        <v>19</v>
      </c>
      <c r="H145" s="1" t="s">
        <v>548</v>
      </c>
      <c r="I145" s="1" t="s">
        <v>549</v>
      </c>
      <c r="J145" s="1" t="s">
        <v>550</v>
      </c>
      <c r="K145" s="1" t="s">
        <v>551</v>
      </c>
      <c r="L145" s="1">
        <v>-15.0</v>
      </c>
      <c r="M145" s="1">
        <v>0.0107</v>
      </c>
      <c r="N145" s="1">
        <v>36.99451666666667</v>
      </c>
      <c r="O145" s="1" t="s">
        <v>41</v>
      </c>
      <c r="P145" s="1" t="s">
        <v>552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idden="1">
      <c r="A146" s="1" t="s">
        <v>117</v>
      </c>
      <c r="B146" s="1" t="s">
        <v>17</v>
      </c>
      <c r="C146" s="3">
        <v>100.0</v>
      </c>
      <c r="D146" s="1">
        <v>175.0</v>
      </c>
      <c r="E146" s="2"/>
      <c r="F146" s="1" t="s">
        <v>38</v>
      </c>
      <c r="G146" s="1" t="s">
        <v>45</v>
      </c>
      <c r="H146" s="1" t="s">
        <v>553</v>
      </c>
      <c r="I146" s="1" t="s">
        <v>554</v>
      </c>
      <c r="J146" s="1" t="s">
        <v>554</v>
      </c>
      <c r="K146" s="2"/>
      <c r="L146" s="1">
        <v>-4.0</v>
      </c>
      <c r="M146" s="1"/>
      <c r="N146" s="1">
        <v>0.41423333333333334</v>
      </c>
      <c r="O146" s="1" t="s">
        <v>120</v>
      </c>
      <c r="P146" s="1" t="s">
        <v>555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idden="1">
      <c r="A147" s="1" t="s">
        <v>37</v>
      </c>
      <c r="B147" s="1" t="s">
        <v>17</v>
      </c>
      <c r="C147" s="1">
        <v>245.0</v>
      </c>
      <c r="D147" s="1">
        <v>61.0</v>
      </c>
      <c r="E147" s="2"/>
      <c r="F147" s="1" t="s">
        <v>38</v>
      </c>
      <c r="G147" s="1" t="s">
        <v>254</v>
      </c>
      <c r="H147" s="1" t="s">
        <v>556</v>
      </c>
      <c r="I147" s="1" t="s">
        <v>557</v>
      </c>
      <c r="J147" s="1" t="s">
        <v>557</v>
      </c>
      <c r="K147" s="2"/>
      <c r="L147" s="1">
        <v>-11.0</v>
      </c>
      <c r="M147" s="1"/>
      <c r="N147" s="1">
        <v>7.514466666666666</v>
      </c>
      <c r="O147" s="1" t="s">
        <v>41</v>
      </c>
      <c r="P147" s="1" t="s">
        <v>558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idden="1">
      <c r="A148" s="1" t="s">
        <v>29</v>
      </c>
      <c r="B148" s="1" t="s">
        <v>17</v>
      </c>
      <c r="C148" s="1">
        <v>366.0</v>
      </c>
      <c r="D148" s="1">
        <v>0.0</v>
      </c>
      <c r="E148" s="1" t="s">
        <v>559</v>
      </c>
      <c r="F148" s="1" t="s">
        <v>18</v>
      </c>
      <c r="G148" s="1" t="s">
        <v>19</v>
      </c>
      <c r="H148" s="1" t="s">
        <v>560</v>
      </c>
      <c r="I148" s="1" t="s">
        <v>561</v>
      </c>
      <c r="J148" s="1" t="s">
        <v>561</v>
      </c>
      <c r="K148" s="2"/>
      <c r="L148" s="1">
        <v>-6.0</v>
      </c>
      <c r="M148" s="1"/>
      <c r="N148" s="1">
        <v>8.646033333333333</v>
      </c>
      <c r="O148" s="1" t="s">
        <v>22</v>
      </c>
      <c r="P148" s="1" t="s">
        <v>562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idden="1">
      <c r="A149" s="1" t="s">
        <v>29</v>
      </c>
      <c r="B149" s="1" t="s">
        <v>17</v>
      </c>
      <c r="C149" s="3">
        <v>249.0</v>
      </c>
      <c r="D149" s="1">
        <v>0.0</v>
      </c>
      <c r="E149" s="1" t="s">
        <v>563</v>
      </c>
      <c r="F149" s="1" t="s">
        <v>18</v>
      </c>
      <c r="G149" s="1" t="s">
        <v>19</v>
      </c>
      <c r="H149" s="1" t="s">
        <v>564</v>
      </c>
      <c r="I149" s="1" t="s">
        <v>565</v>
      </c>
      <c r="J149" s="1" t="s">
        <v>565</v>
      </c>
      <c r="K149" s="2"/>
      <c r="L149" s="1">
        <v>-9.0</v>
      </c>
      <c r="M149" s="1"/>
      <c r="N149" s="1">
        <v>5.761333333333333</v>
      </c>
      <c r="O149" s="1" t="s">
        <v>22</v>
      </c>
      <c r="P149" s="1" t="s">
        <v>566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idden="1">
      <c r="A150" s="1" t="s">
        <v>29</v>
      </c>
      <c r="B150" s="1" t="s">
        <v>17</v>
      </c>
      <c r="C150" s="3">
        <v>329.0</v>
      </c>
      <c r="D150" s="1">
        <v>0.0</v>
      </c>
      <c r="E150" s="1" t="s">
        <v>567</v>
      </c>
      <c r="F150" s="1" t="s">
        <v>18</v>
      </c>
      <c r="G150" s="1" t="s">
        <v>19</v>
      </c>
      <c r="H150" s="1" t="s">
        <v>568</v>
      </c>
      <c r="I150" s="1" t="s">
        <v>569</v>
      </c>
      <c r="J150" s="1" t="s">
        <v>569</v>
      </c>
      <c r="K150" s="2"/>
      <c r="L150" s="1">
        <v>-8.0</v>
      </c>
      <c r="M150" s="1"/>
      <c r="N150" s="1">
        <v>6.748066666666666</v>
      </c>
      <c r="O150" s="1" t="s">
        <v>22</v>
      </c>
      <c r="P150" s="1" t="s">
        <v>570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idden="1">
      <c r="A151" s="1" t="s">
        <v>37</v>
      </c>
      <c r="B151" s="1" t="s">
        <v>17</v>
      </c>
      <c r="C151" s="1">
        <v>199.0</v>
      </c>
      <c r="D151" s="1">
        <v>50.0</v>
      </c>
      <c r="E151" s="2"/>
      <c r="F151" s="1" t="s">
        <v>38</v>
      </c>
      <c r="G151" s="1" t="s">
        <v>254</v>
      </c>
      <c r="H151" s="1" t="s">
        <v>571</v>
      </c>
      <c r="I151" s="1" t="s">
        <v>572</v>
      </c>
      <c r="J151" s="1" t="s">
        <v>572</v>
      </c>
      <c r="K151" s="2"/>
      <c r="L151" s="1">
        <v>-10.0</v>
      </c>
      <c r="M151" s="1"/>
      <c r="N151" s="1">
        <v>8.7318</v>
      </c>
      <c r="O151" s="1" t="s">
        <v>41</v>
      </c>
      <c r="P151" s="1" t="s">
        <v>42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idden="1">
      <c r="A152" s="1" t="s">
        <v>117</v>
      </c>
      <c r="B152" s="1" t="s">
        <v>17</v>
      </c>
      <c r="C152" s="3">
        <v>20.0</v>
      </c>
      <c r="D152" s="1">
        <v>35.0</v>
      </c>
      <c r="E152" s="2"/>
      <c r="F152" s="1" t="s">
        <v>38</v>
      </c>
      <c r="G152" s="1" t="s">
        <v>45</v>
      </c>
      <c r="H152" s="1" t="s">
        <v>573</v>
      </c>
      <c r="I152" s="1" t="s">
        <v>574</v>
      </c>
      <c r="J152" s="1" t="s">
        <v>574</v>
      </c>
      <c r="K152" s="2"/>
      <c r="L152" s="1">
        <v>-4.0</v>
      </c>
      <c r="M152" s="1"/>
      <c r="N152" s="1">
        <v>0.5112</v>
      </c>
      <c r="O152" s="1" t="s">
        <v>120</v>
      </c>
      <c r="P152" s="1" t="s">
        <v>575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idden="1">
      <c r="A153" s="1" t="s">
        <v>24</v>
      </c>
      <c r="B153" s="1" t="s">
        <v>17</v>
      </c>
      <c r="C153" s="1">
        <v>249.0</v>
      </c>
      <c r="D153" s="1">
        <v>0.0</v>
      </c>
      <c r="E153" s="1" t="s">
        <v>25</v>
      </c>
      <c r="F153" s="1" t="s">
        <v>18</v>
      </c>
      <c r="G153" s="1" t="s">
        <v>19</v>
      </c>
      <c r="H153" s="1" t="s">
        <v>576</v>
      </c>
      <c r="I153" s="1" t="s">
        <v>577</v>
      </c>
      <c r="J153" s="1" t="s">
        <v>577</v>
      </c>
      <c r="K153" s="2"/>
      <c r="L153" s="1">
        <v>-7.0</v>
      </c>
      <c r="M153" s="1"/>
      <c r="N153" s="1">
        <v>7.792233333333333</v>
      </c>
      <c r="O153" s="1" t="s">
        <v>22</v>
      </c>
      <c r="P153" s="1" t="s">
        <v>578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idden="1">
      <c r="A154" s="1" t="s">
        <v>37</v>
      </c>
      <c r="B154" s="1" t="s">
        <v>17</v>
      </c>
      <c r="C154" s="1">
        <v>304.0</v>
      </c>
      <c r="D154" s="1">
        <v>75.0</v>
      </c>
      <c r="E154" s="2"/>
      <c r="F154" s="1" t="s">
        <v>38</v>
      </c>
      <c r="G154" s="1" t="s">
        <v>19</v>
      </c>
      <c r="H154" s="1" t="s">
        <v>579</v>
      </c>
      <c r="I154" s="1" t="s">
        <v>580</v>
      </c>
      <c r="J154" s="1" t="s">
        <v>580</v>
      </c>
      <c r="K154" s="2"/>
      <c r="L154" s="1">
        <v>-9.0</v>
      </c>
      <c r="M154" s="1"/>
      <c r="N154" s="1">
        <v>9.216133333333334</v>
      </c>
      <c r="O154" s="1" t="s">
        <v>41</v>
      </c>
      <c r="P154" s="1" t="s">
        <v>581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idden="1">
      <c r="A155" s="1" t="s">
        <v>24</v>
      </c>
      <c r="B155" s="1" t="s">
        <v>17</v>
      </c>
      <c r="C155" s="1">
        <v>351.0</v>
      </c>
      <c r="D155" s="1">
        <v>0.0</v>
      </c>
      <c r="E155" s="1" t="s">
        <v>25</v>
      </c>
      <c r="F155" s="1" t="s">
        <v>18</v>
      </c>
      <c r="G155" s="1" t="s">
        <v>19</v>
      </c>
      <c r="H155" s="1" t="s">
        <v>582</v>
      </c>
      <c r="I155" s="1" t="s">
        <v>583</v>
      </c>
      <c r="J155" s="1" t="s">
        <v>583</v>
      </c>
      <c r="K155" s="2"/>
      <c r="L155" s="1">
        <v>-6.0</v>
      </c>
      <c r="M155" s="1"/>
      <c r="N155" s="1">
        <v>8.479966666666666</v>
      </c>
      <c r="O155" s="1" t="s">
        <v>22</v>
      </c>
      <c r="P155" s="1" t="s">
        <v>584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idden="1">
      <c r="A156" s="1" t="s">
        <v>24</v>
      </c>
      <c r="B156" s="1" t="s">
        <v>17</v>
      </c>
      <c r="C156" s="1">
        <v>896.0</v>
      </c>
      <c r="D156" s="1">
        <v>0.0</v>
      </c>
      <c r="E156" s="1" t="s">
        <v>25</v>
      </c>
      <c r="F156" s="1" t="s">
        <v>18</v>
      </c>
      <c r="G156" s="1" t="s">
        <v>19</v>
      </c>
      <c r="H156" s="1" t="s">
        <v>585</v>
      </c>
      <c r="I156" s="1" t="s">
        <v>586</v>
      </c>
      <c r="J156" s="1" t="s">
        <v>586</v>
      </c>
      <c r="K156" s="2"/>
      <c r="L156" s="1">
        <v>-5.0</v>
      </c>
      <c r="M156" s="1"/>
      <c r="N156" s="1">
        <v>9.267383333333333</v>
      </c>
      <c r="O156" s="1" t="s">
        <v>22</v>
      </c>
      <c r="P156" s="1" t="s">
        <v>587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idden="1">
      <c r="A157" s="1" t="s">
        <v>16</v>
      </c>
      <c r="B157" s="1" t="s">
        <v>17</v>
      </c>
      <c r="C157" s="3">
        <v>329.0</v>
      </c>
      <c r="D157" s="1">
        <v>0.0</v>
      </c>
      <c r="E157" s="2"/>
      <c r="F157" s="1" t="s">
        <v>18</v>
      </c>
      <c r="G157" s="1" t="s">
        <v>19</v>
      </c>
      <c r="H157" s="1" t="s">
        <v>588</v>
      </c>
      <c r="I157" s="1" t="s">
        <v>589</v>
      </c>
      <c r="J157" s="1" t="s">
        <v>589</v>
      </c>
      <c r="K157" s="2"/>
      <c r="L157" s="1">
        <v>-7.0</v>
      </c>
      <c r="M157" s="1"/>
      <c r="N157" s="1">
        <v>7.3069</v>
      </c>
      <c r="O157" s="1" t="s">
        <v>22</v>
      </c>
      <c r="P157" s="1" t="s">
        <v>590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idden="1">
      <c r="A158" s="1" t="s">
        <v>29</v>
      </c>
      <c r="B158" s="3" t="s">
        <v>17</v>
      </c>
      <c r="C158" s="1">
        <v>658.0</v>
      </c>
      <c r="D158" s="1">
        <v>0.0</v>
      </c>
      <c r="E158" s="1" t="s">
        <v>591</v>
      </c>
      <c r="F158" s="1" t="s">
        <v>18</v>
      </c>
      <c r="G158" s="1" t="s">
        <v>19</v>
      </c>
      <c r="H158" s="1" t="s">
        <v>592</v>
      </c>
      <c r="I158" s="1" t="s">
        <v>593</v>
      </c>
      <c r="J158" s="1" t="s">
        <v>593</v>
      </c>
      <c r="K158" s="2"/>
      <c r="L158" s="1">
        <v>-5.0</v>
      </c>
      <c r="M158" s="1"/>
      <c r="N158" s="1">
        <v>9.247766666666667</v>
      </c>
      <c r="O158" s="1" t="s">
        <v>22</v>
      </c>
      <c r="P158" s="1" t="s">
        <v>594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idden="1">
      <c r="A159" s="1" t="s">
        <v>37</v>
      </c>
      <c r="B159" s="1" t="s">
        <v>17</v>
      </c>
      <c r="C159" s="1">
        <v>326.0</v>
      </c>
      <c r="D159" s="1">
        <v>0.0</v>
      </c>
      <c r="E159" s="1" t="s">
        <v>595</v>
      </c>
      <c r="F159" s="1" t="s">
        <v>44</v>
      </c>
      <c r="G159" s="1" t="s">
        <v>19</v>
      </c>
      <c r="H159" s="1" t="s">
        <v>596</v>
      </c>
      <c r="I159" s="1" t="s">
        <v>597</v>
      </c>
      <c r="J159" s="1" t="s">
        <v>598</v>
      </c>
      <c r="K159" s="1" t="s">
        <v>599</v>
      </c>
      <c r="L159" s="1">
        <v>-14.0</v>
      </c>
      <c r="M159" s="1">
        <v>0.012066666666666667</v>
      </c>
      <c r="N159" s="1">
        <v>8.0397</v>
      </c>
      <c r="O159" s="1" t="s">
        <v>41</v>
      </c>
      <c r="P159" s="1" t="s">
        <v>600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idden="1">
      <c r="A160" s="1" t="s">
        <v>24</v>
      </c>
      <c r="B160" s="1" t="s">
        <v>17</v>
      </c>
      <c r="C160" s="1">
        <v>264.0</v>
      </c>
      <c r="D160" s="1">
        <v>0.0</v>
      </c>
      <c r="E160" s="1" t="s">
        <v>25</v>
      </c>
      <c r="F160" s="1" t="s">
        <v>18</v>
      </c>
      <c r="G160" s="1" t="s">
        <v>19</v>
      </c>
      <c r="H160" s="1" t="s">
        <v>601</v>
      </c>
      <c r="I160" s="1" t="s">
        <v>602</v>
      </c>
      <c r="J160" s="1" t="s">
        <v>602</v>
      </c>
      <c r="K160" s="2"/>
      <c r="L160" s="1">
        <v>-6.0</v>
      </c>
      <c r="M160" s="1"/>
      <c r="N160" s="1">
        <v>8.112033333333333</v>
      </c>
      <c r="O160" s="1" t="s">
        <v>22</v>
      </c>
      <c r="P160" s="1" t="s">
        <v>603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idden="1">
      <c r="A161" s="1" t="s">
        <v>29</v>
      </c>
      <c r="B161" s="1" t="s">
        <v>17</v>
      </c>
      <c r="C161" s="1">
        <v>329.0</v>
      </c>
      <c r="D161" s="1">
        <v>0.0</v>
      </c>
      <c r="E161" s="1" t="s">
        <v>591</v>
      </c>
      <c r="F161" s="1" t="s">
        <v>18</v>
      </c>
      <c r="G161" s="1" t="s">
        <v>19</v>
      </c>
      <c r="H161" s="1" t="s">
        <v>604</v>
      </c>
      <c r="I161" s="1" t="s">
        <v>605</v>
      </c>
      <c r="J161" s="1" t="s">
        <v>605</v>
      </c>
      <c r="K161" s="2"/>
      <c r="L161" s="1">
        <v>-7.0</v>
      </c>
      <c r="M161" s="1"/>
      <c r="N161" s="1">
        <v>7.065283333333333</v>
      </c>
      <c r="O161" s="1" t="s">
        <v>22</v>
      </c>
      <c r="P161" s="1" t="s">
        <v>606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idden="1">
      <c r="A162" s="1" t="s">
        <v>29</v>
      </c>
      <c r="B162" s="1" t="s">
        <v>17</v>
      </c>
      <c r="C162" s="1">
        <v>289.0</v>
      </c>
      <c r="D162" s="1">
        <v>0.0</v>
      </c>
      <c r="E162" s="1" t="s">
        <v>284</v>
      </c>
      <c r="F162" s="1" t="s">
        <v>18</v>
      </c>
      <c r="G162" s="1" t="s">
        <v>19</v>
      </c>
      <c r="H162" s="1" t="s">
        <v>607</v>
      </c>
      <c r="I162" s="1" t="s">
        <v>608</v>
      </c>
      <c r="J162" s="1" t="s">
        <v>608</v>
      </c>
      <c r="K162" s="2"/>
      <c r="L162" s="1">
        <v>-4.0</v>
      </c>
      <c r="M162" s="1"/>
      <c r="N162" s="1">
        <v>10.164416666666666</v>
      </c>
      <c r="O162" s="1" t="s">
        <v>22</v>
      </c>
      <c r="P162" s="1" t="s">
        <v>609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idden="1">
      <c r="A163" s="1" t="s">
        <v>24</v>
      </c>
      <c r="B163" s="1" t="s">
        <v>17</v>
      </c>
      <c r="C163" s="1">
        <v>264.0</v>
      </c>
      <c r="D163" s="1">
        <v>0.0</v>
      </c>
      <c r="E163" s="1" t="s">
        <v>25</v>
      </c>
      <c r="F163" s="1" t="s">
        <v>18</v>
      </c>
      <c r="G163" s="1" t="s">
        <v>19</v>
      </c>
      <c r="H163" s="1" t="s">
        <v>610</v>
      </c>
      <c r="I163" s="1" t="s">
        <v>611</v>
      </c>
      <c r="J163" s="1" t="s">
        <v>611</v>
      </c>
      <c r="K163" s="2"/>
      <c r="L163" s="1">
        <v>-5.0</v>
      </c>
      <c r="M163" s="1"/>
      <c r="N163" s="1">
        <v>9.1455</v>
      </c>
      <c r="O163" s="1" t="s">
        <v>22</v>
      </c>
      <c r="P163" s="1" t="s">
        <v>612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idden="1">
      <c r="A164" s="1" t="s">
        <v>37</v>
      </c>
      <c r="B164" s="1" t="s">
        <v>17</v>
      </c>
      <c r="C164" s="1">
        <v>498.0</v>
      </c>
      <c r="D164" s="1">
        <v>0.0</v>
      </c>
      <c r="E164" s="1" t="s">
        <v>595</v>
      </c>
      <c r="F164" s="1" t="s">
        <v>44</v>
      </c>
      <c r="G164" s="1" t="s">
        <v>45</v>
      </c>
      <c r="H164" s="1" t="s">
        <v>613</v>
      </c>
      <c r="I164" s="1" t="s">
        <v>614</v>
      </c>
      <c r="J164" s="1" t="s">
        <v>615</v>
      </c>
      <c r="K164" s="1" t="s">
        <v>616</v>
      </c>
      <c r="L164" s="1">
        <v>-7.0</v>
      </c>
      <c r="M164" s="1">
        <v>0.0103</v>
      </c>
      <c r="N164" s="1">
        <v>8.299016666666667</v>
      </c>
      <c r="O164" s="1" t="s">
        <v>41</v>
      </c>
      <c r="P164" s="1" t="s">
        <v>617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idden="1">
      <c r="A165" s="1" t="s">
        <v>24</v>
      </c>
      <c r="B165" s="1" t="s">
        <v>17</v>
      </c>
      <c r="C165" s="3">
        <v>323.0</v>
      </c>
      <c r="D165" s="1">
        <v>0.0</v>
      </c>
      <c r="E165" s="1" t="s">
        <v>25</v>
      </c>
      <c r="F165" s="1" t="s">
        <v>18</v>
      </c>
      <c r="G165" s="1" t="s">
        <v>19</v>
      </c>
      <c r="H165" s="1" t="s">
        <v>618</v>
      </c>
      <c r="I165" s="1" t="s">
        <v>619</v>
      </c>
      <c r="J165" s="1" t="s">
        <v>619</v>
      </c>
      <c r="K165" s="2"/>
      <c r="L165" s="1">
        <v>-8.0</v>
      </c>
      <c r="M165" s="1"/>
      <c r="N165" s="1">
        <v>6.4016166666666665</v>
      </c>
      <c r="O165" s="1" t="s">
        <v>22</v>
      </c>
      <c r="P165" s="1" t="s">
        <v>620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idden="1">
      <c r="A166" s="1" t="s">
        <v>37</v>
      </c>
      <c r="B166" s="1" t="s">
        <v>17</v>
      </c>
      <c r="C166" s="1">
        <v>318.0</v>
      </c>
      <c r="D166" s="1">
        <v>50.0</v>
      </c>
      <c r="E166" s="2"/>
      <c r="F166" s="1" t="s">
        <v>38</v>
      </c>
      <c r="G166" s="1" t="s">
        <v>19</v>
      </c>
      <c r="H166" s="1" t="s">
        <v>621</v>
      </c>
      <c r="I166" s="1" t="s">
        <v>622</v>
      </c>
      <c r="J166" s="1" t="s">
        <v>622</v>
      </c>
      <c r="K166" s="2"/>
      <c r="L166" s="1">
        <v>-8.0</v>
      </c>
      <c r="M166" s="1"/>
      <c r="N166" s="1">
        <v>10.948016666666666</v>
      </c>
      <c r="O166" s="1" t="s">
        <v>41</v>
      </c>
      <c r="P166" s="1" t="s">
        <v>623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idden="1">
      <c r="A167" s="1" t="s">
        <v>29</v>
      </c>
      <c r="B167" s="1" t="s">
        <v>17</v>
      </c>
      <c r="C167" s="1">
        <v>428.0</v>
      </c>
      <c r="D167" s="1">
        <v>0.0</v>
      </c>
      <c r="E167" s="1" t="s">
        <v>624</v>
      </c>
      <c r="F167" s="1" t="s">
        <v>18</v>
      </c>
      <c r="G167" s="1" t="s">
        <v>19</v>
      </c>
      <c r="H167" s="1" t="s">
        <v>625</v>
      </c>
      <c r="I167" s="1" t="s">
        <v>626</v>
      </c>
      <c r="J167" s="1" t="s">
        <v>626</v>
      </c>
      <c r="K167" s="2"/>
      <c r="L167" s="1">
        <v>-5.0</v>
      </c>
      <c r="M167" s="1"/>
      <c r="N167" s="1">
        <v>9.8646</v>
      </c>
      <c r="O167" s="1" t="s">
        <v>22</v>
      </c>
      <c r="P167" s="1" t="s">
        <v>627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idden="1">
      <c r="A168" s="1" t="s">
        <v>29</v>
      </c>
      <c r="B168" s="1" t="s">
        <v>17</v>
      </c>
      <c r="C168" s="1">
        <v>264.0</v>
      </c>
      <c r="D168" s="1">
        <v>0.0</v>
      </c>
      <c r="E168" s="1" t="s">
        <v>628</v>
      </c>
      <c r="F168" s="1" t="s">
        <v>18</v>
      </c>
      <c r="G168" s="1" t="s">
        <v>19</v>
      </c>
      <c r="H168" s="1" t="s">
        <v>629</v>
      </c>
      <c r="I168" s="1" t="s">
        <v>630</v>
      </c>
      <c r="J168" s="1" t="s">
        <v>630</v>
      </c>
      <c r="K168" s="2"/>
      <c r="L168" s="1">
        <v>-7.0</v>
      </c>
      <c r="M168" s="1"/>
      <c r="N168" s="1">
        <v>7.39105</v>
      </c>
      <c r="O168" s="1" t="s">
        <v>22</v>
      </c>
      <c r="P168" s="1" t="s">
        <v>631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idden="1">
      <c r="A169" s="1" t="s">
        <v>16</v>
      </c>
      <c r="B169" s="1" t="s">
        <v>17</v>
      </c>
      <c r="C169" s="3">
        <v>499.0</v>
      </c>
      <c r="D169" s="1">
        <v>0.0</v>
      </c>
      <c r="E169" s="2"/>
      <c r="F169" s="1" t="s">
        <v>18</v>
      </c>
      <c r="G169" s="1" t="s">
        <v>45</v>
      </c>
      <c r="H169" s="1" t="s">
        <v>632</v>
      </c>
      <c r="I169" s="1" t="s">
        <v>633</v>
      </c>
      <c r="J169" s="1" t="s">
        <v>633</v>
      </c>
      <c r="K169" s="2"/>
      <c r="L169" s="1">
        <v>-3.0</v>
      </c>
      <c r="M169" s="1"/>
      <c r="N169" s="1">
        <v>11.91635</v>
      </c>
      <c r="O169" s="1" t="s">
        <v>22</v>
      </c>
      <c r="P169" s="1" t="s">
        <v>634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idden="1">
      <c r="A170" s="1" t="s">
        <v>37</v>
      </c>
      <c r="B170" s="1" t="s">
        <v>17</v>
      </c>
      <c r="C170" s="1">
        <v>199.0</v>
      </c>
      <c r="D170" s="1">
        <v>50.0</v>
      </c>
      <c r="E170" s="2"/>
      <c r="F170" s="1" t="s">
        <v>38</v>
      </c>
      <c r="G170" s="1" t="s">
        <v>19</v>
      </c>
      <c r="H170" s="1" t="s">
        <v>635</v>
      </c>
      <c r="I170" s="1" t="s">
        <v>636</v>
      </c>
      <c r="J170" s="1" t="s">
        <v>636</v>
      </c>
      <c r="K170" s="2"/>
      <c r="L170" s="1">
        <v>-13.0</v>
      </c>
      <c r="M170" s="1"/>
      <c r="N170" s="1">
        <v>5.350316666666667</v>
      </c>
      <c r="O170" s="1" t="s">
        <v>41</v>
      </c>
      <c r="P170" s="1" t="s">
        <v>637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idden="1">
      <c r="A171" s="1" t="s">
        <v>37</v>
      </c>
      <c r="B171" s="1" t="s">
        <v>17</v>
      </c>
      <c r="C171" s="1">
        <v>219.0</v>
      </c>
      <c r="D171" s="1">
        <v>50.0</v>
      </c>
      <c r="E171" s="2"/>
      <c r="F171" s="1" t="s">
        <v>38</v>
      </c>
      <c r="G171" s="1" t="s">
        <v>45</v>
      </c>
      <c r="H171" s="1" t="s">
        <v>638</v>
      </c>
      <c r="I171" s="1" t="s">
        <v>639</v>
      </c>
      <c r="J171" s="1" t="s">
        <v>639</v>
      </c>
      <c r="K171" s="2"/>
      <c r="L171" s="1">
        <v>-10.0</v>
      </c>
      <c r="M171" s="1"/>
      <c r="N171" s="1">
        <v>9.55645</v>
      </c>
      <c r="O171" s="1" t="s">
        <v>41</v>
      </c>
      <c r="P171" s="1" t="s">
        <v>640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idden="1">
      <c r="A172" s="1" t="s">
        <v>37</v>
      </c>
      <c r="B172" s="1" t="s">
        <v>17</v>
      </c>
      <c r="C172" s="1">
        <v>347.0</v>
      </c>
      <c r="D172" s="1">
        <v>82.0</v>
      </c>
      <c r="E172" s="2"/>
      <c r="F172" s="1" t="s">
        <v>38</v>
      </c>
      <c r="G172" s="1" t="s">
        <v>45</v>
      </c>
      <c r="H172" s="1" t="s">
        <v>641</v>
      </c>
      <c r="I172" s="1" t="s">
        <v>642</v>
      </c>
      <c r="J172" s="1" t="s">
        <v>642</v>
      </c>
      <c r="K172" s="2"/>
      <c r="L172" s="1">
        <v>-10.0</v>
      </c>
      <c r="M172" s="1"/>
      <c r="N172" s="1">
        <v>8.943733333333334</v>
      </c>
      <c r="O172" s="1" t="s">
        <v>41</v>
      </c>
      <c r="P172" s="1" t="s">
        <v>643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idden="1">
      <c r="A173" s="1" t="s">
        <v>37</v>
      </c>
      <c r="B173" s="1" t="s">
        <v>17</v>
      </c>
      <c r="C173" s="3">
        <v>219.0</v>
      </c>
      <c r="D173" s="1">
        <v>50.0</v>
      </c>
      <c r="E173" s="2"/>
      <c r="F173" s="1" t="s">
        <v>38</v>
      </c>
      <c r="G173" s="1" t="s">
        <v>254</v>
      </c>
      <c r="H173" s="1" t="s">
        <v>644</v>
      </c>
      <c r="I173" s="1" t="s">
        <v>645</v>
      </c>
      <c r="J173" s="1" t="s">
        <v>645</v>
      </c>
      <c r="K173" s="2"/>
      <c r="L173" s="1">
        <v>-12.0</v>
      </c>
      <c r="M173" s="1"/>
      <c r="N173" s="1">
        <v>7.416483333333334</v>
      </c>
      <c r="O173" s="1" t="s">
        <v>41</v>
      </c>
      <c r="P173" s="1" t="s">
        <v>646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idden="1">
      <c r="A174" s="1" t="s">
        <v>24</v>
      </c>
      <c r="B174" s="1" t="s">
        <v>17</v>
      </c>
      <c r="C174" s="3">
        <v>264.0</v>
      </c>
      <c r="D174" s="1">
        <v>0.0</v>
      </c>
      <c r="E174" s="1" t="s">
        <v>25</v>
      </c>
      <c r="F174" s="1" t="s">
        <v>18</v>
      </c>
      <c r="G174" s="1" t="s">
        <v>19</v>
      </c>
      <c r="H174" s="1" t="s">
        <v>647</v>
      </c>
      <c r="I174" s="1" t="s">
        <v>648</v>
      </c>
      <c r="J174" s="1" t="s">
        <v>648</v>
      </c>
      <c r="K174" s="2"/>
      <c r="L174" s="1">
        <v>-6.0</v>
      </c>
      <c r="M174" s="1"/>
      <c r="N174" s="1">
        <v>8.96535</v>
      </c>
      <c r="O174" s="1" t="s">
        <v>22</v>
      </c>
      <c r="P174" s="1" t="s">
        <v>94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idden="1">
      <c r="A175" s="1" t="s">
        <v>24</v>
      </c>
      <c r="B175" s="1" t="s">
        <v>17</v>
      </c>
      <c r="C175" s="1">
        <v>394.0</v>
      </c>
      <c r="D175" s="1">
        <v>0.0</v>
      </c>
      <c r="E175" s="1" t="s">
        <v>25</v>
      </c>
      <c r="F175" s="1" t="s">
        <v>18</v>
      </c>
      <c r="G175" s="1" t="s">
        <v>19</v>
      </c>
      <c r="H175" s="1" t="s">
        <v>649</v>
      </c>
      <c r="I175" s="1" t="s">
        <v>650</v>
      </c>
      <c r="J175" s="1" t="s">
        <v>650</v>
      </c>
      <c r="K175" s="2"/>
      <c r="L175" s="1">
        <v>-6.0</v>
      </c>
      <c r="M175" s="1"/>
      <c r="N175" s="1">
        <v>8.717833333333333</v>
      </c>
      <c r="O175" s="1" t="s">
        <v>22</v>
      </c>
      <c r="P175" s="1" t="s">
        <v>651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idden="1">
      <c r="A176" s="1" t="s">
        <v>24</v>
      </c>
      <c r="B176" s="1" t="s">
        <v>17</v>
      </c>
      <c r="C176" s="1">
        <v>264.0</v>
      </c>
      <c r="D176" s="1">
        <v>0.0</v>
      </c>
      <c r="E176" s="1" t="s">
        <v>25</v>
      </c>
      <c r="F176" s="1" t="s">
        <v>18</v>
      </c>
      <c r="G176" s="1" t="s">
        <v>19</v>
      </c>
      <c r="H176" s="1" t="s">
        <v>652</v>
      </c>
      <c r="I176" s="1" t="s">
        <v>653</v>
      </c>
      <c r="J176" s="1" t="s">
        <v>653</v>
      </c>
      <c r="K176" s="2"/>
      <c r="L176" s="1">
        <v>-7.0</v>
      </c>
      <c r="M176" s="1"/>
      <c r="N176" s="1">
        <v>7.020116666666667</v>
      </c>
      <c r="O176" s="1" t="s">
        <v>22</v>
      </c>
      <c r="P176" s="1" t="s">
        <v>654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idden="1">
      <c r="A177" s="1" t="s">
        <v>24</v>
      </c>
      <c r="B177" s="1" t="s">
        <v>17</v>
      </c>
      <c r="C177" s="1">
        <v>470.0</v>
      </c>
      <c r="D177" s="1">
        <v>0.0</v>
      </c>
      <c r="E177" s="1" t="s">
        <v>25</v>
      </c>
      <c r="F177" s="1" t="s">
        <v>18</v>
      </c>
      <c r="G177" s="1" t="s">
        <v>19</v>
      </c>
      <c r="H177" s="1" t="s">
        <v>655</v>
      </c>
      <c r="I177" s="1" t="s">
        <v>656</v>
      </c>
      <c r="J177" s="1" t="s">
        <v>656</v>
      </c>
      <c r="K177" s="2"/>
      <c r="L177" s="1">
        <v>-7.0</v>
      </c>
      <c r="M177" s="1"/>
      <c r="N177" s="1">
        <v>7.444066666666667</v>
      </c>
      <c r="O177" s="1" t="s">
        <v>22</v>
      </c>
      <c r="P177" s="1" t="s">
        <v>657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idden="1">
      <c r="A178" s="1" t="s">
        <v>16</v>
      </c>
      <c r="B178" s="1" t="s">
        <v>17</v>
      </c>
      <c r="C178" s="1">
        <v>528.0</v>
      </c>
      <c r="D178" s="1">
        <v>0.0</v>
      </c>
      <c r="E178" s="2"/>
      <c r="F178" s="1" t="s">
        <v>18</v>
      </c>
      <c r="G178" s="1" t="s">
        <v>19</v>
      </c>
      <c r="H178" s="1" t="s">
        <v>658</v>
      </c>
      <c r="I178" s="1" t="s">
        <v>659</v>
      </c>
      <c r="J178" s="1" t="s">
        <v>659</v>
      </c>
      <c r="K178" s="2"/>
      <c r="L178" s="1">
        <v>-4.0</v>
      </c>
      <c r="M178" s="1"/>
      <c r="N178" s="1">
        <v>10.517</v>
      </c>
      <c r="O178" s="1" t="s">
        <v>22</v>
      </c>
      <c r="P178" s="1" t="s">
        <v>660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idden="1">
      <c r="A179" s="1" t="s">
        <v>24</v>
      </c>
      <c r="B179" s="3" t="s">
        <v>17</v>
      </c>
      <c r="C179" s="1">
        <v>324.0</v>
      </c>
      <c r="D179" s="1">
        <v>0.0</v>
      </c>
      <c r="E179" s="1" t="s">
        <v>25</v>
      </c>
      <c r="F179" s="1" t="s">
        <v>18</v>
      </c>
      <c r="G179" s="1" t="s">
        <v>19</v>
      </c>
      <c r="H179" s="1" t="s">
        <v>661</v>
      </c>
      <c r="I179" s="1" t="s">
        <v>662</v>
      </c>
      <c r="J179" s="1" t="s">
        <v>662</v>
      </c>
      <c r="K179" s="2"/>
      <c r="L179" s="1">
        <v>-4.0</v>
      </c>
      <c r="M179" s="1"/>
      <c r="N179" s="1">
        <v>10.375683333333333</v>
      </c>
      <c r="O179" s="1" t="s">
        <v>22</v>
      </c>
      <c r="P179" s="1" t="s">
        <v>663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idden="1">
      <c r="A180" s="1" t="s">
        <v>16</v>
      </c>
      <c r="B180" s="1" t="s">
        <v>17</v>
      </c>
      <c r="C180" s="1">
        <v>598.0</v>
      </c>
      <c r="D180" s="1">
        <v>0.0</v>
      </c>
      <c r="E180" s="2"/>
      <c r="F180" s="1" t="s">
        <v>18</v>
      </c>
      <c r="G180" s="1" t="s">
        <v>45</v>
      </c>
      <c r="H180" s="1" t="s">
        <v>664</v>
      </c>
      <c r="I180" s="1" t="s">
        <v>665</v>
      </c>
      <c r="J180" s="1" t="s">
        <v>665</v>
      </c>
      <c r="K180" s="2"/>
      <c r="L180" s="1">
        <v>-4.0</v>
      </c>
      <c r="M180" s="1"/>
      <c r="N180" s="1">
        <v>10.434616666666667</v>
      </c>
      <c r="O180" s="1" t="s">
        <v>22</v>
      </c>
      <c r="P180" s="1" t="s">
        <v>666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idden="1">
      <c r="A181" s="1" t="s">
        <v>29</v>
      </c>
      <c r="B181" s="1" t="s">
        <v>17</v>
      </c>
      <c r="C181" s="1">
        <v>987.0</v>
      </c>
      <c r="D181" s="1">
        <v>0.0</v>
      </c>
      <c r="E181" s="1" t="s">
        <v>667</v>
      </c>
      <c r="F181" s="1" t="s">
        <v>18</v>
      </c>
      <c r="G181" s="1" t="s">
        <v>19</v>
      </c>
      <c r="H181" s="1" t="s">
        <v>668</v>
      </c>
      <c r="I181" s="1" t="s">
        <v>669</v>
      </c>
      <c r="J181" s="1" t="s">
        <v>669</v>
      </c>
      <c r="K181" s="2"/>
      <c r="L181" s="1">
        <v>-3.0</v>
      </c>
      <c r="M181" s="1"/>
      <c r="N181" s="1">
        <v>11.679966666666667</v>
      </c>
      <c r="O181" s="1" t="s">
        <v>22</v>
      </c>
      <c r="P181" s="1" t="s">
        <v>670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idden="1">
      <c r="A182" s="1" t="s">
        <v>37</v>
      </c>
      <c r="B182" s="1" t="s">
        <v>17</v>
      </c>
      <c r="C182" s="1">
        <v>567.0</v>
      </c>
      <c r="D182" s="1">
        <v>0.0</v>
      </c>
      <c r="E182" s="1" t="s">
        <v>595</v>
      </c>
      <c r="F182" s="1" t="s">
        <v>44</v>
      </c>
      <c r="G182" s="1" t="s">
        <v>19</v>
      </c>
      <c r="H182" s="1" t="s">
        <v>671</v>
      </c>
      <c r="I182" s="1" t="s">
        <v>672</v>
      </c>
      <c r="J182" s="1" t="s">
        <v>673</v>
      </c>
      <c r="K182" s="1" t="s">
        <v>674</v>
      </c>
      <c r="L182" s="1">
        <v>-7.0</v>
      </c>
      <c r="M182" s="1">
        <v>0.009116666666666667</v>
      </c>
      <c r="N182" s="1">
        <v>11.430583333333333</v>
      </c>
      <c r="O182" s="1" t="s">
        <v>41</v>
      </c>
      <c r="P182" s="1" t="s">
        <v>675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idden="1">
      <c r="A183" s="1" t="s">
        <v>24</v>
      </c>
      <c r="B183" s="1" t="s">
        <v>17</v>
      </c>
      <c r="C183" s="1">
        <v>329.0</v>
      </c>
      <c r="D183" s="1">
        <v>0.0</v>
      </c>
      <c r="E183" s="1" t="s">
        <v>25</v>
      </c>
      <c r="F183" s="1" t="s">
        <v>18</v>
      </c>
      <c r="G183" s="1" t="s">
        <v>19</v>
      </c>
      <c r="H183" s="1" t="s">
        <v>676</v>
      </c>
      <c r="I183" s="1" t="s">
        <v>677</v>
      </c>
      <c r="J183" s="1" t="s">
        <v>677</v>
      </c>
      <c r="K183" s="2"/>
      <c r="L183" s="1">
        <v>-6.0</v>
      </c>
      <c r="M183" s="1"/>
      <c r="N183" s="1">
        <v>8.0556</v>
      </c>
      <c r="O183" s="1" t="s">
        <v>22</v>
      </c>
      <c r="P183" s="1" t="s">
        <v>678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idden="1">
      <c r="A184" s="1" t="s">
        <v>24</v>
      </c>
      <c r="B184" s="1" t="s">
        <v>17</v>
      </c>
      <c r="C184" s="1">
        <v>404.0</v>
      </c>
      <c r="D184" s="1">
        <v>0.0</v>
      </c>
      <c r="E184" s="1" t="s">
        <v>25</v>
      </c>
      <c r="F184" s="1" t="s">
        <v>18</v>
      </c>
      <c r="G184" s="1" t="s">
        <v>19</v>
      </c>
      <c r="H184" s="1" t="s">
        <v>679</v>
      </c>
      <c r="I184" s="1" t="s">
        <v>680</v>
      </c>
      <c r="J184" s="1" t="s">
        <v>680</v>
      </c>
      <c r="K184" s="2"/>
      <c r="L184" s="1">
        <v>-6.0</v>
      </c>
      <c r="M184" s="1"/>
      <c r="N184" s="1">
        <v>8.16795</v>
      </c>
      <c r="O184" s="1" t="s">
        <v>22</v>
      </c>
      <c r="P184" s="1" t="s">
        <v>681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idden="1">
      <c r="A185" s="1" t="s">
        <v>24</v>
      </c>
      <c r="B185" s="1" t="s">
        <v>17</v>
      </c>
      <c r="C185" s="1">
        <v>386.0</v>
      </c>
      <c r="D185" s="1">
        <v>0.0</v>
      </c>
      <c r="E185" s="1" t="s">
        <v>25</v>
      </c>
      <c r="F185" s="1" t="s">
        <v>18</v>
      </c>
      <c r="G185" s="1" t="s">
        <v>19</v>
      </c>
      <c r="H185" s="1" t="s">
        <v>682</v>
      </c>
      <c r="I185" s="1" t="s">
        <v>683</v>
      </c>
      <c r="J185" s="1" t="s">
        <v>683</v>
      </c>
      <c r="K185" s="2"/>
      <c r="L185" s="1">
        <v>-5.0</v>
      </c>
      <c r="M185" s="1"/>
      <c r="N185" s="1">
        <v>9.57705</v>
      </c>
      <c r="O185" s="1" t="s">
        <v>22</v>
      </c>
      <c r="P185" s="1" t="s">
        <v>684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idden="1">
      <c r="A186" s="1" t="s">
        <v>16</v>
      </c>
      <c r="B186" s="1" t="s">
        <v>17</v>
      </c>
      <c r="C186" s="1">
        <v>304.0</v>
      </c>
      <c r="D186" s="1">
        <v>0.0</v>
      </c>
      <c r="E186" s="2"/>
      <c r="F186" s="1" t="s">
        <v>18</v>
      </c>
      <c r="G186" s="1" t="s">
        <v>19</v>
      </c>
      <c r="H186" s="1" t="s">
        <v>685</v>
      </c>
      <c r="I186" s="1" t="s">
        <v>686</v>
      </c>
      <c r="J186" s="1" t="s">
        <v>686</v>
      </c>
      <c r="K186" s="2"/>
      <c r="L186" s="1">
        <v>-2.0</v>
      </c>
      <c r="M186" s="1"/>
      <c r="N186" s="1">
        <v>12.796683333333334</v>
      </c>
      <c r="O186" s="1" t="s">
        <v>22</v>
      </c>
      <c r="P186" s="1" t="s">
        <v>687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idden="1">
      <c r="A187" s="1" t="s">
        <v>16</v>
      </c>
      <c r="B187" s="1" t="s">
        <v>17</v>
      </c>
      <c r="C187" s="1">
        <v>723.0</v>
      </c>
      <c r="D187" s="1">
        <v>0.0</v>
      </c>
      <c r="E187" s="2"/>
      <c r="F187" s="1" t="s">
        <v>18</v>
      </c>
      <c r="G187" s="1" t="s">
        <v>19</v>
      </c>
      <c r="H187" s="1" t="s">
        <v>688</v>
      </c>
      <c r="I187" s="1" t="s">
        <v>689</v>
      </c>
      <c r="J187" s="1" t="s">
        <v>689</v>
      </c>
      <c r="K187" s="2"/>
      <c r="L187" s="1">
        <v>-2.0</v>
      </c>
      <c r="M187" s="1"/>
      <c r="N187" s="1">
        <v>12.929516666666666</v>
      </c>
      <c r="O187" s="1" t="s">
        <v>22</v>
      </c>
      <c r="P187" s="1" t="s">
        <v>690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idden="1">
      <c r="A188" s="1" t="s">
        <v>24</v>
      </c>
      <c r="B188" s="1" t="s">
        <v>17</v>
      </c>
      <c r="C188" s="1">
        <v>329.0</v>
      </c>
      <c r="D188" s="1">
        <v>0.0</v>
      </c>
      <c r="E188" s="1" t="s">
        <v>25</v>
      </c>
      <c r="F188" s="1" t="s">
        <v>18</v>
      </c>
      <c r="G188" s="1" t="s">
        <v>19</v>
      </c>
      <c r="H188" s="1" t="s">
        <v>691</v>
      </c>
      <c r="I188" s="1" t="s">
        <v>692</v>
      </c>
      <c r="J188" s="1" t="s">
        <v>692</v>
      </c>
      <c r="K188" s="2"/>
      <c r="L188" s="1">
        <v>-5.0</v>
      </c>
      <c r="M188" s="1"/>
      <c r="N188" s="1">
        <v>9.030416666666667</v>
      </c>
      <c r="O188" s="1" t="s">
        <v>22</v>
      </c>
      <c r="P188" s="1" t="s">
        <v>522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idden="1">
      <c r="A189" s="1" t="s">
        <v>37</v>
      </c>
      <c r="B189" s="1" t="s">
        <v>17</v>
      </c>
      <c r="C189" s="1">
        <v>374.0</v>
      </c>
      <c r="D189" s="1">
        <v>0.0</v>
      </c>
      <c r="E189" s="1" t="s">
        <v>595</v>
      </c>
      <c r="F189" s="1" t="s">
        <v>44</v>
      </c>
      <c r="G189" s="1" t="s">
        <v>45</v>
      </c>
      <c r="H189" s="1" t="s">
        <v>693</v>
      </c>
      <c r="I189" s="1" t="s">
        <v>694</v>
      </c>
      <c r="J189" s="1" t="s">
        <v>695</v>
      </c>
      <c r="K189" s="1" t="s">
        <v>696</v>
      </c>
      <c r="L189" s="1">
        <v>-8.0</v>
      </c>
      <c r="M189" s="1">
        <v>0.009316666666666666</v>
      </c>
      <c r="N189" s="1">
        <v>10.523283333333334</v>
      </c>
      <c r="O189" s="1" t="s">
        <v>41</v>
      </c>
      <c r="P189" s="1" t="s">
        <v>697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idden="1">
      <c r="A190" s="1" t="s">
        <v>24</v>
      </c>
      <c r="B190" s="1" t="s">
        <v>17</v>
      </c>
      <c r="C190" s="1">
        <v>259.0</v>
      </c>
      <c r="D190" s="1">
        <v>0.0</v>
      </c>
      <c r="E190" s="1" t="s">
        <v>25</v>
      </c>
      <c r="F190" s="1" t="s">
        <v>18</v>
      </c>
      <c r="G190" s="1" t="s">
        <v>19</v>
      </c>
      <c r="H190" s="1" t="s">
        <v>698</v>
      </c>
      <c r="I190" s="1" t="s">
        <v>699</v>
      </c>
      <c r="J190" s="1" t="s">
        <v>699</v>
      </c>
      <c r="K190" s="2"/>
      <c r="L190" s="1">
        <v>-8.0</v>
      </c>
      <c r="M190" s="1"/>
      <c r="N190" s="1">
        <v>6.957766666666667</v>
      </c>
      <c r="O190" s="1" t="s">
        <v>22</v>
      </c>
      <c r="P190" s="1" t="s">
        <v>700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idden="1">
      <c r="A191" s="1" t="s">
        <v>29</v>
      </c>
      <c r="B191" s="1" t="s">
        <v>17</v>
      </c>
      <c r="C191" s="1">
        <v>676.0</v>
      </c>
      <c r="D191" s="1">
        <v>0.0</v>
      </c>
      <c r="E191" s="1" t="s">
        <v>628</v>
      </c>
      <c r="F191" s="1" t="s">
        <v>18</v>
      </c>
      <c r="G191" s="1" t="s">
        <v>19</v>
      </c>
      <c r="H191" s="1" t="s">
        <v>701</v>
      </c>
      <c r="I191" s="1" t="s">
        <v>702</v>
      </c>
      <c r="J191" s="1" t="s">
        <v>703</v>
      </c>
      <c r="K191" s="2"/>
      <c r="L191" s="1">
        <v>-6.0</v>
      </c>
      <c r="M191" s="1"/>
      <c r="N191" s="1">
        <v>8.615133333333333</v>
      </c>
      <c r="O191" s="1" t="s">
        <v>22</v>
      </c>
      <c r="P191" s="1" t="s">
        <v>704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idden="1">
      <c r="A192" s="1" t="s">
        <v>37</v>
      </c>
      <c r="B192" s="1" t="s">
        <v>17</v>
      </c>
      <c r="C192" s="1">
        <v>418.0</v>
      </c>
      <c r="D192" s="1">
        <v>105.0</v>
      </c>
      <c r="E192" s="2"/>
      <c r="F192" s="1" t="s">
        <v>38</v>
      </c>
      <c r="G192" s="1" t="s">
        <v>45</v>
      </c>
      <c r="H192" s="1" t="s">
        <v>705</v>
      </c>
      <c r="I192" s="1" t="s">
        <v>706</v>
      </c>
      <c r="J192" s="1" t="s">
        <v>706</v>
      </c>
      <c r="K192" s="2"/>
      <c r="L192" s="1">
        <v>-2.0</v>
      </c>
      <c r="M192" s="1"/>
      <c r="N192" s="1">
        <v>16.105666666666668</v>
      </c>
      <c r="O192" s="1" t="s">
        <v>41</v>
      </c>
      <c r="P192" s="1" t="s">
        <v>707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idden="1">
      <c r="A193" s="1" t="s">
        <v>24</v>
      </c>
      <c r="B193" s="1" t="s">
        <v>17</v>
      </c>
      <c r="C193" s="1">
        <v>498.0</v>
      </c>
      <c r="D193" s="1">
        <v>0.0</v>
      </c>
      <c r="E193" s="1" t="s">
        <v>25</v>
      </c>
      <c r="F193" s="1" t="s">
        <v>18</v>
      </c>
      <c r="G193" s="1" t="s">
        <v>19</v>
      </c>
      <c r="H193" s="1" t="s">
        <v>708</v>
      </c>
      <c r="I193" s="1" t="s">
        <v>709</v>
      </c>
      <c r="J193" s="1" t="s">
        <v>709</v>
      </c>
      <c r="K193" s="2"/>
      <c r="L193" s="1">
        <v>-5.0</v>
      </c>
      <c r="M193" s="1"/>
      <c r="N193" s="1">
        <v>9.081466666666667</v>
      </c>
      <c r="O193" s="1" t="s">
        <v>22</v>
      </c>
      <c r="P193" s="1" t="s">
        <v>710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idden="1">
      <c r="A194" s="1" t="s">
        <v>16</v>
      </c>
      <c r="B194" s="1" t="s">
        <v>17</v>
      </c>
      <c r="C194" s="1">
        <v>658.0</v>
      </c>
      <c r="D194" s="1">
        <v>0.0</v>
      </c>
      <c r="E194" s="2"/>
      <c r="F194" s="1" t="s">
        <v>18</v>
      </c>
      <c r="G194" s="1" t="s">
        <v>19</v>
      </c>
      <c r="H194" s="1" t="s">
        <v>711</v>
      </c>
      <c r="I194" s="1" t="s">
        <v>712</v>
      </c>
      <c r="J194" s="1" t="s">
        <v>712</v>
      </c>
      <c r="K194" s="2"/>
      <c r="L194" s="1">
        <v>-5.0</v>
      </c>
      <c r="M194" s="1"/>
      <c r="N194" s="1">
        <v>9.81705</v>
      </c>
      <c r="O194" s="1" t="s">
        <v>22</v>
      </c>
      <c r="P194" s="1" t="s">
        <v>713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idden="1">
      <c r="A195" s="1" t="s">
        <v>117</v>
      </c>
      <c r="B195" s="1" t="s">
        <v>17</v>
      </c>
      <c r="C195" s="1">
        <v>249.0</v>
      </c>
      <c r="D195" s="1">
        <v>0.0</v>
      </c>
      <c r="E195" s="2"/>
      <c r="F195" s="1" t="s">
        <v>38</v>
      </c>
      <c r="G195" s="1" t="s">
        <v>45</v>
      </c>
      <c r="H195" s="1" t="s">
        <v>714</v>
      </c>
      <c r="I195" s="1" t="s">
        <v>715</v>
      </c>
      <c r="J195" s="1" t="s">
        <v>715</v>
      </c>
      <c r="K195" s="2"/>
      <c r="L195" s="1">
        <v>1.0</v>
      </c>
      <c r="M195" s="1"/>
      <c r="N195" s="1">
        <v>6.383033333333334</v>
      </c>
      <c r="O195" s="1" t="s">
        <v>120</v>
      </c>
      <c r="P195" s="1" t="s">
        <v>716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idden="1">
      <c r="A196" s="1" t="s">
        <v>37</v>
      </c>
      <c r="B196" s="1" t="s">
        <v>17</v>
      </c>
      <c r="C196" s="3">
        <v>383.0</v>
      </c>
      <c r="D196" s="1">
        <v>0.0</v>
      </c>
      <c r="E196" s="1" t="s">
        <v>595</v>
      </c>
      <c r="F196" s="1" t="s">
        <v>44</v>
      </c>
      <c r="G196" s="1" t="s">
        <v>45</v>
      </c>
      <c r="H196" s="1" t="s">
        <v>717</v>
      </c>
      <c r="I196" s="1" t="s">
        <v>718</v>
      </c>
      <c r="J196" s="1" t="s">
        <v>719</v>
      </c>
      <c r="K196" s="1" t="s">
        <v>720</v>
      </c>
      <c r="L196" s="1">
        <v>-19.0</v>
      </c>
      <c r="M196" s="1">
        <v>0.01075</v>
      </c>
      <c r="N196" s="1">
        <v>6.1523666666666665</v>
      </c>
      <c r="O196" s="1" t="s">
        <v>41</v>
      </c>
      <c r="P196" s="1" t="s">
        <v>721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idden="1">
      <c r="A197" s="1" t="s">
        <v>16</v>
      </c>
      <c r="B197" s="1" t="s">
        <v>17</v>
      </c>
      <c r="C197" s="3">
        <v>351.0</v>
      </c>
      <c r="D197" s="1">
        <v>0.0</v>
      </c>
      <c r="E197" s="2"/>
      <c r="F197" s="1" t="s">
        <v>18</v>
      </c>
      <c r="G197" s="1" t="s">
        <v>19</v>
      </c>
      <c r="H197" s="1" t="s">
        <v>722</v>
      </c>
      <c r="I197" s="1" t="s">
        <v>723</v>
      </c>
      <c r="J197" s="1" t="s">
        <v>723</v>
      </c>
      <c r="K197" s="2"/>
      <c r="L197" s="1">
        <v>-5.0</v>
      </c>
      <c r="M197" s="1"/>
      <c r="N197" s="1">
        <v>9.50945</v>
      </c>
      <c r="O197" s="1" t="s">
        <v>22</v>
      </c>
      <c r="P197" s="1" t="s">
        <v>724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idden="1">
      <c r="A198" s="1" t="s">
        <v>24</v>
      </c>
      <c r="B198" s="1" t="s">
        <v>17</v>
      </c>
      <c r="C198" s="1">
        <v>348.0</v>
      </c>
      <c r="D198" s="1">
        <v>0.0</v>
      </c>
      <c r="E198" s="1" t="s">
        <v>25</v>
      </c>
      <c r="F198" s="1" t="s">
        <v>18</v>
      </c>
      <c r="G198" s="1" t="s">
        <v>19</v>
      </c>
      <c r="H198" s="1" t="s">
        <v>725</v>
      </c>
      <c r="I198" s="1" t="s">
        <v>726</v>
      </c>
      <c r="J198" s="1" t="s">
        <v>726</v>
      </c>
      <c r="K198" s="2"/>
      <c r="L198" s="1">
        <v>-6.0</v>
      </c>
      <c r="M198" s="1"/>
      <c r="N198" s="1">
        <v>8.2509</v>
      </c>
      <c r="O198" s="1" t="s">
        <v>22</v>
      </c>
      <c r="P198" s="1" t="s">
        <v>727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idden="1">
      <c r="A199" s="1" t="s">
        <v>24</v>
      </c>
      <c r="B199" s="1" t="s">
        <v>17</v>
      </c>
      <c r="C199" s="1">
        <v>313.0</v>
      </c>
      <c r="D199" s="1">
        <v>0.0</v>
      </c>
      <c r="E199" s="1" t="s">
        <v>25</v>
      </c>
      <c r="F199" s="1" t="s">
        <v>18</v>
      </c>
      <c r="G199" s="1" t="s">
        <v>19</v>
      </c>
      <c r="H199" s="1" t="s">
        <v>728</v>
      </c>
      <c r="I199" s="1" t="s">
        <v>729</v>
      </c>
      <c r="J199" s="1" t="s">
        <v>729</v>
      </c>
      <c r="K199" s="2"/>
      <c r="L199" s="1">
        <v>-7.0</v>
      </c>
      <c r="M199" s="1"/>
      <c r="N199" s="1">
        <v>7.436933333333333</v>
      </c>
      <c r="O199" s="1" t="s">
        <v>22</v>
      </c>
      <c r="P199" s="1" t="s">
        <v>730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idden="1">
      <c r="A200" s="1" t="s">
        <v>16</v>
      </c>
      <c r="B200" s="1" t="s">
        <v>311</v>
      </c>
      <c r="C200" s="1">
        <v>394.0</v>
      </c>
      <c r="D200" s="1">
        <v>0.0</v>
      </c>
      <c r="E200" s="2"/>
      <c r="F200" s="1" t="s">
        <v>18</v>
      </c>
      <c r="G200" s="1" t="s">
        <v>19</v>
      </c>
      <c r="H200" s="1" t="s">
        <v>731</v>
      </c>
      <c r="I200" s="1" t="s">
        <v>732</v>
      </c>
      <c r="J200" s="1" t="s">
        <v>732</v>
      </c>
      <c r="K200" s="2"/>
      <c r="L200" s="1">
        <v>-5.0</v>
      </c>
      <c r="M200" s="1"/>
      <c r="N200" s="1">
        <v>9.653016666666666</v>
      </c>
      <c r="O200" s="1" t="s">
        <v>22</v>
      </c>
      <c r="P200" s="1" t="s">
        <v>733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idden="1">
      <c r="A201" s="1" t="s">
        <v>37</v>
      </c>
      <c r="B201" s="1" t="s">
        <v>17</v>
      </c>
      <c r="C201" s="1">
        <v>265.0</v>
      </c>
      <c r="D201" s="1">
        <v>61.0</v>
      </c>
      <c r="E201" s="2"/>
      <c r="F201" s="1" t="s">
        <v>38</v>
      </c>
      <c r="G201" s="1" t="s">
        <v>19</v>
      </c>
      <c r="H201" s="1" t="s">
        <v>734</v>
      </c>
      <c r="I201" s="1" t="s">
        <v>735</v>
      </c>
      <c r="J201" s="1" t="s">
        <v>735</v>
      </c>
      <c r="K201" s="2"/>
      <c r="L201" s="1">
        <v>-6.0</v>
      </c>
      <c r="M201" s="1"/>
      <c r="N201" s="1">
        <v>12.844</v>
      </c>
      <c r="O201" s="1" t="s">
        <v>41</v>
      </c>
      <c r="P201" s="1" t="s">
        <v>736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idden="1">
      <c r="A202" s="1" t="s">
        <v>16</v>
      </c>
      <c r="B202" s="1" t="s">
        <v>311</v>
      </c>
      <c r="C202" s="1">
        <v>264.0</v>
      </c>
      <c r="D202" s="1">
        <v>0.0</v>
      </c>
      <c r="E202" s="2"/>
      <c r="F202" s="1" t="s">
        <v>18</v>
      </c>
      <c r="G202" s="1" t="s">
        <v>19</v>
      </c>
      <c r="H202" s="1" t="s">
        <v>737</v>
      </c>
      <c r="I202" s="1" t="s">
        <v>738</v>
      </c>
      <c r="J202" s="1" t="s">
        <v>738</v>
      </c>
      <c r="K202" s="2"/>
      <c r="L202" s="1">
        <v>-3.0</v>
      </c>
      <c r="M202" s="1"/>
      <c r="N202" s="1">
        <v>11.791633333333333</v>
      </c>
      <c r="O202" s="1" t="s">
        <v>22</v>
      </c>
      <c r="P202" s="1" t="s">
        <v>739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idden="1">
      <c r="A203" s="1" t="s">
        <v>24</v>
      </c>
      <c r="B203" s="1" t="s">
        <v>17</v>
      </c>
      <c r="C203" s="1">
        <v>528.0</v>
      </c>
      <c r="D203" s="1">
        <v>0.0</v>
      </c>
      <c r="E203" s="1" t="s">
        <v>25</v>
      </c>
      <c r="F203" s="1" t="s">
        <v>18</v>
      </c>
      <c r="G203" s="1" t="s">
        <v>19</v>
      </c>
      <c r="H203" s="1" t="s">
        <v>740</v>
      </c>
      <c r="I203" s="1" t="s">
        <v>741</v>
      </c>
      <c r="J203" s="1" t="s">
        <v>741</v>
      </c>
      <c r="K203" s="2"/>
      <c r="L203" s="1">
        <v>0.0</v>
      </c>
      <c r="M203" s="1"/>
      <c r="N203" s="1">
        <v>15.3294</v>
      </c>
      <c r="O203" s="1" t="s">
        <v>22</v>
      </c>
      <c r="P203" s="1" t="s">
        <v>742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idden="1">
      <c r="A204" s="1" t="s">
        <v>117</v>
      </c>
      <c r="B204" s="1" t="s">
        <v>17</v>
      </c>
      <c r="C204" s="1">
        <v>59.0</v>
      </c>
      <c r="D204" s="1">
        <v>0.0</v>
      </c>
      <c r="E204" s="2"/>
      <c r="F204" s="1" t="s">
        <v>38</v>
      </c>
      <c r="G204" s="1" t="s">
        <v>45</v>
      </c>
      <c r="H204" s="1" t="s">
        <v>743</v>
      </c>
      <c r="I204" s="1" t="s">
        <v>744</v>
      </c>
      <c r="J204" s="1" t="s">
        <v>744</v>
      </c>
      <c r="K204" s="2"/>
      <c r="L204" s="1">
        <v>1.0</v>
      </c>
      <c r="M204" s="1"/>
      <c r="N204" s="1">
        <v>6.471333333333333</v>
      </c>
      <c r="O204" s="1" t="s">
        <v>120</v>
      </c>
      <c r="P204" s="1" t="s">
        <v>745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idden="1">
      <c r="A205" s="1" t="s">
        <v>24</v>
      </c>
      <c r="B205" s="1" t="s">
        <v>17</v>
      </c>
      <c r="C205" s="3">
        <v>329.0</v>
      </c>
      <c r="D205" s="1">
        <v>0.0</v>
      </c>
      <c r="E205" s="1" t="s">
        <v>25</v>
      </c>
      <c r="F205" s="1" t="s">
        <v>18</v>
      </c>
      <c r="G205" s="1" t="s">
        <v>19</v>
      </c>
      <c r="H205" s="1" t="s">
        <v>746</v>
      </c>
      <c r="I205" s="1" t="s">
        <v>747</v>
      </c>
      <c r="J205" s="1" t="s">
        <v>747</v>
      </c>
      <c r="K205" s="2"/>
      <c r="L205" s="1">
        <v>0.0</v>
      </c>
      <c r="M205" s="1"/>
      <c r="N205" s="1">
        <v>14.39845</v>
      </c>
      <c r="O205" s="1" t="s">
        <v>22</v>
      </c>
      <c r="P205" s="1" t="s">
        <v>748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idden="1">
      <c r="A206" s="1" t="s">
        <v>37</v>
      </c>
      <c r="B206" s="1" t="s">
        <v>17</v>
      </c>
      <c r="C206" s="3">
        <v>356.0</v>
      </c>
      <c r="D206" s="1">
        <v>62.0</v>
      </c>
      <c r="E206" s="2"/>
      <c r="F206" s="1" t="s">
        <v>38</v>
      </c>
      <c r="G206" s="1" t="s">
        <v>19</v>
      </c>
      <c r="H206" s="1" t="s">
        <v>749</v>
      </c>
      <c r="I206" s="1" t="s">
        <v>750</v>
      </c>
      <c r="J206" s="1" t="s">
        <v>750</v>
      </c>
      <c r="K206" s="2"/>
      <c r="L206" s="1">
        <v>-5.0</v>
      </c>
      <c r="M206" s="1"/>
      <c r="N206" s="1">
        <v>13.3274</v>
      </c>
      <c r="O206" s="1" t="s">
        <v>41</v>
      </c>
      <c r="P206" s="1" t="s">
        <v>751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idden="1">
      <c r="A207" s="1" t="s">
        <v>37</v>
      </c>
      <c r="B207" s="1" t="s">
        <v>17</v>
      </c>
      <c r="C207" s="3">
        <v>247.0</v>
      </c>
      <c r="D207" s="1">
        <v>62.0</v>
      </c>
      <c r="E207" s="2"/>
      <c r="F207" s="1" t="s">
        <v>38</v>
      </c>
      <c r="G207" s="1" t="s">
        <v>45</v>
      </c>
      <c r="H207" s="1" t="s">
        <v>752</v>
      </c>
      <c r="I207" s="1" t="s">
        <v>753</v>
      </c>
      <c r="J207" s="1" t="s">
        <v>753</v>
      </c>
      <c r="K207" s="2"/>
      <c r="L207" s="1">
        <v>-9.0</v>
      </c>
      <c r="M207" s="1"/>
      <c r="N207" s="1">
        <v>30.7876</v>
      </c>
      <c r="O207" s="1" t="s">
        <v>41</v>
      </c>
      <c r="P207" s="1" t="s">
        <v>754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idden="1">
      <c r="A208" s="1" t="s">
        <v>29</v>
      </c>
      <c r="B208" s="1" t="s">
        <v>311</v>
      </c>
      <c r="C208" s="1">
        <v>364.0</v>
      </c>
      <c r="D208" s="1">
        <v>0.0</v>
      </c>
      <c r="E208" s="1" t="s">
        <v>755</v>
      </c>
      <c r="F208" s="1" t="s">
        <v>18</v>
      </c>
      <c r="G208" s="1" t="s">
        <v>19</v>
      </c>
      <c r="H208" s="1" t="s">
        <v>756</v>
      </c>
      <c r="I208" s="1" t="s">
        <v>757</v>
      </c>
      <c r="J208" s="1" t="s">
        <v>757</v>
      </c>
      <c r="K208" s="2"/>
      <c r="L208" s="1">
        <v>-4.0</v>
      </c>
      <c r="M208" s="1"/>
      <c r="N208" s="1">
        <v>10.551266666666667</v>
      </c>
      <c r="O208" s="1" t="s">
        <v>22</v>
      </c>
      <c r="P208" s="1" t="s">
        <v>758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idden="1">
      <c r="A209" s="1" t="s">
        <v>16</v>
      </c>
      <c r="B209" s="1" t="s">
        <v>311</v>
      </c>
      <c r="C209" s="1">
        <v>697.0</v>
      </c>
      <c r="D209" s="1">
        <v>0.0</v>
      </c>
      <c r="E209" s="2"/>
      <c r="F209" s="1" t="s">
        <v>18</v>
      </c>
      <c r="G209" s="1" t="s">
        <v>45</v>
      </c>
      <c r="H209" s="1" t="s">
        <v>759</v>
      </c>
      <c r="I209" s="1" t="s">
        <v>760</v>
      </c>
      <c r="J209" s="1" t="s">
        <v>760</v>
      </c>
      <c r="K209" s="2"/>
      <c r="L209" s="1">
        <v>-5.0</v>
      </c>
      <c r="M209" s="1"/>
      <c r="N209" s="1">
        <v>9.7978</v>
      </c>
      <c r="O209" s="1" t="s">
        <v>22</v>
      </c>
      <c r="P209" s="1" t="s">
        <v>761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idden="1">
      <c r="A210" s="1" t="s">
        <v>37</v>
      </c>
      <c r="B210" s="1" t="s">
        <v>17</v>
      </c>
      <c r="C210" s="3">
        <v>257.0</v>
      </c>
      <c r="D210" s="1">
        <v>62.0</v>
      </c>
      <c r="E210" s="2"/>
      <c r="F210" s="1" t="s">
        <v>38</v>
      </c>
      <c r="G210" s="1" t="s">
        <v>19</v>
      </c>
      <c r="H210" s="1" t="s">
        <v>762</v>
      </c>
      <c r="I210" s="1" t="s">
        <v>763</v>
      </c>
      <c r="J210" s="1" t="s">
        <v>763</v>
      </c>
      <c r="K210" s="2"/>
      <c r="L210" s="1">
        <v>-7.0</v>
      </c>
      <c r="M210" s="1"/>
      <c r="N210" s="1">
        <v>12.255916666666666</v>
      </c>
      <c r="O210" s="1" t="s">
        <v>41</v>
      </c>
      <c r="P210" s="1" t="s">
        <v>440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idden="1">
      <c r="A211" s="1" t="s">
        <v>24</v>
      </c>
      <c r="B211" s="1" t="s">
        <v>17</v>
      </c>
      <c r="C211" s="1">
        <v>528.0</v>
      </c>
      <c r="D211" s="1">
        <v>0.0</v>
      </c>
      <c r="E211" s="1" t="s">
        <v>25</v>
      </c>
      <c r="F211" s="1" t="s">
        <v>18</v>
      </c>
      <c r="G211" s="1" t="s">
        <v>19</v>
      </c>
      <c r="H211" s="1" t="s">
        <v>764</v>
      </c>
      <c r="I211" s="1" t="s">
        <v>765</v>
      </c>
      <c r="J211" s="1" t="s">
        <v>765</v>
      </c>
      <c r="K211" s="2"/>
      <c r="L211" s="1">
        <v>-7.0</v>
      </c>
      <c r="M211" s="1"/>
      <c r="N211" s="1">
        <v>7.8243</v>
      </c>
      <c r="O211" s="1" t="s">
        <v>22</v>
      </c>
      <c r="P211" s="1" t="s">
        <v>766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idden="1">
      <c r="A212" s="1" t="s">
        <v>24</v>
      </c>
      <c r="B212" s="1" t="s">
        <v>17</v>
      </c>
      <c r="C212" s="3">
        <v>882.0</v>
      </c>
      <c r="D212" s="1">
        <v>0.0</v>
      </c>
      <c r="E212" s="1" t="s">
        <v>25</v>
      </c>
      <c r="F212" s="1" t="s">
        <v>18</v>
      </c>
      <c r="G212" s="1" t="s">
        <v>19</v>
      </c>
      <c r="H212" s="1" t="s">
        <v>767</v>
      </c>
      <c r="I212" s="1" t="s">
        <v>768</v>
      </c>
      <c r="J212" s="1" t="s">
        <v>768</v>
      </c>
      <c r="K212" s="2"/>
      <c r="L212" s="1">
        <v>1.0</v>
      </c>
      <c r="M212" s="1"/>
      <c r="N212" s="1">
        <v>16.0191</v>
      </c>
      <c r="O212" s="1" t="s">
        <v>22</v>
      </c>
      <c r="P212" s="1" t="s">
        <v>769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idden="1">
      <c r="A213" s="1" t="s">
        <v>24</v>
      </c>
      <c r="B213" s="1" t="s">
        <v>17</v>
      </c>
      <c r="C213" s="1">
        <v>274.0</v>
      </c>
      <c r="D213" s="1">
        <v>0.0</v>
      </c>
      <c r="E213" s="1" t="s">
        <v>25</v>
      </c>
      <c r="F213" s="1" t="s">
        <v>18</v>
      </c>
      <c r="G213" s="1" t="s">
        <v>19</v>
      </c>
      <c r="H213" s="1" t="s">
        <v>770</v>
      </c>
      <c r="I213" s="1" t="s">
        <v>771</v>
      </c>
      <c r="J213" s="1" t="s">
        <v>771</v>
      </c>
      <c r="K213" s="2"/>
      <c r="L213" s="1">
        <v>-7.0</v>
      </c>
      <c r="M213" s="1"/>
      <c r="N213" s="1">
        <v>7.21165</v>
      </c>
      <c r="O213" s="1" t="s">
        <v>22</v>
      </c>
      <c r="P213" s="1" t="s">
        <v>772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idden="1">
      <c r="A214" s="1" t="s">
        <v>24</v>
      </c>
      <c r="B214" s="1" t="s">
        <v>17</v>
      </c>
      <c r="C214" s="1">
        <v>421.0</v>
      </c>
      <c r="D214" s="1">
        <v>0.0</v>
      </c>
      <c r="E214" s="1" t="s">
        <v>25</v>
      </c>
      <c r="F214" s="1" t="s">
        <v>18</v>
      </c>
      <c r="G214" s="1" t="s">
        <v>19</v>
      </c>
      <c r="H214" s="1" t="s">
        <v>773</v>
      </c>
      <c r="I214" s="1" t="s">
        <v>774</v>
      </c>
      <c r="J214" s="1" t="s">
        <v>774</v>
      </c>
      <c r="K214" s="2"/>
      <c r="L214" s="1">
        <v>-4.0</v>
      </c>
      <c r="M214" s="1"/>
      <c r="N214" s="1">
        <v>10.130933333333333</v>
      </c>
      <c r="O214" s="1" t="s">
        <v>22</v>
      </c>
      <c r="P214" s="1" t="s">
        <v>775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idden="1">
      <c r="A215" s="1" t="s">
        <v>37</v>
      </c>
      <c r="B215" s="1" t="s">
        <v>17</v>
      </c>
      <c r="C215" s="1">
        <v>583.0</v>
      </c>
      <c r="D215" s="1">
        <v>0.0</v>
      </c>
      <c r="E215" s="1" t="s">
        <v>595</v>
      </c>
      <c r="F215" s="1" t="s">
        <v>44</v>
      </c>
      <c r="G215" s="1" t="s">
        <v>19</v>
      </c>
      <c r="H215" s="1" t="s">
        <v>776</v>
      </c>
      <c r="I215" s="1" t="s">
        <v>777</v>
      </c>
      <c r="J215" s="1" t="s">
        <v>778</v>
      </c>
      <c r="K215" s="1" t="s">
        <v>779</v>
      </c>
      <c r="L215" s="1">
        <v>-7.0</v>
      </c>
      <c r="M215" s="1">
        <v>0.010066666666666666</v>
      </c>
      <c r="N215" s="1">
        <v>14.9262</v>
      </c>
      <c r="O215" s="1" t="s">
        <v>41</v>
      </c>
      <c r="P215" s="1" t="s">
        <v>780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idden="1">
      <c r="A216" s="1" t="s">
        <v>24</v>
      </c>
      <c r="B216" s="1" t="s">
        <v>17</v>
      </c>
      <c r="C216" s="1">
        <v>433.0</v>
      </c>
      <c r="D216" s="1">
        <v>0.0</v>
      </c>
      <c r="E216" s="1" t="s">
        <v>25</v>
      </c>
      <c r="F216" s="1" t="s">
        <v>18</v>
      </c>
      <c r="G216" s="1" t="s">
        <v>19</v>
      </c>
      <c r="H216" s="1" t="s">
        <v>781</v>
      </c>
      <c r="I216" s="1" t="s">
        <v>782</v>
      </c>
      <c r="J216" s="1" t="s">
        <v>782</v>
      </c>
      <c r="K216" s="2"/>
      <c r="L216" s="1">
        <v>-4.0</v>
      </c>
      <c r="M216" s="1"/>
      <c r="N216" s="1">
        <v>10.448166666666667</v>
      </c>
      <c r="O216" s="1" t="s">
        <v>22</v>
      </c>
      <c r="P216" s="1" t="s">
        <v>783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idden="1">
      <c r="A217" s="1" t="s">
        <v>29</v>
      </c>
      <c r="B217" s="1" t="s">
        <v>311</v>
      </c>
      <c r="C217" s="1">
        <v>364.0</v>
      </c>
      <c r="D217" s="1">
        <v>0.0</v>
      </c>
      <c r="E217" s="1" t="s">
        <v>784</v>
      </c>
      <c r="F217" s="1" t="s">
        <v>18</v>
      </c>
      <c r="G217" s="1" t="s">
        <v>19</v>
      </c>
      <c r="H217" s="1" t="s">
        <v>785</v>
      </c>
      <c r="I217" s="1" t="s">
        <v>786</v>
      </c>
      <c r="J217" s="1" t="s">
        <v>786</v>
      </c>
      <c r="K217" s="2"/>
      <c r="L217" s="1">
        <v>-8.0</v>
      </c>
      <c r="M217" s="1"/>
      <c r="N217" s="1">
        <v>6.679316666666667</v>
      </c>
      <c r="O217" s="1" t="s">
        <v>22</v>
      </c>
      <c r="P217" s="1" t="s">
        <v>787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idden="1">
      <c r="A218" s="1" t="s">
        <v>37</v>
      </c>
      <c r="B218" s="1" t="s">
        <v>17</v>
      </c>
      <c r="C218" s="3">
        <v>633.0</v>
      </c>
      <c r="D218" s="1">
        <v>0.0</v>
      </c>
      <c r="E218" s="1" t="s">
        <v>595</v>
      </c>
      <c r="F218" s="1" t="s">
        <v>44</v>
      </c>
      <c r="G218" s="1" t="s">
        <v>19</v>
      </c>
      <c r="H218" s="1" t="s">
        <v>788</v>
      </c>
      <c r="I218" s="1" t="s">
        <v>789</v>
      </c>
      <c r="J218" s="1" t="s">
        <v>790</v>
      </c>
      <c r="K218" s="1" t="s">
        <v>791</v>
      </c>
      <c r="L218" s="1">
        <v>-14.0</v>
      </c>
      <c r="M218" s="1">
        <v>0.012066666666666667</v>
      </c>
      <c r="N218" s="1">
        <v>36.643</v>
      </c>
      <c r="O218" s="1" t="s">
        <v>41</v>
      </c>
      <c r="P218" s="1" t="s">
        <v>792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idden="1">
      <c r="A219" s="1" t="s">
        <v>24</v>
      </c>
      <c r="B219" s="1" t="s">
        <v>17</v>
      </c>
      <c r="C219" s="1">
        <v>289.0</v>
      </c>
      <c r="D219" s="1">
        <v>0.0</v>
      </c>
      <c r="E219" s="1" t="s">
        <v>25</v>
      </c>
      <c r="F219" s="1" t="s">
        <v>18</v>
      </c>
      <c r="G219" s="1" t="s">
        <v>19</v>
      </c>
      <c r="H219" s="1" t="s">
        <v>793</v>
      </c>
      <c r="I219" s="1" t="s">
        <v>794</v>
      </c>
      <c r="J219" s="1" t="s">
        <v>794</v>
      </c>
      <c r="K219" s="2"/>
      <c r="L219" s="1">
        <v>-7.0</v>
      </c>
      <c r="M219" s="1"/>
      <c r="N219" s="1">
        <v>7.912116666666667</v>
      </c>
      <c r="O219" s="1" t="s">
        <v>22</v>
      </c>
      <c r="P219" s="1" t="s">
        <v>795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idden="1">
      <c r="A220" s="1" t="s">
        <v>29</v>
      </c>
      <c r="B220" s="1" t="s">
        <v>311</v>
      </c>
      <c r="C220" s="1">
        <v>323.0</v>
      </c>
      <c r="D220" s="1">
        <v>0.0</v>
      </c>
      <c r="E220" s="1" t="s">
        <v>624</v>
      </c>
      <c r="F220" s="1" t="s">
        <v>18</v>
      </c>
      <c r="G220" s="1" t="s">
        <v>19</v>
      </c>
      <c r="H220" s="1" t="s">
        <v>796</v>
      </c>
      <c r="I220" s="1" t="s">
        <v>797</v>
      </c>
      <c r="J220" s="1" t="s">
        <v>797</v>
      </c>
      <c r="K220" s="2"/>
      <c r="L220" s="1">
        <v>-9.0</v>
      </c>
      <c r="M220" s="1"/>
      <c r="N220" s="1">
        <v>5.898333333333333</v>
      </c>
      <c r="O220" s="1" t="s">
        <v>22</v>
      </c>
      <c r="P220" s="1" t="s">
        <v>798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idden="1">
      <c r="A221" s="1" t="s">
        <v>37</v>
      </c>
      <c r="B221" s="1" t="s">
        <v>17</v>
      </c>
      <c r="C221" s="1">
        <v>555.0</v>
      </c>
      <c r="D221" s="1">
        <v>0.0</v>
      </c>
      <c r="E221" s="1" t="s">
        <v>595</v>
      </c>
      <c r="F221" s="1" t="s">
        <v>44</v>
      </c>
      <c r="G221" s="1" t="s">
        <v>45</v>
      </c>
      <c r="H221" s="1" t="s">
        <v>799</v>
      </c>
      <c r="I221" s="1" t="s">
        <v>800</v>
      </c>
      <c r="J221" s="1" t="s">
        <v>801</v>
      </c>
      <c r="K221" s="1" t="s">
        <v>802</v>
      </c>
      <c r="L221" s="1">
        <v>-1.0</v>
      </c>
      <c r="M221" s="1">
        <v>0.017033333333333334</v>
      </c>
      <c r="N221" s="1">
        <v>21.5846</v>
      </c>
      <c r="O221" s="1" t="s">
        <v>41</v>
      </c>
      <c r="P221" s="1" t="s">
        <v>803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idden="1">
      <c r="A222" s="1" t="s">
        <v>37</v>
      </c>
      <c r="B222" s="1" t="s">
        <v>17</v>
      </c>
      <c r="C222" s="1">
        <v>199.0</v>
      </c>
      <c r="D222" s="1">
        <v>50.0</v>
      </c>
      <c r="E222" s="2"/>
      <c r="F222" s="1" t="s">
        <v>38</v>
      </c>
      <c r="G222" s="1" t="s">
        <v>19</v>
      </c>
      <c r="H222" s="1" t="s">
        <v>804</v>
      </c>
      <c r="I222" s="1" t="s">
        <v>805</v>
      </c>
      <c r="J222" s="1" t="s">
        <v>805</v>
      </c>
      <c r="K222" s="2"/>
      <c r="L222" s="1">
        <v>-15.0</v>
      </c>
      <c r="M222" s="1"/>
      <c r="N222" s="1">
        <v>3.2128666666666668</v>
      </c>
      <c r="O222" s="1" t="s">
        <v>41</v>
      </c>
      <c r="P222" s="1" t="s">
        <v>498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idden="1">
      <c r="A223" s="1" t="s">
        <v>37</v>
      </c>
      <c r="B223" s="1" t="s">
        <v>17</v>
      </c>
      <c r="C223" s="1">
        <v>250.0</v>
      </c>
      <c r="D223" s="1">
        <v>0.0</v>
      </c>
      <c r="E223" s="1" t="s">
        <v>60</v>
      </c>
      <c r="F223" s="1" t="s">
        <v>44</v>
      </c>
      <c r="G223" s="1" t="s">
        <v>19</v>
      </c>
      <c r="H223" s="1" t="s">
        <v>806</v>
      </c>
      <c r="I223" s="1" t="s">
        <v>807</v>
      </c>
      <c r="J223" s="1" t="s">
        <v>808</v>
      </c>
      <c r="K223" s="1" t="s">
        <v>809</v>
      </c>
      <c r="L223" s="1">
        <v>-9.0</v>
      </c>
      <c r="M223" s="1">
        <v>0.015116666666666667</v>
      </c>
      <c r="N223" s="1">
        <v>7.938466666666667</v>
      </c>
      <c r="O223" s="1" t="s">
        <v>41</v>
      </c>
      <c r="P223" s="1" t="s">
        <v>498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idden="1">
      <c r="A224" s="1" t="s">
        <v>37</v>
      </c>
      <c r="B224" s="1" t="s">
        <v>17</v>
      </c>
      <c r="C224" s="1">
        <v>319.0</v>
      </c>
      <c r="D224" s="1">
        <v>0.0</v>
      </c>
      <c r="E224" s="1" t="s">
        <v>595</v>
      </c>
      <c r="F224" s="1" t="s">
        <v>44</v>
      </c>
      <c r="G224" s="1" t="s">
        <v>19</v>
      </c>
      <c r="H224" s="1" t="s">
        <v>810</v>
      </c>
      <c r="I224" s="1" t="s">
        <v>811</v>
      </c>
      <c r="J224" s="1" t="s">
        <v>812</v>
      </c>
      <c r="K224" s="1" t="s">
        <v>813</v>
      </c>
      <c r="L224" s="1">
        <v>-7.0</v>
      </c>
      <c r="M224" s="1">
        <v>0.01863333333333333</v>
      </c>
      <c r="N224" s="1">
        <v>9.095866666666666</v>
      </c>
      <c r="O224" s="1" t="s">
        <v>41</v>
      </c>
      <c r="P224" s="1" t="s">
        <v>814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idden="1">
      <c r="A225" s="1" t="s">
        <v>37</v>
      </c>
      <c r="B225" s="1" t="s">
        <v>17</v>
      </c>
      <c r="C225" s="1">
        <v>617.0</v>
      </c>
      <c r="D225" s="1">
        <v>0.0</v>
      </c>
      <c r="E225" s="1" t="s">
        <v>595</v>
      </c>
      <c r="F225" s="1" t="s">
        <v>44</v>
      </c>
      <c r="G225" s="1" t="s">
        <v>19</v>
      </c>
      <c r="H225" s="1" t="s">
        <v>815</v>
      </c>
      <c r="I225" s="1" t="s">
        <v>816</v>
      </c>
      <c r="J225" s="1" t="s">
        <v>817</v>
      </c>
      <c r="K225" s="1" t="s">
        <v>818</v>
      </c>
      <c r="L225" s="1">
        <v>-7.0</v>
      </c>
      <c r="M225" s="1">
        <v>0.011016666666666666</v>
      </c>
      <c r="N225" s="1">
        <v>11.536533333333333</v>
      </c>
      <c r="O225" s="1" t="s">
        <v>41</v>
      </c>
      <c r="P225" s="1" t="s">
        <v>819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idden="1">
      <c r="A226" s="1" t="s">
        <v>24</v>
      </c>
      <c r="B226" s="1" t="s">
        <v>17</v>
      </c>
      <c r="C226" s="1">
        <v>448.0</v>
      </c>
      <c r="D226" s="1">
        <v>0.0</v>
      </c>
      <c r="E226" s="1" t="s">
        <v>25</v>
      </c>
      <c r="F226" s="1" t="s">
        <v>18</v>
      </c>
      <c r="G226" s="1" t="s">
        <v>19</v>
      </c>
      <c r="H226" s="1" t="s">
        <v>820</v>
      </c>
      <c r="I226" s="1" t="s">
        <v>821</v>
      </c>
      <c r="J226" s="1" t="s">
        <v>821</v>
      </c>
      <c r="K226" s="2"/>
      <c r="L226" s="1">
        <v>-2.0</v>
      </c>
      <c r="M226" s="1"/>
      <c r="N226" s="1">
        <v>12.320733333333333</v>
      </c>
      <c r="O226" s="1" t="s">
        <v>22</v>
      </c>
      <c r="P226" s="1" t="s">
        <v>822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idden="1">
      <c r="A227" s="1" t="s">
        <v>24</v>
      </c>
      <c r="B227" s="1" t="s">
        <v>17</v>
      </c>
      <c r="C227" s="1">
        <v>394.0</v>
      </c>
      <c r="D227" s="1">
        <v>0.0</v>
      </c>
      <c r="E227" s="1" t="s">
        <v>25</v>
      </c>
      <c r="F227" s="1" t="s">
        <v>18</v>
      </c>
      <c r="G227" s="1" t="s">
        <v>19</v>
      </c>
      <c r="H227" s="1" t="s">
        <v>823</v>
      </c>
      <c r="I227" s="1" t="s">
        <v>824</v>
      </c>
      <c r="J227" s="1" t="s">
        <v>824</v>
      </c>
      <c r="K227" s="2"/>
      <c r="L227" s="1">
        <v>-2.0</v>
      </c>
      <c r="M227" s="1"/>
      <c r="N227" s="1">
        <v>12.716133333333334</v>
      </c>
      <c r="O227" s="1" t="s">
        <v>22</v>
      </c>
      <c r="P227" s="1" t="s">
        <v>825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idden="1">
      <c r="A228" s="1" t="s">
        <v>37</v>
      </c>
      <c r="B228" s="1" t="s">
        <v>17</v>
      </c>
      <c r="C228" s="3">
        <v>494.0</v>
      </c>
      <c r="D228" s="1">
        <v>124.0</v>
      </c>
      <c r="E228" s="2"/>
      <c r="F228" s="1" t="s">
        <v>38</v>
      </c>
      <c r="G228" s="1" t="s">
        <v>45</v>
      </c>
      <c r="H228" s="1" t="s">
        <v>826</v>
      </c>
      <c r="I228" s="1" t="s">
        <v>827</v>
      </c>
      <c r="J228" s="1" t="s">
        <v>827</v>
      </c>
      <c r="K228" s="2"/>
      <c r="L228" s="1">
        <v>-11.0</v>
      </c>
      <c r="M228" s="1"/>
      <c r="N228" s="1">
        <v>49.74763333333333</v>
      </c>
      <c r="O228" s="1" t="s">
        <v>41</v>
      </c>
      <c r="P228" s="1" t="s">
        <v>828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idden="1">
      <c r="A229" s="1" t="s">
        <v>16</v>
      </c>
      <c r="B229" s="1" t="s">
        <v>311</v>
      </c>
      <c r="C229" s="1">
        <v>369.0</v>
      </c>
      <c r="D229" s="1">
        <v>0.0</v>
      </c>
      <c r="E229" s="2"/>
      <c r="F229" s="1" t="s">
        <v>18</v>
      </c>
      <c r="G229" s="1" t="s">
        <v>19</v>
      </c>
      <c r="H229" s="1" t="s">
        <v>829</v>
      </c>
      <c r="I229" s="1" t="s">
        <v>830</v>
      </c>
      <c r="J229" s="1" t="s">
        <v>830</v>
      </c>
      <c r="K229" s="2"/>
      <c r="L229" s="1">
        <v>-3.0</v>
      </c>
      <c r="M229" s="1"/>
      <c r="N229" s="1">
        <v>11.790083333333333</v>
      </c>
      <c r="O229" s="1" t="s">
        <v>22</v>
      </c>
      <c r="P229" s="1" t="s">
        <v>831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idden="1">
      <c r="A230" s="1" t="s">
        <v>37</v>
      </c>
      <c r="B230" s="1" t="s">
        <v>17</v>
      </c>
      <c r="C230" s="1">
        <v>388.0</v>
      </c>
      <c r="D230" s="1">
        <v>0.0</v>
      </c>
      <c r="E230" s="1" t="s">
        <v>60</v>
      </c>
      <c r="F230" s="1" t="s">
        <v>44</v>
      </c>
      <c r="G230" s="1" t="s">
        <v>19</v>
      </c>
      <c r="H230" s="1" t="s">
        <v>832</v>
      </c>
      <c r="I230" s="1" t="s">
        <v>833</v>
      </c>
      <c r="J230" s="1" t="s">
        <v>834</v>
      </c>
      <c r="K230" s="1" t="s">
        <v>835</v>
      </c>
      <c r="L230" s="1">
        <v>0.0</v>
      </c>
      <c r="M230" s="1">
        <v>0.00865</v>
      </c>
      <c r="N230" s="1">
        <v>52.24865</v>
      </c>
      <c r="O230" s="1" t="s">
        <v>41</v>
      </c>
      <c r="P230" s="1" t="s">
        <v>836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idden="1">
      <c r="A231" s="1" t="s">
        <v>24</v>
      </c>
      <c r="B231" s="1" t="s">
        <v>17</v>
      </c>
      <c r="C231" s="1">
        <v>376.0</v>
      </c>
      <c r="D231" s="1">
        <v>0.0</v>
      </c>
      <c r="E231" s="1" t="s">
        <v>25</v>
      </c>
      <c r="F231" s="1" t="s">
        <v>18</v>
      </c>
      <c r="G231" s="1" t="s">
        <v>19</v>
      </c>
      <c r="H231" s="1" t="s">
        <v>837</v>
      </c>
      <c r="I231" s="1" t="s">
        <v>838</v>
      </c>
      <c r="J231" s="1" t="s">
        <v>838</v>
      </c>
      <c r="K231" s="2"/>
      <c r="L231" s="1">
        <v>-5.0</v>
      </c>
      <c r="M231" s="1"/>
      <c r="N231" s="1">
        <v>9.193666666666667</v>
      </c>
      <c r="O231" s="1" t="s">
        <v>22</v>
      </c>
      <c r="P231" s="1" t="s">
        <v>839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idden="1">
      <c r="A232" s="1" t="s">
        <v>29</v>
      </c>
      <c r="B232" s="1" t="s">
        <v>311</v>
      </c>
      <c r="C232" s="1">
        <v>498.0</v>
      </c>
      <c r="D232" s="1">
        <v>0.0</v>
      </c>
      <c r="E232" s="1" t="s">
        <v>840</v>
      </c>
      <c r="F232" s="1" t="s">
        <v>18</v>
      </c>
      <c r="G232" s="1" t="s">
        <v>19</v>
      </c>
      <c r="H232" s="1" t="s">
        <v>841</v>
      </c>
      <c r="I232" s="1" t="s">
        <v>842</v>
      </c>
      <c r="J232" s="1" t="s">
        <v>842</v>
      </c>
      <c r="K232" s="2"/>
      <c r="L232" s="1">
        <v>-2.0</v>
      </c>
      <c r="M232" s="1"/>
      <c r="N232" s="1">
        <v>12.38125</v>
      </c>
      <c r="O232" s="1" t="s">
        <v>22</v>
      </c>
      <c r="P232" s="1" t="s">
        <v>843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idden="1">
      <c r="A233" s="1" t="s">
        <v>37</v>
      </c>
      <c r="B233" s="1" t="s">
        <v>17</v>
      </c>
      <c r="C233" s="3">
        <v>987.0</v>
      </c>
      <c r="D233" s="1">
        <v>116.0</v>
      </c>
      <c r="E233" s="2"/>
      <c r="F233" s="1" t="s">
        <v>38</v>
      </c>
      <c r="G233" s="1" t="s">
        <v>19</v>
      </c>
      <c r="H233" s="1" t="s">
        <v>844</v>
      </c>
      <c r="I233" s="1" t="s">
        <v>845</v>
      </c>
      <c r="J233" s="1" t="s">
        <v>845</v>
      </c>
      <c r="K233" s="2"/>
      <c r="L233" s="1">
        <v>3.0</v>
      </c>
      <c r="M233" s="1"/>
      <c r="N233" s="1">
        <v>22.203533333333333</v>
      </c>
      <c r="O233" s="1" t="s">
        <v>41</v>
      </c>
      <c r="P233" s="1" t="s">
        <v>846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idden="1">
      <c r="A234" s="1" t="s">
        <v>16</v>
      </c>
      <c r="B234" s="1" t="s">
        <v>311</v>
      </c>
      <c r="C234" s="3">
        <v>663.0</v>
      </c>
      <c r="D234" s="1">
        <v>0.0</v>
      </c>
      <c r="E234" s="2"/>
      <c r="F234" s="1" t="s">
        <v>18</v>
      </c>
      <c r="G234" s="1" t="s">
        <v>19</v>
      </c>
      <c r="H234" s="1" t="s">
        <v>847</v>
      </c>
      <c r="I234" s="1" t="s">
        <v>848</v>
      </c>
      <c r="J234" s="1" t="s">
        <v>848</v>
      </c>
      <c r="K234" s="2"/>
      <c r="L234" s="1">
        <v>3.0</v>
      </c>
      <c r="M234" s="1"/>
      <c r="N234" s="1">
        <v>18.84155</v>
      </c>
      <c r="O234" s="1" t="s">
        <v>22</v>
      </c>
      <c r="P234" s="1" t="s">
        <v>849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idden="1">
      <c r="A235" s="1" t="s">
        <v>37</v>
      </c>
      <c r="B235" s="1" t="s">
        <v>17</v>
      </c>
      <c r="C235" s="1">
        <v>294.0</v>
      </c>
      <c r="D235" s="1">
        <v>32.0</v>
      </c>
      <c r="E235" s="1" t="s">
        <v>595</v>
      </c>
      <c r="F235" s="1" t="s">
        <v>44</v>
      </c>
      <c r="G235" s="1" t="s">
        <v>19</v>
      </c>
      <c r="H235" s="1" t="s">
        <v>850</v>
      </c>
      <c r="I235" s="1" t="s">
        <v>851</v>
      </c>
      <c r="J235" s="1" t="s">
        <v>852</v>
      </c>
      <c r="K235" s="1" t="s">
        <v>853</v>
      </c>
      <c r="L235" s="1">
        <v>-5.0</v>
      </c>
      <c r="M235" s="1">
        <v>0.0079</v>
      </c>
      <c r="N235" s="1">
        <v>12.027066666666666</v>
      </c>
      <c r="O235" s="1" t="s">
        <v>41</v>
      </c>
      <c r="P235" s="1" t="s">
        <v>854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idden="1">
      <c r="A236" s="1" t="s">
        <v>16</v>
      </c>
      <c r="B236" s="1" t="s">
        <v>311</v>
      </c>
      <c r="C236" s="1">
        <v>548.0</v>
      </c>
      <c r="D236" s="1">
        <v>0.0</v>
      </c>
      <c r="E236" s="2"/>
      <c r="F236" s="1" t="s">
        <v>18</v>
      </c>
      <c r="G236" s="1" t="s">
        <v>19</v>
      </c>
      <c r="H236" s="1" t="s">
        <v>855</v>
      </c>
      <c r="I236" s="1" t="s">
        <v>856</v>
      </c>
      <c r="J236" s="1" t="s">
        <v>856</v>
      </c>
      <c r="K236" s="2"/>
      <c r="L236" s="1">
        <v>-5.0</v>
      </c>
      <c r="M236" s="1"/>
      <c r="N236" s="1">
        <v>9.2872</v>
      </c>
      <c r="O236" s="1" t="s">
        <v>22</v>
      </c>
      <c r="P236" s="1" t="s">
        <v>857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idden="1">
      <c r="A237" s="1" t="s">
        <v>37</v>
      </c>
      <c r="B237" s="1" t="s">
        <v>17</v>
      </c>
      <c r="C237" s="3">
        <v>751.0</v>
      </c>
      <c r="D237" s="1">
        <v>0.0</v>
      </c>
      <c r="E237" s="1" t="s">
        <v>595</v>
      </c>
      <c r="F237" s="1" t="s">
        <v>44</v>
      </c>
      <c r="G237" s="1" t="s">
        <v>19</v>
      </c>
      <c r="H237" s="1" t="s">
        <v>858</v>
      </c>
      <c r="I237" s="1" t="s">
        <v>859</v>
      </c>
      <c r="J237" s="1" t="s">
        <v>860</v>
      </c>
      <c r="K237" s="1" t="s">
        <v>861</v>
      </c>
      <c r="L237" s="1">
        <v>0.0</v>
      </c>
      <c r="M237" s="1">
        <v>0.00865</v>
      </c>
      <c r="N237" s="1">
        <v>12.3998</v>
      </c>
      <c r="O237" s="1" t="s">
        <v>41</v>
      </c>
      <c r="P237" s="1" t="s">
        <v>862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idden="1">
      <c r="A238" s="1" t="s">
        <v>37</v>
      </c>
      <c r="B238" s="1" t="s">
        <v>17</v>
      </c>
      <c r="C238" s="3">
        <v>947.0</v>
      </c>
      <c r="D238" s="1">
        <v>0.0</v>
      </c>
      <c r="E238" s="1" t="s">
        <v>595</v>
      </c>
      <c r="F238" s="1" t="s">
        <v>44</v>
      </c>
      <c r="G238" s="1" t="s">
        <v>19</v>
      </c>
      <c r="H238" s="1" t="s">
        <v>863</v>
      </c>
      <c r="I238" s="1" t="s">
        <v>864</v>
      </c>
      <c r="J238" s="1" t="s">
        <v>865</v>
      </c>
      <c r="K238" s="1" t="s">
        <v>866</v>
      </c>
      <c r="L238" s="1">
        <v>0.0</v>
      </c>
      <c r="M238" s="1">
        <v>0.0085</v>
      </c>
      <c r="N238" s="1">
        <v>21.81465</v>
      </c>
      <c r="O238" s="1" t="s">
        <v>41</v>
      </c>
      <c r="P238" s="1" t="s">
        <v>867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idden="1">
      <c r="A239" s="1" t="s">
        <v>37</v>
      </c>
      <c r="B239" s="1" t="s">
        <v>17</v>
      </c>
      <c r="C239" s="1">
        <v>652.0</v>
      </c>
      <c r="D239" s="1">
        <v>0.0</v>
      </c>
      <c r="E239" s="1" t="s">
        <v>60</v>
      </c>
      <c r="F239" s="1" t="s">
        <v>44</v>
      </c>
      <c r="G239" s="1" t="s">
        <v>19</v>
      </c>
      <c r="H239" s="1" t="s">
        <v>868</v>
      </c>
      <c r="I239" s="1" t="s">
        <v>869</v>
      </c>
      <c r="J239" s="1" t="s">
        <v>870</v>
      </c>
      <c r="K239" s="1" t="s">
        <v>871</v>
      </c>
      <c r="L239" s="1">
        <v>-11.0</v>
      </c>
      <c r="M239" s="1">
        <v>0.012166666666666666</v>
      </c>
      <c r="N239" s="1">
        <v>9.62585</v>
      </c>
      <c r="O239" s="1" t="s">
        <v>41</v>
      </c>
      <c r="P239" s="1" t="s">
        <v>872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idden="1">
      <c r="A240" s="1" t="s">
        <v>37</v>
      </c>
      <c r="B240" s="1" t="s">
        <v>17</v>
      </c>
      <c r="C240" s="1">
        <v>486.0</v>
      </c>
      <c r="D240" s="1">
        <v>0.0</v>
      </c>
      <c r="E240" s="1" t="s">
        <v>60</v>
      </c>
      <c r="F240" s="1" t="s">
        <v>44</v>
      </c>
      <c r="G240" s="1" t="s">
        <v>19</v>
      </c>
      <c r="H240" s="1" t="s">
        <v>873</v>
      </c>
      <c r="I240" s="1" t="s">
        <v>874</v>
      </c>
      <c r="J240" s="1" t="s">
        <v>875</v>
      </c>
      <c r="K240" s="1" t="s">
        <v>876</v>
      </c>
      <c r="L240" s="1">
        <v>-4.0</v>
      </c>
      <c r="M240" s="1">
        <v>0.008616666666666667</v>
      </c>
      <c r="N240" s="1">
        <v>7.5452</v>
      </c>
      <c r="O240" s="1" t="s">
        <v>41</v>
      </c>
      <c r="P240" s="1" t="s">
        <v>877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idden="1">
      <c r="A241" s="1" t="s">
        <v>16</v>
      </c>
      <c r="B241" s="1" t="s">
        <v>311</v>
      </c>
      <c r="C241" s="1">
        <v>329.0</v>
      </c>
      <c r="D241" s="1">
        <v>0.0</v>
      </c>
      <c r="E241" s="2"/>
      <c r="F241" s="1" t="s">
        <v>18</v>
      </c>
      <c r="G241" s="1" t="s">
        <v>19</v>
      </c>
      <c r="H241" s="1" t="s">
        <v>878</v>
      </c>
      <c r="I241" s="1" t="s">
        <v>879</v>
      </c>
      <c r="J241" s="1" t="s">
        <v>879</v>
      </c>
      <c r="K241" s="2"/>
      <c r="L241" s="1">
        <v>-5.0</v>
      </c>
      <c r="M241" s="1"/>
      <c r="N241" s="1">
        <v>9.550083333333333</v>
      </c>
      <c r="O241" s="1" t="s">
        <v>22</v>
      </c>
      <c r="P241" s="1" t="s">
        <v>880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idden="1">
      <c r="A242" s="1" t="s">
        <v>37</v>
      </c>
      <c r="B242" s="1" t="s">
        <v>17</v>
      </c>
      <c r="C242" s="1">
        <v>199.0</v>
      </c>
      <c r="D242" s="1">
        <v>50.0</v>
      </c>
      <c r="E242" s="2"/>
      <c r="F242" s="1" t="s">
        <v>38</v>
      </c>
      <c r="G242" s="1" t="s">
        <v>19</v>
      </c>
      <c r="H242" s="1" t="s">
        <v>881</v>
      </c>
      <c r="I242" s="1" t="s">
        <v>882</v>
      </c>
      <c r="J242" s="1" t="s">
        <v>882</v>
      </c>
      <c r="K242" s="2"/>
      <c r="L242" s="1">
        <v>-10.0</v>
      </c>
      <c r="M242" s="1"/>
      <c r="N242" s="1">
        <v>8.64395</v>
      </c>
      <c r="O242" s="1" t="s">
        <v>41</v>
      </c>
      <c r="P242" s="1" t="s">
        <v>498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idden="1">
      <c r="A243" s="1" t="s">
        <v>37</v>
      </c>
      <c r="B243" s="1" t="s">
        <v>17</v>
      </c>
      <c r="C243" s="1">
        <v>337.0</v>
      </c>
      <c r="D243" s="1">
        <v>0.0</v>
      </c>
      <c r="E243" s="1" t="s">
        <v>595</v>
      </c>
      <c r="F243" s="1" t="s">
        <v>44</v>
      </c>
      <c r="G243" s="1" t="s">
        <v>45</v>
      </c>
      <c r="H243" s="1" t="s">
        <v>883</v>
      </c>
      <c r="I243" s="1" t="s">
        <v>884</v>
      </c>
      <c r="J243" s="1" t="s">
        <v>885</v>
      </c>
      <c r="K243" s="1" t="s">
        <v>886</v>
      </c>
      <c r="L243" s="1">
        <v>-13.0</v>
      </c>
      <c r="M243" s="1">
        <v>0.012283333333333334</v>
      </c>
      <c r="N243" s="1">
        <v>6.47055</v>
      </c>
      <c r="O243" s="1" t="s">
        <v>41</v>
      </c>
      <c r="P243" s="1" t="s">
        <v>887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idden="1">
      <c r="A244" s="1" t="s">
        <v>37</v>
      </c>
      <c r="B244" s="1" t="s">
        <v>17</v>
      </c>
      <c r="C244" s="3">
        <v>250.0</v>
      </c>
      <c r="D244" s="1">
        <v>0.0</v>
      </c>
      <c r="E244" s="1" t="s">
        <v>60</v>
      </c>
      <c r="F244" s="1" t="s">
        <v>44</v>
      </c>
      <c r="G244" s="1" t="s">
        <v>45</v>
      </c>
      <c r="H244" s="1" t="s">
        <v>888</v>
      </c>
      <c r="I244" s="1" t="s">
        <v>889</v>
      </c>
      <c r="J244" s="1" t="s">
        <v>890</v>
      </c>
      <c r="K244" s="1" t="s">
        <v>891</v>
      </c>
      <c r="L244" s="1">
        <v>-3.0</v>
      </c>
      <c r="M244" s="1">
        <v>0.009666666666666667</v>
      </c>
      <c r="N244" s="1">
        <v>8.05685</v>
      </c>
      <c r="O244" s="1" t="s">
        <v>41</v>
      </c>
      <c r="P244" s="1" t="s">
        <v>432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idden="1">
      <c r="A245" s="1" t="s">
        <v>37</v>
      </c>
      <c r="B245" s="1" t="s">
        <v>17</v>
      </c>
      <c r="C245" s="3">
        <v>368.0</v>
      </c>
      <c r="D245" s="1">
        <v>0.0</v>
      </c>
      <c r="E245" s="1" t="s">
        <v>60</v>
      </c>
      <c r="F245" s="1" t="s">
        <v>44</v>
      </c>
      <c r="G245" s="1" t="s">
        <v>19</v>
      </c>
      <c r="H245" s="1" t="s">
        <v>892</v>
      </c>
      <c r="I245" s="1" t="s">
        <v>893</v>
      </c>
      <c r="J245" s="1" t="s">
        <v>894</v>
      </c>
      <c r="K245" s="1" t="s">
        <v>895</v>
      </c>
      <c r="L245" s="1">
        <v>-12.0</v>
      </c>
      <c r="M245" s="1">
        <v>0.014083333333333333</v>
      </c>
      <c r="N245" s="1">
        <v>7.710716666666666</v>
      </c>
      <c r="O245" s="1" t="s">
        <v>41</v>
      </c>
      <c r="P245" s="1" t="s">
        <v>896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idden="1">
      <c r="A246" s="1" t="s">
        <v>37</v>
      </c>
      <c r="B246" s="1" t="s">
        <v>17</v>
      </c>
      <c r="C246" s="1">
        <v>453.0</v>
      </c>
      <c r="D246" s="1">
        <v>145.0</v>
      </c>
      <c r="E246" s="2"/>
      <c r="F246" s="1" t="s">
        <v>38</v>
      </c>
      <c r="G246" s="1" t="s">
        <v>254</v>
      </c>
      <c r="H246" s="1" t="s">
        <v>897</v>
      </c>
      <c r="I246" s="1" t="s">
        <v>898</v>
      </c>
      <c r="J246" s="1" t="s">
        <v>898</v>
      </c>
      <c r="K246" s="2"/>
      <c r="L246" s="1">
        <v>-5.0</v>
      </c>
      <c r="M246" s="1"/>
      <c r="N246" s="1">
        <v>17.5827</v>
      </c>
      <c r="O246" s="1" t="s">
        <v>41</v>
      </c>
      <c r="P246" s="1" t="s">
        <v>899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idden="1">
      <c r="A247" s="1" t="s">
        <v>24</v>
      </c>
      <c r="B247" s="1" t="s">
        <v>17</v>
      </c>
      <c r="C247" s="1">
        <v>323.0</v>
      </c>
      <c r="D247" s="1">
        <v>0.0</v>
      </c>
      <c r="E247" s="1" t="s">
        <v>25</v>
      </c>
      <c r="F247" s="1" t="s">
        <v>18</v>
      </c>
      <c r="G247" s="1" t="s">
        <v>19</v>
      </c>
      <c r="H247" s="1" t="s">
        <v>900</v>
      </c>
      <c r="I247" s="1" t="s">
        <v>901</v>
      </c>
      <c r="J247" s="1" t="s">
        <v>901</v>
      </c>
      <c r="K247" s="2"/>
      <c r="L247" s="1">
        <v>-8.0</v>
      </c>
      <c r="M247" s="1"/>
      <c r="N247" s="1">
        <v>8.958616666666666</v>
      </c>
      <c r="O247" s="1" t="s">
        <v>22</v>
      </c>
      <c r="P247" s="1" t="s">
        <v>902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idden="1">
      <c r="A248" s="1" t="s">
        <v>24</v>
      </c>
      <c r="B248" s="1" t="s">
        <v>17</v>
      </c>
      <c r="C248" s="1">
        <v>329.0</v>
      </c>
      <c r="D248" s="1">
        <v>0.0</v>
      </c>
      <c r="E248" s="1" t="s">
        <v>25</v>
      </c>
      <c r="F248" s="1" t="s">
        <v>18</v>
      </c>
      <c r="G248" s="1" t="s">
        <v>19</v>
      </c>
      <c r="H248" s="1" t="s">
        <v>903</v>
      </c>
      <c r="I248" s="1" t="s">
        <v>904</v>
      </c>
      <c r="J248" s="1" t="s">
        <v>904</v>
      </c>
      <c r="K248" s="2"/>
      <c r="L248" s="1">
        <v>-5.0</v>
      </c>
      <c r="M248" s="1"/>
      <c r="N248" s="1">
        <v>9.333316666666667</v>
      </c>
      <c r="O248" s="1" t="s">
        <v>22</v>
      </c>
      <c r="P248" s="1" t="s">
        <v>28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idden="1">
      <c r="A249" s="1" t="s">
        <v>24</v>
      </c>
      <c r="B249" s="1" t="s">
        <v>17</v>
      </c>
      <c r="C249" s="3">
        <v>264.0</v>
      </c>
      <c r="D249" s="1">
        <v>0.0</v>
      </c>
      <c r="E249" s="1" t="s">
        <v>25</v>
      </c>
      <c r="F249" s="1" t="s">
        <v>18</v>
      </c>
      <c r="G249" s="1" t="s">
        <v>19</v>
      </c>
      <c r="H249" s="1" t="s">
        <v>905</v>
      </c>
      <c r="I249" s="1" t="s">
        <v>906</v>
      </c>
      <c r="J249" s="1" t="s">
        <v>906</v>
      </c>
      <c r="K249" s="2"/>
      <c r="L249" s="1">
        <v>-7.0</v>
      </c>
      <c r="M249" s="1"/>
      <c r="N249" s="1">
        <v>7.609766666666666</v>
      </c>
      <c r="O249" s="1" t="s">
        <v>22</v>
      </c>
      <c r="P249" s="1" t="s">
        <v>907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idden="1">
      <c r="A250" s="1" t="s">
        <v>37</v>
      </c>
      <c r="B250" s="1" t="s">
        <v>17</v>
      </c>
      <c r="C250" s="1">
        <v>540.0</v>
      </c>
      <c r="D250" s="1">
        <v>25.0</v>
      </c>
      <c r="E250" s="1" t="s">
        <v>60</v>
      </c>
      <c r="F250" s="1" t="s">
        <v>44</v>
      </c>
      <c r="G250" s="1" t="s">
        <v>19</v>
      </c>
      <c r="H250" s="1" t="s">
        <v>908</v>
      </c>
      <c r="I250" s="1" t="s">
        <v>909</v>
      </c>
      <c r="J250" s="1" t="s">
        <v>910</v>
      </c>
      <c r="K250" s="1" t="s">
        <v>911</v>
      </c>
      <c r="L250" s="1">
        <v>-11.0</v>
      </c>
      <c r="M250" s="1">
        <v>0.008083333333333333</v>
      </c>
      <c r="N250" s="1">
        <v>13.2865</v>
      </c>
      <c r="O250" s="1" t="s">
        <v>41</v>
      </c>
      <c r="P250" s="1" t="s">
        <v>912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idden="1">
      <c r="A251" s="1" t="s">
        <v>16</v>
      </c>
      <c r="B251" s="1" t="s">
        <v>17</v>
      </c>
      <c r="C251" s="1">
        <v>763.0</v>
      </c>
      <c r="D251" s="1">
        <v>0.0</v>
      </c>
      <c r="E251" s="2"/>
      <c r="F251" s="1" t="s">
        <v>18</v>
      </c>
      <c r="G251" s="1" t="s">
        <v>19</v>
      </c>
      <c r="H251" s="1" t="s">
        <v>913</v>
      </c>
      <c r="I251" s="1" t="s">
        <v>914</v>
      </c>
      <c r="J251" s="1" t="s">
        <v>914</v>
      </c>
      <c r="K251" s="2"/>
      <c r="L251" s="1">
        <v>-2.0</v>
      </c>
      <c r="M251" s="1"/>
      <c r="N251" s="1">
        <v>12.756383333333334</v>
      </c>
      <c r="O251" s="1" t="s">
        <v>22</v>
      </c>
      <c r="P251" s="1" t="s">
        <v>915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idden="1">
      <c r="A252" s="1" t="s">
        <v>16</v>
      </c>
      <c r="B252" s="1" t="s">
        <v>17</v>
      </c>
      <c r="C252" s="1">
        <v>513.0</v>
      </c>
      <c r="D252" s="1">
        <v>0.0</v>
      </c>
      <c r="E252" s="2"/>
      <c r="F252" s="1" t="s">
        <v>18</v>
      </c>
      <c r="G252" s="1" t="s">
        <v>45</v>
      </c>
      <c r="H252" s="1" t="s">
        <v>916</v>
      </c>
      <c r="I252" s="1" t="s">
        <v>917</v>
      </c>
      <c r="J252" s="1" t="s">
        <v>917</v>
      </c>
      <c r="K252" s="2"/>
      <c r="L252" s="1">
        <v>-2.0</v>
      </c>
      <c r="M252" s="1"/>
      <c r="N252" s="1">
        <v>12.37545</v>
      </c>
      <c r="O252" s="1" t="s">
        <v>22</v>
      </c>
      <c r="P252" s="1" t="s">
        <v>918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idden="1">
      <c r="A253" s="1" t="s">
        <v>16</v>
      </c>
      <c r="B253" s="1" t="s">
        <v>17</v>
      </c>
      <c r="C253" s="1">
        <v>513.0</v>
      </c>
      <c r="D253" s="1">
        <v>0.0</v>
      </c>
      <c r="E253" s="2"/>
      <c r="F253" s="1" t="s">
        <v>18</v>
      </c>
      <c r="G253" s="1" t="s">
        <v>19</v>
      </c>
      <c r="H253" s="1" t="s">
        <v>919</v>
      </c>
      <c r="I253" s="1" t="s">
        <v>920</v>
      </c>
      <c r="J253" s="1" t="s">
        <v>920</v>
      </c>
      <c r="K253" s="2"/>
      <c r="L253" s="1">
        <v>-4.0</v>
      </c>
      <c r="M253" s="1"/>
      <c r="N253" s="1">
        <v>10.208066666666667</v>
      </c>
      <c r="O253" s="1" t="s">
        <v>22</v>
      </c>
      <c r="P253" s="1" t="s">
        <v>921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idden="1">
      <c r="A254" s="1" t="s">
        <v>37</v>
      </c>
      <c r="B254" s="1" t="s">
        <v>17</v>
      </c>
      <c r="C254" s="3">
        <v>199.0</v>
      </c>
      <c r="D254" s="1">
        <v>50.0</v>
      </c>
      <c r="E254" s="2"/>
      <c r="F254" s="1" t="s">
        <v>38</v>
      </c>
      <c r="G254" s="1" t="s">
        <v>254</v>
      </c>
      <c r="H254" s="1" t="s">
        <v>922</v>
      </c>
      <c r="I254" s="1" t="s">
        <v>923</v>
      </c>
      <c r="J254" s="1" t="s">
        <v>923</v>
      </c>
      <c r="K254" s="2"/>
      <c r="L254" s="1">
        <v>-9.0</v>
      </c>
      <c r="M254" s="1"/>
      <c r="N254" s="1">
        <v>10.35475</v>
      </c>
      <c r="O254" s="1" t="s">
        <v>41</v>
      </c>
      <c r="P254" s="1" t="s">
        <v>924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idden="1">
      <c r="A255" s="1" t="s">
        <v>16</v>
      </c>
      <c r="B255" s="1" t="s">
        <v>17</v>
      </c>
      <c r="C255" s="1">
        <v>498.0</v>
      </c>
      <c r="D255" s="1">
        <v>0.0</v>
      </c>
      <c r="E255" s="2"/>
      <c r="F255" s="1" t="s">
        <v>18</v>
      </c>
      <c r="G255" s="1" t="s">
        <v>19</v>
      </c>
      <c r="H255" s="1" t="s">
        <v>925</v>
      </c>
      <c r="I255" s="1" t="s">
        <v>926</v>
      </c>
      <c r="J255" s="1" t="s">
        <v>926</v>
      </c>
      <c r="K255" s="2"/>
      <c r="L255" s="1">
        <v>1.0</v>
      </c>
      <c r="M255" s="1"/>
      <c r="N255" s="1">
        <v>16.4902</v>
      </c>
      <c r="O255" s="1" t="s">
        <v>22</v>
      </c>
      <c r="P255" s="1" t="s">
        <v>927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idden="1">
      <c r="A256" s="1" t="s">
        <v>24</v>
      </c>
      <c r="B256" s="1" t="s">
        <v>17</v>
      </c>
      <c r="C256" s="3">
        <v>558.0</v>
      </c>
      <c r="D256" s="1">
        <v>0.0</v>
      </c>
      <c r="E256" s="1" t="s">
        <v>25</v>
      </c>
      <c r="F256" s="1" t="s">
        <v>18</v>
      </c>
      <c r="G256" s="1" t="s">
        <v>19</v>
      </c>
      <c r="H256" s="1" t="s">
        <v>928</v>
      </c>
      <c r="I256" s="1" t="s">
        <v>929</v>
      </c>
      <c r="J256" s="1" t="s">
        <v>929</v>
      </c>
      <c r="K256" s="2"/>
      <c r="L256" s="1">
        <v>4.0</v>
      </c>
      <c r="M256" s="1"/>
      <c r="N256" s="1">
        <v>19.810783333333333</v>
      </c>
      <c r="O256" s="1" t="s">
        <v>22</v>
      </c>
      <c r="P256" s="1" t="s">
        <v>930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idden="1">
      <c r="A257" s="1" t="s">
        <v>16</v>
      </c>
      <c r="B257" s="1" t="s">
        <v>17</v>
      </c>
      <c r="C257" s="3">
        <v>583.0</v>
      </c>
      <c r="D257" s="1">
        <v>0.0</v>
      </c>
      <c r="E257" s="2"/>
      <c r="F257" s="1" t="s">
        <v>18</v>
      </c>
      <c r="G257" s="1" t="s">
        <v>19</v>
      </c>
      <c r="H257" s="1" t="s">
        <v>931</v>
      </c>
      <c r="I257" s="1" t="s">
        <v>932</v>
      </c>
      <c r="J257" s="1" t="s">
        <v>932</v>
      </c>
      <c r="K257" s="2"/>
      <c r="L257" s="1">
        <v>5.0</v>
      </c>
      <c r="M257" s="1"/>
      <c r="N257" s="1">
        <v>20.630516666666665</v>
      </c>
      <c r="O257" s="1" t="s">
        <v>22</v>
      </c>
      <c r="P257" s="1" t="s">
        <v>933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idden="1">
      <c r="A258" s="1" t="s">
        <v>37</v>
      </c>
      <c r="B258" s="1" t="s">
        <v>17</v>
      </c>
      <c r="C258" s="1">
        <v>278.0</v>
      </c>
      <c r="D258" s="1">
        <v>55.0</v>
      </c>
      <c r="E258" s="2"/>
      <c r="F258" s="1" t="s">
        <v>38</v>
      </c>
      <c r="G258" s="1" t="s">
        <v>45</v>
      </c>
      <c r="H258" s="1" t="s">
        <v>934</v>
      </c>
      <c r="I258" s="1" t="s">
        <v>935</v>
      </c>
      <c r="J258" s="1" t="s">
        <v>935</v>
      </c>
      <c r="K258" s="2"/>
      <c r="L258" s="1">
        <v>-10.0</v>
      </c>
      <c r="M258" s="1"/>
      <c r="N258" s="1">
        <v>9.23155</v>
      </c>
      <c r="O258" s="1" t="s">
        <v>41</v>
      </c>
      <c r="P258" s="1" t="s">
        <v>936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idden="1">
      <c r="A259" s="1" t="s">
        <v>37</v>
      </c>
      <c r="B259" s="1" t="s">
        <v>17</v>
      </c>
      <c r="C259" s="1">
        <v>401.0</v>
      </c>
      <c r="D259" s="1">
        <v>28.0</v>
      </c>
      <c r="E259" s="1" t="s">
        <v>60</v>
      </c>
      <c r="F259" s="1" t="s">
        <v>44</v>
      </c>
      <c r="G259" s="1" t="s">
        <v>19</v>
      </c>
      <c r="H259" s="1" t="s">
        <v>937</v>
      </c>
      <c r="I259" s="1" t="s">
        <v>938</v>
      </c>
      <c r="J259" s="1" t="s">
        <v>939</v>
      </c>
      <c r="K259" s="1" t="s">
        <v>940</v>
      </c>
      <c r="L259" s="1">
        <v>24.0</v>
      </c>
      <c r="M259" s="1">
        <v>0.011483333333333333</v>
      </c>
      <c r="N259" s="1">
        <v>27.590483333333335</v>
      </c>
      <c r="O259" s="1" t="s">
        <v>41</v>
      </c>
      <c r="P259" s="1" t="s">
        <v>941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idden="1">
      <c r="A260" s="1" t="s">
        <v>37</v>
      </c>
      <c r="B260" s="1" t="s">
        <v>17</v>
      </c>
      <c r="C260" s="3">
        <v>329.0</v>
      </c>
      <c r="D260" s="1">
        <v>0.0</v>
      </c>
      <c r="E260" s="1" t="s">
        <v>60</v>
      </c>
      <c r="F260" s="1" t="s">
        <v>44</v>
      </c>
      <c r="G260" s="1" t="s">
        <v>19</v>
      </c>
      <c r="H260" s="1" t="s">
        <v>942</v>
      </c>
      <c r="I260" s="1" t="s">
        <v>943</v>
      </c>
      <c r="J260" s="1" t="s">
        <v>944</v>
      </c>
      <c r="K260" s="1" t="s">
        <v>945</v>
      </c>
      <c r="L260" s="1">
        <v>5.0</v>
      </c>
      <c r="M260" s="1">
        <v>0.01</v>
      </c>
      <c r="N260" s="1">
        <v>19.756066666666666</v>
      </c>
      <c r="O260" s="1" t="s">
        <v>41</v>
      </c>
      <c r="P260" s="1" t="s">
        <v>946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idden="1">
      <c r="A261" s="1" t="s">
        <v>16</v>
      </c>
      <c r="B261" s="1" t="s">
        <v>311</v>
      </c>
      <c r="C261" s="1">
        <v>264.0</v>
      </c>
      <c r="D261" s="1">
        <v>0.0</v>
      </c>
      <c r="E261" s="2"/>
      <c r="F261" s="1" t="s">
        <v>18</v>
      </c>
      <c r="G261" s="1" t="s">
        <v>19</v>
      </c>
      <c r="H261" s="1" t="s">
        <v>947</v>
      </c>
      <c r="I261" s="1" t="s">
        <v>948</v>
      </c>
      <c r="J261" s="1" t="s">
        <v>948</v>
      </c>
      <c r="K261" s="2"/>
      <c r="L261" s="1">
        <v>-2.0</v>
      </c>
      <c r="M261" s="1"/>
      <c r="N261" s="1">
        <v>12.81335</v>
      </c>
      <c r="O261" s="1" t="s">
        <v>22</v>
      </c>
      <c r="P261" s="1" t="s">
        <v>949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idden="1">
      <c r="A262" s="1" t="s">
        <v>16</v>
      </c>
      <c r="B262" s="1" t="s">
        <v>311</v>
      </c>
      <c r="C262" s="3">
        <v>428.0</v>
      </c>
      <c r="D262" s="1">
        <v>0.0</v>
      </c>
      <c r="E262" s="2"/>
      <c r="F262" s="1" t="s">
        <v>18</v>
      </c>
      <c r="G262" s="1" t="s">
        <v>19</v>
      </c>
      <c r="H262" s="1" t="s">
        <v>950</v>
      </c>
      <c r="I262" s="1" t="s">
        <v>951</v>
      </c>
      <c r="J262" s="1" t="s">
        <v>951</v>
      </c>
      <c r="K262" s="2"/>
      <c r="L262" s="1">
        <v>0.0</v>
      </c>
      <c r="M262" s="1"/>
      <c r="N262" s="1">
        <v>14.6906</v>
      </c>
      <c r="O262" s="1" t="s">
        <v>22</v>
      </c>
      <c r="P262" s="1" t="s">
        <v>952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idden="1">
      <c r="A263" s="1" t="s">
        <v>16</v>
      </c>
      <c r="B263" s="1" t="s">
        <v>311</v>
      </c>
      <c r="C263" s="3">
        <v>1016.0</v>
      </c>
      <c r="D263" s="1">
        <v>0.0</v>
      </c>
      <c r="E263" s="2"/>
      <c r="F263" s="1" t="s">
        <v>18</v>
      </c>
      <c r="G263" s="1" t="s">
        <v>19</v>
      </c>
      <c r="H263" s="1" t="s">
        <v>953</v>
      </c>
      <c r="I263" s="1" t="s">
        <v>954</v>
      </c>
      <c r="J263" s="1" t="s">
        <v>954</v>
      </c>
      <c r="K263" s="2"/>
      <c r="L263" s="1">
        <v>-2.0</v>
      </c>
      <c r="M263" s="1"/>
      <c r="N263" s="1">
        <v>13.696866666666667</v>
      </c>
      <c r="O263" s="1" t="s">
        <v>22</v>
      </c>
      <c r="P263" s="1" t="s">
        <v>955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idden="1">
      <c r="A264" s="1" t="s">
        <v>24</v>
      </c>
      <c r="B264" s="1" t="s">
        <v>17</v>
      </c>
      <c r="C264" s="1">
        <v>264.0</v>
      </c>
      <c r="D264" s="1">
        <v>0.0</v>
      </c>
      <c r="E264" s="1" t="s">
        <v>25</v>
      </c>
      <c r="F264" s="1" t="s">
        <v>18</v>
      </c>
      <c r="G264" s="1" t="s">
        <v>19</v>
      </c>
      <c r="H264" s="1" t="s">
        <v>956</v>
      </c>
      <c r="I264" s="1" t="s">
        <v>957</v>
      </c>
      <c r="J264" s="1" t="s">
        <v>957</v>
      </c>
      <c r="K264" s="2"/>
      <c r="L264" s="1">
        <v>-1.0</v>
      </c>
      <c r="M264" s="1"/>
      <c r="N264" s="1">
        <v>13.324783333333333</v>
      </c>
      <c r="O264" s="1" t="s">
        <v>22</v>
      </c>
      <c r="P264" s="1" t="s">
        <v>958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idden="1">
      <c r="A265" s="1" t="s">
        <v>24</v>
      </c>
      <c r="B265" s="1" t="s">
        <v>17</v>
      </c>
      <c r="C265" s="1">
        <v>730.0</v>
      </c>
      <c r="D265" s="1">
        <v>0.0</v>
      </c>
      <c r="E265" s="1" t="s">
        <v>25</v>
      </c>
      <c r="F265" s="1" t="s">
        <v>18</v>
      </c>
      <c r="G265" s="1" t="s">
        <v>19</v>
      </c>
      <c r="H265" s="1" t="s">
        <v>959</v>
      </c>
      <c r="I265" s="1" t="s">
        <v>960</v>
      </c>
      <c r="J265" s="1" t="s">
        <v>960</v>
      </c>
      <c r="K265" s="2"/>
      <c r="L265" s="1">
        <v>6.0</v>
      </c>
      <c r="M265" s="1"/>
      <c r="N265" s="1">
        <v>21.045383333333334</v>
      </c>
      <c r="O265" s="1" t="s">
        <v>22</v>
      </c>
      <c r="P265" s="1" t="s">
        <v>961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idden="1">
      <c r="A266" s="1" t="s">
        <v>24</v>
      </c>
      <c r="B266" s="1" t="s">
        <v>17</v>
      </c>
      <c r="C266" s="1">
        <v>364.0</v>
      </c>
      <c r="D266" s="1">
        <v>0.0</v>
      </c>
      <c r="E266" s="1" t="s">
        <v>25</v>
      </c>
      <c r="F266" s="1" t="s">
        <v>18</v>
      </c>
      <c r="G266" s="1" t="s">
        <v>19</v>
      </c>
      <c r="H266" s="1" t="s">
        <v>962</v>
      </c>
      <c r="I266" s="1" t="s">
        <v>963</v>
      </c>
      <c r="J266" s="1" t="s">
        <v>963</v>
      </c>
      <c r="K266" s="2"/>
      <c r="L266" s="1">
        <v>0.0</v>
      </c>
      <c r="M266" s="1"/>
      <c r="N266" s="1">
        <v>14.216916666666666</v>
      </c>
      <c r="O266" s="1" t="s">
        <v>22</v>
      </c>
      <c r="P266" s="1" t="s">
        <v>964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idden="1">
      <c r="A267" s="1" t="s">
        <v>24</v>
      </c>
      <c r="B267" s="1" t="s">
        <v>17</v>
      </c>
      <c r="C267" s="1">
        <v>453.0</v>
      </c>
      <c r="D267" s="1">
        <v>0.0</v>
      </c>
      <c r="E267" s="1" t="s">
        <v>25</v>
      </c>
      <c r="F267" s="1" t="s">
        <v>18</v>
      </c>
      <c r="G267" s="1" t="s">
        <v>19</v>
      </c>
      <c r="H267" s="1" t="s">
        <v>965</v>
      </c>
      <c r="I267" s="1" t="s">
        <v>966</v>
      </c>
      <c r="J267" s="1" t="s">
        <v>966</v>
      </c>
      <c r="K267" s="2"/>
      <c r="L267" s="1">
        <v>5.0</v>
      </c>
      <c r="M267" s="1"/>
      <c r="N267" s="1">
        <v>20.69755</v>
      </c>
      <c r="O267" s="1" t="s">
        <v>22</v>
      </c>
      <c r="P267" s="1" t="s">
        <v>967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idden="1">
      <c r="A268" s="1" t="s">
        <v>37</v>
      </c>
      <c r="B268" s="1" t="s">
        <v>17</v>
      </c>
      <c r="C268" s="1">
        <v>582.0</v>
      </c>
      <c r="D268" s="1">
        <v>0.0</v>
      </c>
      <c r="E268" s="1" t="s">
        <v>60</v>
      </c>
      <c r="F268" s="1" t="s">
        <v>44</v>
      </c>
      <c r="G268" s="1" t="s">
        <v>45</v>
      </c>
      <c r="H268" s="1" t="s">
        <v>968</v>
      </c>
      <c r="I268" s="1" t="s">
        <v>969</v>
      </c>
      <c r="J268" s="1" t="s">
        <v>970</v>
      </c>
      <c r="K268" s="1" t="s">
        <v>971</v>
      </c>
      <c r="L268" s="1">
        <v>-1.0</v>
      </c>
      <c r="M268" s="1">
        <v>0.0114</v>
      </c>
      <c r="N268" s="1">
        <v>21.86018333333333</v>
      </c>
      <c r="O268" s="1" t="s">
        <v>41</v>
      </c>
      <c r="P268" s="1" t="s">
        <v>972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idden="1">
      <c r="A269" s="1" t="s">
        <v>24</v>
      </c>
      <c r="B269" s="1" t="s">
        <v>17</v>
      </c>
      <c r="C269" s="1">
        <v>264.0</v>
      </c>
      <c r="D269" s="1">
        <v>0.0</v>
      </c>
      <c r="E269" s="1" t="s">
        <v>25</v>
      </c>
      <c r="F269" s="1" t="s">
        <v>18</v>
      </c>
      <c r="G269" s="1" t="s">
        <v>19</v>
      </c>
      <c r="H269" s="1" t="s">
        <v>973</v>
      </c>
      <c r="I269" s="1" t="s">
        <v>974</v>
      </c>
      <c r="J269" s="1" t="s">
        <v>974</v>
      </c>
      <c r="K269" s="2"/>
      <c r="L269" s="1">
        <v>2.0</v>
      </c>
      <c r="M269" s="1"/>
      <c r="N269" s="1">
        <v>17.528783333333333</v>
      </c>
      <c r="O269" s="1" t="s">
        <v>22</v>
      </c>
      <c r="P269" s="1" t="s">
        <v>603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idden="1">
      <c r="A270" s="1" t="s">
        <v>37</v>
      </c>
      <c r="B270" s="1" t="s">
        <v>17</v>
      </c>
      <c r="C270" s="1">
        <v>199.0</v>
      </c>
      <c r="D270" s="1">
        <v>50.0</v>
      </c>
      <c r="E270" s="2"/>
      <c r="F270" s="1" t="s">
        <v>38</v>
      </c>
      <c r="G270" s="1" t="s">
        <v>254</v>
      </c>
      <c r="H270" s="1" t="s">
        <v>975</v>
      </c>
      <c r="I270" s="1" t="s">
        <v>976</v>
      </c>
      <c r="J270" s="1" t="s">
        <v>976</v>
      </c>
      <c r="K270" s="2"/>
      <c r="L270" s="1">
        <v>0.0</v>
      </c>
      <c r="M270" s="1"/>
      <c r="N270" s="1">
        <v>19.501166666666666</v>
      </c>
      <c r="O270" s="1" t="s">
        <v>41</v>
      </c>
      <c r="P270" s="1" t="s">
        <v>977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idden="1">
      <c r="A271" s="1" t="s">
        <v>117</v>
      </c>
      <c r="B271" s="1" t="s">
        <v>17</v>
      </c>
      <c r="C271" s="3">
        <v>306.0</v>
      </c>
      <c r="D271" s="1">
        <v>0.0</v>
      </c>
      <c r="E271" s="2"/>
      <c r="F271" s="1" t="s">
        <v>38</v>
      </c>
      <c r="G271" s="1" t="s">
        <v>45</v>
      </c>
      <c r="H271" s="1" t="s">
        <v>978</v>
      </c>
      <c r="I271" s="1" t="s">
        <v>979</v>
      </c>
      <c r="J271" s="1" t="s">
        <v>979</v>
      </c>
      <c r="K271" s="2"/>
      <c r="L271" s="1">
        <v>14.0</v>
      </c>
      <c r="M271" s="1"/>
      <c r="N271" s="1">
        <v>19.80366666666667</v>
      </c>
      <c r="O271" s="1" t="s">
        <v>120</v>
      </c>
      <c r="P271" s="1" t="s">
        <v>980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idden="1">
      <c r="A272" s="1" t="s">
        <v>24</v>
      </c>
      <c r="B272" s="1" t="s">
        <v>17</v>
      </c>
      <c r="C272" s="3">
        <v>570.0</v>
      </c>
      <c r="D272" s="1">
        <v>0.0</v>
      </c>
      <c r="E272" s="1" t="s">
        <v>25</v>
      </c>
      <c r="F272" s="1" t="s">
        <v>18</v>
      </c>
      <c r="G272" s="1" t="s">
        <v>19</v>
      </c>
      <c r="H272" s="1" t="s">
        <v>981</v>
      </c>
      <c r="I272" s="1" t="s">
        <v>982</v>
      </c>
      <c r="J272" s="1" t="s">
        <v>982</v>
      </c>
      <c r="K272" s="2"/>
      <c r="L272" s="1">
        <v>15.0</v>
      </c>
      <c r="M272" s="1"/>
      <c r="N272" s="1">
        <v>30.953016666666667</v>
      </c>
      <c r="O272" s="1" t="s">
        <v>22</v>
      </c>
      <c r="P272" s="1" t="s">
        <v>983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idden="1">
      <c r="A273" s="1" t="s">
        <v>37</v>
      </c>
      <c r="B273" s="1" t="s">
        <v>17</v>
      </c>
      <c r="C273" s="1">
        <v>586.0</v>
      </c>
      <c r="D273" s="1">
        <v>146.0</v>
      </c>
      <c r="E273" s="2"/>
      <c r="F273" s="1" t="s">
        <v>38</v>
      </c>
      <c r="G273" s="1" t="s">
        <v>19</v>
      </c>
      <c r="H273" s="1" t="s">
        <v>984</v>
      </c>
      <c r="I273" s="1" t="s">
        <v>985</v>
      </c>
      <c r="J273" s="1" t="s">
        <v>985</v>
      </c>
      <c r="K273" s="2"/>
      <c r="L273" s="1">
        <v>6.0</v>
      </c>
      <c r="M273" s="1"/>
      <c r="N273" s="1">
        <v>25.13325</v>
      </c>
      <c r="O273" s="1" t="s">
        <v>41</v>
      </c>
      <c r="P273" s="1" t="s">
        <v>986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idden="1">
      <c r="A274" s="1" t="s">
        <v>37</v>
      </c>
      <c r="B274" s="1" t="s">
        <v>17</v>
      </c>
      <c r="C274" s="1">
        <v>247.0</v>
      </c>
      <c r="D274" s="1">
        <v>62.0</v>
      </c>
      <c r="E274" s="2"/>
      <c r="F274" s="1" t="s">
        <v>38</v>
      </c>
      <c r="G274" s="1" t="s">
        <v>254</v>
      </c>
      <c r="H274" s="1" t="s">
        <v>987</v>
      </c>
      <c r="I274" s="1" t="s">
        <v>988</v>
      </c>
      <c r="J274" s="1" t="s">
        <v>988</v>
      </c>
      <c r="K274" s="2"/>
      <c r="L274" s="1">
        <v>-1.0</v>
      </c>
      <c r="M274" s="1"/>
      <c r="N274" s="1">
        <v>24.2848</v>
      </c>
      <c r="O274" s="1" t="s">
        <v>41</v>
      </c>
      <c r="P274" s="1" t="s">
        <v>989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idden="1">
      <c r="A275" s="1" t="s">
        <v>37</v>
      </c>
      <c r="B275" s="1" t="s">
        <v>17</v>
      </c>
      <c r="C275" s="1">
        <v>578.0</v>
      </c>
      <c r="D275" s="1">
        <v>29.0</v>
      </c>
      <c r="E275" s="1" t="s">
        <v>60</v>
      </c>
      <c r="F275" s="1" t="s">
        <v>44</v>
      </c>
      <c r="G275" s="1" t="s">
        <v>19</v>
      </c>
      <c r="H275" s="1" t="s">
        <v>990</v>
      </c>
      <c r="I275" s="1" t="s">
        <v>991</v>
      </c>
      <c r="J275" s="1" t="s">
        <v>992</v>
      </c>
      <c r="K275" s="1" t="s">
        <v>993</v>
      </c>
      <c r="L275" s="1">
        <v>1.0</v>
      </c>
      <c r="M275" s="1">
        <v>0.011966666666666667</v>
      </c>
      <c r="N275" s="1">
        <v>18.622783333333334</v>
      </c>
      <c r="O275" s="1" t="s">
        <v>41</v>
      </c>
      <c r="P275" s="1" t="s">
        <v>994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idden="1">
      <c r="A276" s="1" t="s">
        <v>37</v>
      </c>
      <c r="B276" s="1" t="s">
        <v>17</v>
      </c>
      <c r="C276" s="1">
        <v>433.0</v>
      </c>
      <c r="D276" s="1">
        <v>24.0</v>
      </c>
      <c r="E276" s="1" t="s">
        <v>60</v>
      </c>
      <c r="F276" s="1" t="s">
        <v>44</v>
      </c>
      <c r="G276" s="1" t="s">
        <v>19</v>
      </c>
      <c r="H276" s="1" t="s">
        <v>995</v>
      </c>
      <c r="I276" s="1" t="s">
        <v>996</v>
      </c>
      <c r="J276" s="1" t="s">
        <v>997</v>
      </c>
      <c r="K276" s="1" t="s">
        <v>998</v>
      </c>
      <c r="L276" s="1">
        <v>1.0</v>
      </c>
      <c r="M276" s="1">
        <v>0.010416666666666666</v>
      </c>
      <c r="N276" s="1">
        <v>26.0059</v>
      </c>
      <c r="O276" s="1" t="s">
        <v>41</v>
      </c>
      <c r="P276" s="1" t="s">
        <v>999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idden="1">
      <c r="A277" s="1" t="s">
        <v>37</v>
      </c>
      <c r="B277" s="1" t="s">
        <v>17</v>
      </c>
      <c r="C277" s="1">
        <v>683.0</v>
      </c>
      <c r="D277" s="1">
        <v>0.0</v>
      </c>
      <c r="E277" s="1" t="s">
        <v>25</v>
      </c>
      <c r="F277" s="1" t="s">
        <v>44</v>
      </c>
      <c r="G277" s="1" t="s">
        <v>45</v>
      </c>
      <c r="H277" s="1" t="s">
        <v>1000</v>
      </c>
      <c r="I277" s="1" t="s">
        <v>1001</v>
      </c>
      <c r="J277" s="1" t="s">
        <v>1002</v>
      </c>
      <c r="K277" s="1" t="s">
        <v>1003</v>
      </c>
      <c r="L277" s="1">
        <v>8.0</v>
      </c>
      <c r="M277" s="1">
        <v>11.864466666666667</v>
      </c>
      <c r="N277" s="1">
        <v>29.9606</v>
      </c>
      <c r="O277" s="1" t="s">
        <v>41</v>
      </c>
      <c r="P277" s="1" t="s">
        <v>1004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idden="1">
      <c r="A278" s="1" t="s">
        <v>37</v>
      </c>
      <c r="B278" s="1" t="s">
        <v>17</v>
      </c>
      <c r="C278" s="3">
        <v>328.0</v>
      </c>
      <c r="D278" s="1">
        <v>0.0</v>
      </c>
      <c r="E278" s="1" t="s">
        <v>25</v>
      </c>
      <c r="F278" s="1" t="s">
        <v>44</v>
      </c>
      <c r="G278" s="1" t="s">
        <v>19</v>
      </c>
      <c r="H278" s="1" t="s">
        <v>1005</v>
      </c>
      <c r="I278" s="1" t="s">
        <v>1006</v>
      </c>
      <c r="J278" s="1" t="s">
        <v>1007</v>
      </c>
      <c r="K278" s="1" t="s">
        <v>1008</v>
      </c>
      <c r="L278" s="1">
        <v>0.0</v>
      </c>
      <c r="M278" s="1">
        <v>1.2034</v>
      </c>
      <c r="N278" s="1">
        <v>9.68375</v>
      </c>
      <c r="O278" s="1" t="s">
        <v>41</v>
      </c>
      <c r="P278" s="1" t="s">
        <v>1009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idden="1">
      <c r="A279" s="1" t="s">
        <v>16</v>
      </c>
      <c r="B279" s="1" t="s">
        <v>311</v>
      </c>
      <c r="C279" s="1">
        <v>329.0</v>
      </c>
      <c r="D279" s="1">
        <v>0.0</v>
      </c>
      <c r="E279" s="2"/>
      <c r="F279" s="1" t="s">
        <v>18</v>
      </c>
      <c r="G279" s="1" t="s">
        <v>19</v>
      </c>
      <c r="H279" s="1" t="s">
        <v>1010</v>
      </c>
      <c r="I279" s="1" t="s">
        <v>1011</v>
      </c>
      <c r="J279" s="1" t="s">
        <v>1011</v>
      </c>
      <c r="K279" s="2"/>
      <c r="L279" s="1">
        <v>6.0</v>
      </c>
      <c r="M279" s="1"/>
      <c r="N279" s="1">
        <v>21.137183333333333</v>
      </c>
      <c r="O279" s="1" t="s">
        <v>22</v>
      </c>
      <c r="P279" s="1" t="s">
        <v>1012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idden="1">
      <c r="A280" s="1" t="s">
        <v>37</v>
      </c>
      <c r="B280" s="1" t="s">
        <v>17</v>
      </c>
      <c r="C280" s="1">
        <v>294.0</v>
      </c>
      <c r="D280" s="1">
        <v>0.0</v>
      </c>
      <c r="E280" s="1" t="s">
        <v>60</v>
      </c>
      <c r="F280" s="1" t="s">
        <v>44</v>
      </c>
      <c r="G280" s="1" t="s">
        <v>19</v>
      </c>
      <c r="H280" s="1" t="s">
        <v>1013</v>
      </c>
      <c r="I280" s="1" t="s">
        <v>1014</v>
      </c>
      <c r="J280" s="1" t="s">
        <v>1015</v>
      </c>
      <c r="K280" s="1" t="s">
        <v>1016</v>
      </c>
      <c r="L280" s="1">
        <v>-10.0</v>
      </c>
      <c r="M280" s="1">
        <v>0.011716666666666667</v>
      </c>
      <c r="N280" s="1">
        <v>14.442066666666667</v>
      </c>
      <c r="O280" s="1" t="s">
        <v>41</v>
      </c>
      <c r="P280" s="1" t="s">
        <v>1017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idden="1">
      <c r="A281" s="1" t="s">
        <v>16</v>
      </c>
      <c r="B281" s="1" t="s">
        <v>311</v>
      </c>
      <c r="C281" s="3">
        <v>394.0</v>
      </c>
      <c r="D281" s="1">
        <v>0.0</v>
      </c>
      <c r="E281" s="2"/>
      <c r="F281" s="1" t="s">
        <v>18</v>
      </c>
      <c r="G281" s="1" t="s">
        <v>19</v>
      </c>
      <c r="H281" s="1" t="s">
        <v>1018</v>
      </c>
      <c r="I281" s="1" t="s">
        <v>1019</v>
      </c>
      <c r="J281" s="1" t="s">
        <v>1019</v>
      </c>
      <c r="K281" s="2"/>
      <c r="L281" s="1">
        <v>6.0</v>
      </c>
      <c r="M281" s="1"/>
      <c r="N281" s="1">
        <v>21.2176</v>
      </c>
      <c r="O281" s="1" t="s">
        <v>22</v>
      </c>
      <c r="P281" s="1" t="s">
        <v>1020</v>
      </c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idden="1">
      <c r="A282" s="1" t="s">
        <v>29</v>
      </c>
      <c r="B282" s="1" t="s">
        <v>311</v>
      </c>
      <c r="C282" s="3">
        <v>436.0</v>
      </c>
      <c r="D282" s="1">
        <v>0.0</v>
      </c>
      <c r="E282" s="1" t="s">
        <v>284</v>
      </c>
      <c r="F282" s="1" t="s">
        <v>18</v>
      </c>
      <c r="G282" s="1" t="s">
        <v>19</v>
      </c>
      <c r="H282" s="1" t="s">
        <v>1021</v>
      </c>
      <c r="I282" s="1" t="s">
        <v>1022</v>
      </c>
      <c r="J282" s="1" t="s">
        <v>1022</v>
      </c>
      <c r="K282" s="2"/>
      <c r="L282" s="1">
        <v>-1.0</v>
      </c>
      <c r="M282" s="1"/>
      <c r="N282" s="1">
        <v>13.311</v>
      </c>
      <c r="O282" s="1" t="s">
        <v>22</v>
      </c>
      <c r="P282" s="1" t="s">
        <v>1023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idden="1">
      <c r="A283" s="1" t="s">
        <v>37</v>
      </c>
      <c r="B283" s="1" t="s">
        <v>17</v>
      </c>
      <c r="C283" s="1">
        <v>737.0</v>
      </c>
      <c r="D283" s="1">
        <v>0.0</v>
      </c>
      <c r="E283" s="1" t="s">
        <v>25</v>
      </c>
      <c r="F283" s="1" t="s">
        <v>44</v>
      </c>
      <c r="G283" s="1" t="s">
        <v>19</v>
      </c>
      <c r="H283" s="1" t="s">
        <v>1024</v>
      </c>
      <c r="I283" s="1" t="s">
        <v>1025</v>
      </c>
      <c r="J283" s="1" t="s">
        <v>1026</v>
      </c>
      <c r="K283" s="1" t="s">
        <v>1027</v>
      </c>
      <c r="L283" s="1">
        <v>16.0</v>
      </c>
      <c r="M283" s="1">
        <v>9.2402</v>
      </c>
      <c r="N283" s="1">
        <v>31.5936</v>
      </c>
      <c r="O283" s="1" t="s">
        <v>41</v>
      </c>
      <c r="P283" s="1" t="s">
        <v>1028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idden="1">
      <c r="A284" s="1" t="s">
        <v>24</v>
      </c>
      <c r="B284" s="1" t="s">
        <v>17</v>
      </c>
      <c r="C284" s="1">
        <v>728.0</v>
      </c>
      <c r="D284" s="1">
        <v>0.0</v>
      </c>
      <c r="E284" s="1" t="s">
        <v>25</v>
      </c>
      <c r="F284" s="1" t="s">
        <v>18</v>
      </c>
      <c r="G284" s="1" t="s">
        <v>19</v>
      </c>
      <c r="H284" s="1" t="s">
        <v>1029</v>
      </c>
      <c r="I284" s="1" t="s">
        <v>1030</v>
      </c>
      <c r="J284" s="1" t="s">
        <v>1030</v>
      </c>
      <c r="K284" s="2"/>
      <c r="L284" s="1">
        <v>4.0</v>
      </c>
      <c r="M284" s="1"/>
      <c r="N284" s="1">
        <v>19.201933333333333</v>
      </c>
      <c r="O284" s="1" t="s">
        <v>22</v>
      </c>
      <c r="P284" s="1" t="s">
        <v>1031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idden="1">
      <c r="A285" s="1" t="s">
        <v>24</v>
      </c>
      <c r="B285" s="1" t="s">
        <v>17</v>
      </c>
      <c r="C285" s="1">
        <v>553.0</v>
      </c>
      <c r="D285" s="1">
        <v>0.0</v>
      </c>
      <c r="E285" s="1" t="s">
        <v>25</v>
      </c>
      <c r="F285" s="1" t="s">
        <v>18</v>
      </c>
      <c r="G285" s="1" t="s">
        <v>19</v>
      </c>
      <c r="H285" s="1" t="s">
        <v>1032</v>
      </c>
      <c r="I285" s="1" t="s">
        <v>1033</v>
      </c>
      <c r="J285" s="1" t="s">
        <v>1033</v>
      </c>
      <c r="K285" s="2"/>
      <c r="L285" s="1">
        <v>-2.0</v>
      </c>
      <c r="M285" s="1"/>
      <c r="N285" s="1">
        <v>12.903616666666666</v>
      </c>
      <c r="O285" s="1" t="s">
        <v>22</v>
      </c>
      <c r="P285" s="1" t="s">
        <v>1034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idden="1">
      <c r="A286" s="1" t="s">
        <v>24</v>
      </c>
      <c r="B286" s="1" t="s">
        <v>17</v>
      </c>
      <c r="C286" s="1">
        <v>671.0</v>
      </c>
      <c r="D286" s="1">
        <v>0.0</v>
      </c>
      <c r="E286" s="1" t="s">
        <v>25</v>
      </c>
      <c r="F286" s="1" t="s">
        <v>18</v>
      </c>
      <c r="G286" s="1" t="s">
        <v>19</v>
      </c>
      <c r="H286" s="1" t="s">
        <v>1035</v>
      </c>
      <c r="I286" s="1" t="s">
        <v>1036</v>
      </c>
      <c r="J286" s="1" t="s">
        <v>1036</v>
      </c>
      <c r="K286" s="2"/>
      <c r="L286" s="1">
        <v>3.0</v>
      </c>
      <c r="M286" s="1"/>
      <c r="N286" s="1">
        <v>24.963783333333332</v>
      </c>
      <c r="O286" s="1" t="s">
        <v>22</v>
      </c>
      <c r="P286" s="1" t="s">
        <v>1037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idden="1">
      <c r="A287" s="1" t="s">
        <v>37</v>
      </c>
      <c r="B287" s="1" t="s">
        <v>17</v>
      </c>
      <c r="C287" s="1">
        <v>346.0</v>
      </c>
      <c r="D287" s="1">
        <v>0.0</v>
      </c>
      <c r="E287" s="1" t="s">
        <v>60</v>
      </c>
      <c r="F287" s="1" t="s">
        <v>44</v>
      </c>
      <c r="G287" s="1" t="s">
        <v>45</v>
      </c>
      <c r="H287" s="1" t="s">
        <v>1038</v>
      </c>
      <c r="I287" s="1" t="s">
        <v>1039</v>
      </c>
      <c r="J287" s="1" t="s">
        <v>1040</v>
      </c>
      <c r="K287" s="1" t="s">
        <v>1041</v>
      </c>
      <c r="L287" s="1">
        <v>6.0</v>
      </c>
      <c r="M287" s="1">
        <v>0.008416666666666666</v>
      </c>
      <c r="N287" s="1">
        <v>24.668266666666668</v>
      </c>
      <c r="O287" s="1" t="s">
        <v>41</v>
      </c>
      <c r="P287" s="1" t="s">
        <v>1042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idden="1">
      <c r="A288" s="1" t="s">
        <v>37</v>
      </c>
      <c r="B288" s="1" t="s">
        <v>17</v>
      </c>
      <c r="C288" s="3">
        <v>388.0</v>
      </c>
      <c r="D288" s="1">
        <v>0.0</v>
      </c>
      <c r="E288" s="1" t="s">
        <v>60</v>
      </c>
      <c r="F288" s="1" t="s">
        <v>44</v>
      </c>
      <c r="G288" s="1" t="s">
        <v>19</v>
      </c>
      <c r="H288" s="1" t="s">
        <v>1043</v>
      </c>
      <c r="I288" s="1" t="s">
        <v>1044</v>
      </c>
      <c r="J288" s="1" t="s">
        <v>1045</v>
      </c>
      <c r="K288" s="1" t="s">
        <v>1046</v>
      </c>
      <c r="L288" s="1">
        <v>1.0</v>
      </c>
      <c r="M288" s="1">
        <v>0.011866666666666666</v>
      </c>
      <c r="N288" s="1">
        <v>21.96715</v>
      </c>
      <c r="O288" s="1" t="s">
        <v>41</v>
      </c>
      <c r="P288" s="1" t="s">
        <v>1047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idden="1">
      <c r="A289" s="1" t="s">
        <v>24</v>
      </c>
      <c r="B289" s="1" t="s">
        <v>17</v>
      </c>
      <c r="C289" s="1">
        <v>264.0</v>
      </c>
      <c r="D289" s="1">
        <v>0.0</v>
      </c>
      <c r="E289" s="1" t="s">
        <v>25</v>
      </c>
      <c r="F289" s="1" t="s">
        <v>18</v>
      </c>
      <c r="G289" s="1" t="s">
        <v>19</v>
      </c>
      <c r="H289" s="1" t="s">
        <v>1048</v>
      </c>
      <c r="I289" s="1" t="s">
        <v>1049</v>
      </c>
      <c r="J289" s="1" t="s">
        <v>1049</v>
      </c>
      <c r="K289" s="2"/>
      <c r="L289" s="1">
        <v>-7.0</v>
      </c>
      <c r="M289" s="1"/>
      <c r="N289" s="1">
        <v>7.7633833333333335</v>
      </c>
      <c r="O289" s="1" t="s">
        <v>22</v>
      </c>
      <c r="P289" s="1" t="s">
        <v>958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idden="1">
      <c r="A290" s="1" t="s">
        <v>24</v>
      </c>
      <c r="B290" s="1" t="s">
        <v>17</v>
      </c>
      <c r="C290" s="3">
        <v>359.0</v>
      </c>
      <c r="D290" s="1">
        <v>0.0</v>
      </c>
      <c r="E290" s="1" t="s">
        <v>25</v>
      </c>
      <c r="F290" s="1" t="s">
        <v>18</v>
      </c>
      <c r="G290" s="1" t="s">
        <v>19</v>
      </c>
      <c r="H290" s="1" t="s">
        <v>1050</v>
      </c>
      <c r="I290" s="1" t="s">
        <v>1051</v>
      </c>
      <c r="J290" s="1" t="s">
        <v>1051</v>
      </c>
      <c r="K290" s="2"/>
      <c r="L290" s="1">
        <v>-1.0</v>
      </c>
      <c r="M290" s="1"/>
      <c r="N290" s="1">
        <v>13.915916666666666</v>
      </c>
      <c r="O290" s="1" t="s">
        <v>22</v>
      </c>
      <c r="P290" s="1" t="s">
        <v>1052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idden="1">
      <c r="A291" s="1" t="s">
        <v>37</v>
      </c>
      <c r="B291" s="1" t="s">
        <v>17</v>
      </c>
      <c r="C291" s="3">
        <v>398.0</v>
      </c>
      <c r="D291" s="1">
        <v>0.0</v>
      </c>
      <c r="E291" s="1" t="s">
        <v>25</v>
      </c>
      <c r="F291" s="1" t="s">
        <v>44</v>
      </c>
      <c r="G291" s="1" t="s">
        <v>19</v>
      </c>
      <c r="H291" s="1" t="s">
        <v>1053</v>
      </c>
      <c r="I291" s="1" t="s">
        <v>1054</v>
      </c>
      <c r="J291" s="1" t="s">
        <v>1055</v>
      </c>
      <c r="K291" s="1" t="s">
        <v>1056</v>
      </c>
      <c r="L291" s="1">
        <v>4.0</v>
      </c>
      <c r="M291" s="1">
        <v>10.374166666666667</v>
      </c>
      <c r="N291" s="1">
        <v>30.209933333333332</v>
      </c>
      <c r="O291" s="1" t="s">
        <v>41</v>
      </c>
      <c r="P291" s="1" t="s">
        <v>68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idden="1">
      <c r="A292" s="1" t="s">
        <v>37</v>
      </c>
      <c r="B292" s="1" t="s">
        <v>17</v>
      </c>
      <c r="C292" s="3">
        <v>836.0</v>
      </c>
      <c r="D292" s="1">
        <v>0.0</v>
      </c>
      <c r="E292" s="1" t="s">
        <v>25</v>
      </c>
      <c r="F292" s="1" t="s">
        <v>44</v>
      </c>
      <c r="G292" s="1" t="s">
        <v>45</v>
      </c>
      <c r="H292" s="1" t="s">
        <v>1057</v>
      </c>
      <c r="I292" s="1" t="s">
        <v>1058</v>
      </c>
      <c r="J292" s="1" t="s">
        <v>1059</v>
      </c>
      <c r="K292" s="1" t="s">
        <v>1060</v>
      </c>
      <c r="L292" s="1">
        <v>6.0</v>
      </c>
      <c r="M292" s="1">
        <v>13.276616666666667</v>
      </c>
      <c r="N292" s="1">
        <v>29.032916666666665</v>
      </c>
      <c r="O292" s="1" t="s">
        <v>41</v>
      </c>
      <c r="P292" s="1" t="s">
        <v>1061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idden="1">
      <c r="A293" s="1" t="s">
        <v>24</v>
      </c>
      <c r="B293" s="1" t="s">
        <v>17</v>
      </c>
      <c r="C293" s="1">
        <v>299.0</v>
      </c>
      <c r="D293" s="1">
        <v>0.0</v>
      </c>
      <c r="E293" s="1" t="s">
        <v>25</v>
      </c>
      <c r="F293" s="1" t="s">
        <v>18</v>
      </c>
      <c r="G293" s="1" t="s">
        <v>19</v>
      </c>
      <c r="H293" s="1" t="s">
        <v>1062</v>
      </c>
      <c r="I293" s="1" t="s">
        <v>1063</v>
      </c>
      <c r="J293" s="1" t="s">
        <v>1063</v>
      </c>
      <c r="K293" s="2"/>
      <c r="L293" s="1">
        <v>6.0</v>
      </c>
      <c r="M293" s="1"/>
      <c r="N293" s="1">
        <v>21.7237</v>
      </c>
      <c r="O293" s="1" t="s">
        <v>22</v>
      </c>
      <c r="P293" s="1" t="s">
        <v>1064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idden="1">
      <c r="A294" s="1" t="s">
        <v>117</v>
      </c>
      <c r="B294" s="1" t="s">
        <v>17</v>
      </c>
      <c r="C294" s="1">
        <v>39.0</v>
      </c>
      <c r="D294" s="1">
        <v>0.0</v>
      </c>
      <c r="E294" s="2"/>
      <c r="F294" s="1" t="s">
        <v>38</v>
      </c>
      <c r="G294" s="1" t="s">
        <v>45</v>
      </c>
      <c r="H294" s="1" t="s">
        <v>1065</v>
      </c>
      <c r="I294" s="1" t="s">
        <v>1066</v>
      </c>
      <c r="J294" s="1" t="s">
        <v>1066</v>
      </c>
      <c r="K294" s="2"/>
      <c r="L294" s="1">
        <v>-3.0</v>
      </c>
      <c r="M294" s="1"/>
      <c r="N294" s="1">
        <v>1.00915</v>
      </c>
      <c r="O294" s="1" t="s">
        <v>120</v>
      </c>
      <c r="P294" s="1" t="s">
        <v>1067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idden="1">
      <c r="A295" s="1" t="s">
        <v>37</v>
      </c>
      <c r="B295" s="1" t="s">
        <v>17</v>
      </c>
      <c r="C295" s="1">
        <v>809.0</v>
      </c>
      <c r="D295" s="1">
        <v>0.0</v>
      </c>
      <c r="E295" s="1" t="s">
        <v>60</v>
      </c>
      <c r="F295" s="1" t="s">
        <v>44</v>
      </c>
      <c r="G295" s="1" t="s">
        <v>19</v>
      </c>
      <c r="H295" s="1" t="s">
        <v>1068</v>
      </c>
      <c r="I295" s="1" t="s">
        <v>1069</v>
      </c>
      <c r="J295" s="1" t="s">
        <v>1070</v>
      </c>
      <c r="K295" s="1" t="s">
        <v>1071</v>
      </c>
      <c r="L295" s="1">
        <v>-4.0</v>
      </c>
      <c r="M295" s="1">
        <v>0.0157</v>
      </c>
      <c r="N295" s="1">
        <v>23.084366666666668</v>
      </c>
      <c r="O295" s="1" t="s">
        <v>41</v>
      </c>
      <c r="P295" s="1" t="s">
        <v>1072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idden="1">
      <c r="A296" s="1" t="s">
        <v>24</v>
      </c>
      <c r="B296" s="1" t="s">
        <v>17</v>
      </c>
      <c r="C296" s="1">
        <v>390.0</v>
      </c>
      <c r="D296" s="1">
        <v>0.0</v>
      </c>
      <c r="E296" s="1" t="s">
        <v>25</v>
      </c>
      <c r="F296" s="1" t="s">
        <v>18</v>
      </c>
      <c r="G296" s="1" t="s">
        <v>19</v>
      </c>
      <c r="H296" s="1" t="s">
        <v>1073</v>
      </c>
      <c r="I296" s="1" t="s">
        <v>1074</v>
      </c>
      <c r="J296" s="1" t="s">
        <v>1074</v>
      </c>
      <c r="K296" s="2"/>
      <c r="L296" s="1">
        <v>-2.0</v>
      </c>
      <c r="M296" s="1"/>
      <c r="N296" s="1">
        <v>67.93726666666667</v>
      </c>
      <c r="O296" s="1" t="s">
        <v>22</v>
      </c>
      <c r="P296" s="1" t="s">
        <v>1075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idden="1">
      <c r="A297" s="1" t="s">
        <v>117</v>
      </c>
      <c r="B297" s="1" t="s">
        <v>17</v>
      </c>
      <c r="C297" s="1">
        <v>60.0</v>
      </c>
      <c r="D297" s="1">
        <v>105.0</v>
      </c>
      <c r="E297" s="2"/>
      <c r="F297" s="1" t="s">
        <v>38</v>
      </c>
      <c r="G297" s="1" t="s">
        <v>45</v>
      </c>
      <c r="H297" s="1" t="s">
        <v>1076</v>
      </c>
      <c r="I297" s="1" t="s">
        <v>1077</v>
      </c>
      <c r="J297" s="1" t="s">
        <v>1077</v>
      </c>
      <c r="K297" s="2"/>
      <c r="L297" s="1">
        <v>-2.0</v>
      </c>
      <c r="M297" s="1"/>
      <c r="N297" s="1">
        <v>2.2469</v>
      </c>
      <c r="O297" s="1" t="s">
        <v>120</v>
      </c>
      <c r="P297" s="1" t="s">
        <v>1078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idden="1">
      <c r="A298" s="1" t="s">
        <v>29</v>
      </c>
      <c r="B298" s="1" t="s">
        <v>17</v>
      </c>
      <c r="C298" s="1">
        <v>224.0</v>
      </c>
      <c r="D298" s="1">
        <v>0.0</v>
      </c>
      <c r="E298" s="1" t="s">
        <v>1079</v>
      </c>
      <c r="F298" s="1" t="s">
        <v>18</v>
      </c>
      <c r="G298" s="1" t="s">
        <v>19</v>
      </c>
      <c r="H298" s="1" t="s">
        <v>1080</v>
      </c>
      <c r="I298" s="1" t="s">
        <v>1081</v>
      </c>
      <c r="J298" s="1" t="s">
        <v>1081</v>
      </c>
      <c r="K298" s="2"/>
      <c r="L298" s="1">
        <v>-8.0</v>
      </c>
      <c r="M298" s="1"/>
      <c r="N298" s="1">
        <v>6.5658666666666665</v>
      </c>
      <c r="O298" s="1" t="s">
        <v>22</v>
      </c>
      <c r="P298" s="1" t="s">
        <v>1082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idden="1">
      <c r="A299" s="1" t="s">
        <v>16</v>
      </c>
      <c r="B299" s="1" t="s">
        <v>1083</v>
      </c>
      <c r="C299" s="1">
        <v>429.0</v>
      </c>
      <c r="D299" s="1">
        <v>0.0</v>
      </c>
      <c r="E299" s="2"/>
      <c r="F299" s="1" t="s">
        <v>18</v>
      </c>
      <c r="G299" s="1" t="s">
        <v>19</v>
      </c>
      <c r="H299" s="1" t="s">
        <v>1084</v>
      </c>
      <c r="I299" s="1" t="s">
        <v>1085</v>
      </c>
      <c r="J299" s="1" t="s">
        <v>1085</v>
      </c>
      <c r="K299" s="2"/>
      <c r="L299" s="1">
        <v>-6.0</v>
      </c>
      <c r="M299" s="1"/>
      <c r="N299" s="1">
        <v>8.826883333333333</v>
      </c>
      <c r="O299" s="1" t="s">
        <v>22</v>
      </c>
      <c r="P299" s="1" t="s">
        <v>1086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idden="1">
      <c r="A300" s="1" t="s">
        <v>29</v>
      </c>
      <c r="B300" s="1" t="s">
        <v>17</v>
      </c>
      <c r="C300" s="1">
        <v>364.0</v>
      </c>
      <c r="D300" s="1">
        <v>0.0</v>
      </c>
      <c r="E300" s="1" t="s">
        <v>1079</v>
      </c>
      <c r="F300" s="1" t="s">
        <v>18</v>
      </c>
      <c r="G300" s="1" t="s">
        <v>19</v>
      </c>
      <c r="H300" s="1" t="s">
        <v>1087</v>
      </c>
      <c r="I300" s="1" t="s">
        <v>1088</v>
      </c>
      <c r="J300" s="1" t="s">
        <v>1088</v>
      </c>
      <c r="K300" s="2"/>
      <c r="L300" s="1">
        <v>-6.0</v>
      </c>
      <c r="M300" s="1"/>
      <c r="N300" s="1">
        <v>8.8519</v>
      </c>
      <c r="O300" s="1" t="s">
        <v>22</v>
      </c>
      <c r="P300" s="1" t="s">
        <v>1089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idden="1">
      <c r="A301" s="1" t="s">
        <v>16</v>
      </c>
      <c r="B301" s="1" t="s">
        <v>17</v>
      </c>
      <c r="C301" s="3">
        <v>380.0</v>
      </c>
      <c r="D301" s="1">
        <v>0.0</v>
      </c>
      <c r="E301" s="2"/>
      <c r="F301" s="1" t="s">
        <v>18</v>
      </c>
      <c r="G301" s="1" t="s">
        <v>45</v>
      </c>
      <c r="H301" s="1" t="s">
        <v>1090</v>
      </c>
      <c r="I301" s="1" t="s">
        <v>1091</v>
      </c>
      <c r="J301" s="1" t="s">
        <v>1091</v>
      </c>
      <c r="K301" s="2"/>
      <c r="L301" s="1">
        <v>1.0</v>
      </c>
      <c r="M301" s="1"/>
      <c r="N301" s="1">
        <v>16.4006</v>
      </c>
      <c r="O301" s="1" t="s">
        <v>22</v>
      </c>
      <c r="P301" s="1" t="s">
        <v>1092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idden="1">
      <c r="A302" s="1" t="s">
        <v>37</v>
      </c>
      <c r="B302" s="1" t="s">
        <v>17</v>
      </c>
      <c r="C302" s="1">
        <v>260.0</v>
      </c>
      <c r="D302" s="1">
        <v>0.0</v>
      </c>
      <c r="E302" s="1" t="s">
        <v>25</v>
      </c>
      <c r="F302" s="1" t="s">
        <v>44</v>
      </c>
      <c r="G302" s="1" t="s">
        <v>19</v>
      </c>
      <c r="H302" s="1" t="s">
        <v>1093</v>
      </c>
      <c r="I302" s="1" t="s">
        <v>1094</v>
      </c>
      <c r="J302" s="1" t="s">
        <v>1095</v>
      </c>
      <c r="K302" s="1" t="s">
        <v>1096</v>
      </c>
      <c r="L302" s="1">
        <v>-3.0</v>
      </c>
      <c r="M302" s="1">
        <v>0.6678166666666666</v>
      </c>
      <c r="N302" s="1">
        <v>12.223916666666666</v>
      </c>
      <c r="O302" s="1" t="s">
        <v>41</v>
      </c>
      <c r="P302" s="1" t="s">
        <v>1097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idden="1">
      <c r="A303" s="1" t="s">
        <v>29</v>
      </c>
      <c r="B303" s="1" t="s">
        <v>17</v>
      </c>
      <c r="C303" s="1">
        <v>329.0</v>
      </c>
      <c r="D303" s="1">
        <v>0.0</v>
      </c>
      <c r="E303" s="1" t="s">
        <v>1098</v>
      </c>
      <c r="F303" s="1" t="s">
        <v>18</v>
      </c>
      <c r="G303" s="1" t="s">
        <v>19</v>
      </c>
      <c r="H303" s="1" t="s">
        <v>1099</v>
      </c>
      <c r="I303" s="1" t="s">
        <v>1100</v>
      </c>
      <c r="J303" s="1" t="s">
        <v>1100</v>
      </c>
      <c r="K303" s="2"/>
      <c r="L303" s="1">
        <v>1.0</v>
      </c>
      <c r="M303" s="1"/>
      <c r="N303" s="1">
        <v>16.998383333333333</v>
      </c>
      <c r="O303" s="1" t="s">
        <v>22</v>
      </c>
      <c r="P303" s="1" t="s">
        <v>1101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idden="1">
      <c r="A304" s="1" t="s">
        <v>29</v>
      </c>
      <c r="B304" s="1" t="s">
        <v>17</v>
      </c>
      <c r="C304" s="1">
        <v>364.0</v>
      </c>
      <c r="D304" s="1">
        <v>0.0</v>
      </c>
      <c r="E304" s="1" t="s">
        <v>1098</v>
      </c>
      <c r="F304" s="1" t="s">
        <v>18</v>
      </c>
      <c r="G304" s="1" t="s">
        <v>19</v>
      </c>
      <c r="H304" s="1" t="s">
        <v>1102</v>
      </c>
      <c r="I304" s="1" t="s">
        <v>1103</v>
      </c>
      <c r="J304" s="1" t="s">
        <v>1103</v>
      </c>
      <c r="K304" s="2"/>
      <c r="L304" s="1">
        <v>0.0</v>
      </c>
      <c r="M304" s="1"/>
      <c r="N304" s="1">
        <v>14.820233333333332</v>
      </c>
      <c r="O304" s="1" t="s">
        <v>22</v>
      </c>
      <c r="P304" s="1" t="s">
        <v>1104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idden="1">
      <c r="A305" s="1" t="s">
        <v>24</v>
      </c>
      <c r="B305" s="1" t="s">
        <v>17</v>
      </c>
      <c r="C305" s="1">
        <v>264.0</v>
      </c>
      <c r="D305" s="1">
        <v>0.0</v>
      </c>
      <c r="E305" s="1" t="s">
        <v>25</v>
      </c>
      <c r="F305" s="1" t="s">
        <v>18</v>
      </c>
      <c r="G305" s="1" t="s">
        <v>19</v>
      </c>
      <c r="H305" s="1" t="s">
        <v>1105</v>
      </c>
      <c r="I305" s="1" t="s">
        <v>1106</v>
      </c>
      <c r="J305" s="1" t="s">
        <v>1106</v>
      </c>
      <c r="K305" s="2"/>
      <c r="L305" s="1">
        <v>3.0</v>
      </c>
      <c r="M305" s="1"/>
      <c r="N305" s="1">
        <v>18.688583333333334</v>
      </c>
      <c r="O305" s="1" t="s">
        <v>22</v>
      </c>
      <c r="P305" s="1" t="s">
        <v>958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idden="1">
      <c r="A306" s="1" t="s">
        <v>29</v>
      </c>
      <c r="B306" s="1" t="s">
        <v>17</v>
      </c>
      <c r="C306" s="1">
        <v>523.0</v>
      </c>
      <c r="D306" s="1">
        <v>0.0</v>
      </c>
      <c r="E306" s="1" t="s">
        <v>1107</v>
      </c>
      <c r="F306" s="1" t="s">
        <v>18</v>
      </c>
      <c r="G306" s="1" t="s">
        <v>19</v>
      </c>
      <c r="H306" s="1" t="s">
        <v>1108</v>
      </c>
      <c r="I306" s="1" t="s">
        <v>1109</v>
      </c>
      <c r="J306" s="1" t="s">
        <v>1109</v>
      </c>
      <c r="K306" s="2"/>
      <c r="L306" s="1">
        <v>4.0</v>
      </c>
      <c r="M306" s="1"/>
      <c r="N306" s="1">
        <v>19.648616666666666</v>
      </c>
      <c r="O306" s="1" t="s">
        <v>22</v>
      </c>
      <c r="P306" s="1" t="s">
        <v>1110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idden="1">
      <c r="A307" s="1" t="s">
        <v>16</v>
      </c>
      <c r="B307" s="1" t="s">
        <v>17</v>
      </c>
      <c r="C307" s="1">
        <v>264.0</v>
      </c>
      <c r="D307" s="1">
        <v>0.0</v>
      </c>
      <c r="E307" s="2"/>
      <c r="F307" s="1" t="s">
        <v>18</v>
      </c>
      <c r="G307" s="1" t="s">
        <v>19</v>
      </c>
      <c r="H307" s="1" t="s">
        <v>1111</v>
      </c>
      <c r="I307" s="1" t="s">
        <v>1112</v>
      </c>
      <c r="J307" s="1" t="s">
        <v>1112</v>
      </c>
      <c r="K307" s="2"/>
      <c r="L307" s="1">
        <v>1.0</v>
      </c>
      <c r="M307" s="1"/>
      <c r="N307" s="1">
        <v>16.948833333333333</v>
      </c>
      <c r="O307" s="1" t="s">
        <v>22</v>
      </c>
      <c r="P307" s="1" t="s">
        <v>1113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idden="1">
      <c r="A308" s="1" t="s">
        <v>16</v>
      </c>
      <c r="B308" s="1" t="s">
        <v>17</v>
      </c>
      <c r="C308" s="3">
        <v>281.0</v>
      </c>
      <c r="D308" s="1">
        <v>0.0</v>
      </c>
      <c r="E308" s="2"/>
      <c r="F308" s="1" t="s">
        <v>18</v>
      </c>
      <c r="G308" s="1" t="s">
        <v>19</v>
      </c>
      <c r="H308" s="1" t="s">
        <v>1114</v>
      </c>
      <c r="I308" s="1" t="s">
        <v>1115</v>
      </c>
      <c r="J308" s="1" t="s">
        <v>1115</v>
      </c>
      <c r="K308" s="2"/>
      <c r="L308" s="1">
        <v>2.0</v>
      </c>
      <c r="M308" s="1"/>
      <c r="N308" s="1">
        <v>17.23155</v>
      </c>
      <c r="O308" s="1" t="s">
        <v>22</v>
      </c>
      <c r="P308" s="1" t="s">
        <v>1116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idden="1">
      <c r="A309" s="1" t="s">
        <v>16</v>
      </c>
      <c r="B309" s="1" t="s">
        <v>17</v>
      </c>
      <c r="C309" s="3">
        <v>351.0</v>
      </c>
      <c r="D309" s="1">
        <v>0.0</v>
      </c>
      <c r="E309" s="2"/>
      <c r="F309" s="1" t="s">
        <v>18</v>
      </c>
      <c r="G309" s="1" t="s">
        <v>19</v>
      </c>
      <c r="H309" s="1" t="s">
        <v>1117</v>
      </c>
      <c r="I309" s="1" t="s">
        <v>1118</v>
      </c>
      <c r="J309" s="1" t="s">
        <v>1118</v>
      </c>
      <c r="K309" s="2"/>
      <c r="L309" s="1">
        <v>-3.0</v>
      </c>
      <c r="M309" s="1"/>
      <c r="N309" s="1">
        <v>8.036566666666667</v>
      </c>
      <c r="O309" s="1" t="s">
        <v>22</v>
      </c>
      <c r="P309" s="1" t="s">
        <v>1119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idden="1">
      <c r="A310" s="1" t="s">
        <v>29</v>
      </c>
      <c r="B310" s="1" t="s">
        <v>17</v>
      </c>
      <c r="C310" s="1">
        <v>329.0</v>
      </c>
      <c r="D310" s="1">
        <v>0.0</v>
      </c>
      <c r="E310" s="1" t="s">
        <v>1107</v>
      </c>
      <c r="F310" s="1" t="s">
        <v>18</v>
      </c>
      <c r="G310" s="1" t="s">
        <v>19</v>
      </c>
      <c r="H310" s="1" t="s">
        <v>1120</v>
      </c>
      <c r="I310" s="1" t="s">
        <v>1121</v>
      </c>
      <c r="J310" s="1" t="s">
        <v>1121</v>
      </c>
      <c r="K310" s="2"/>
      <c r="L310" s="1">
        <v>-5.0</v>
      </c>
      <c r="M310" s="1"/>
      <c r="N310" s="1">
        <v>9.931766666666666</v>
      </c>
      <c r="O310" s="1" t="s">
        <v>22</v>
      </c>
      <c r="P310" s="1" t="s">
        <v>176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idden="1">
      <c r="A311" s="1" t="s">
        <v>16</v>
      </c>
      <c r="B311" s="1" t="s">
        <v>17</v>
      </c>
      <c r="C311" s="1">
        <v>647.0</v>
      </c>
      <c r="D311" s="1">
        <v>0.0</v>
      </c>
      <c r="E311" s="2"/>
      <c r="F311" s="1" t="s">
        <v>18</v>
      </c>
      <c r="G311" s="1" t="s">
        <v>19</v>
      </c>
      <c r="H311" s="1" t="s">
        <v>1122</v>
      </c>
      <c r="I311" s="1" t="s">
        <v>1123</v>
      </c>
      <c r="J311" s="1" t="s">
        <v>1123</v>
      </c>
      <c r="K311" s="2"/>
      <c r="L311" s="1">
        <v>-6.0</v>
      </c>
      <c r="M311" s="1"/>
      <c r="N311" s="1">
        <v>8.9984</v>
      </c>
      <c r="O311" s="1" t="s">
        <v>22</v>
      </c>
      <c r="P311" s="1" t="s">
        <v>1124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idden="1">
      <c r="A312" s="1" t="s">
        <v>29</v>
      </c>
      <c r="B312" s="1" t="s">
        <v>17</v>
      </c>
      <c r="C312" s="3">
        <v>434.0</v>
      </c>
      <c r="D312" s="1">
        <v>0.0</v>
      </c>
      <c r="E312" s="1" t="s">
        <v>1107</v>
      </c>
      <c r="F312" s="1" t="s">
        <v>18</v>
      </c>
      <c r="G312" s="1" t="s">
        <v>19</v>
      </c>
      <c r="H312" s="1" t="s">
        <v>1125</v>
      </c>
      <c r="I312" s="1" t="s">
        <v>1126</v>
      </c>
      <c r="J312" s="1" t="s">
        <v>1126</v>
      </c>
      <c r="K312" s="2"/>
      <c r="L312" s="1">
        <v>-2.0</v>
      </c>
      <c r="M312" s="1"/>
      <c r="N312" s="1">
        <v>12.019466666666666</v>
      </c>
      <c r="O312" s="1" t="s">
        <v>22</v>
      </c>
      <c r="P312" s="1" t="s">
        <v>1127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idden="1">
      <c r="A313" s="1" t="s">
        <v>37</v>
      </c>
      <c r="B313" s="1" t="s">
        <v>17</v>
      </c>
      <c r="C313" s="3">
        <v>250.0</v>
      </c>
      <c r="D313" s="1">
        <v>0.0</v>
      </c>
      <c r="E313" s="1" t="s">
        <v>25</v>
      </c>
      <c r="F313" s="1" t="s">
        <v>44</v>
      </c>
      <c r="G313" s="1" t="s">
        <v>19</v>
      </c>
      <c r="H313" s="1" t="s">
        <v>1128</v>
      </c>
      <c r="I313" s="1" t="s">
        <v>1129</v>
      </c>
      <c r="J313" s="1" t="s">
        <v>1130</v>
      </c>
      <c r="K313" s="1" t="s">
        <v>1131</v>
      </c>
      <c r="L313" s="1">
        <v>0.0</v>
      </c>
      <c r="M313" s="1">
        <v>0.9941333333333333</v>
      </c>
      <c r="N313" s="1">
        <v>9.21415</v>
      </c>
      <c r="O313" s="1" t="s">
        <v>41</v>
      </c>
      <c r="P313" s="1" t="s">
        <v>1132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idden="1">
      <c r="A314" s="1" t="s">
        <v>24</v>
      </c>
      <c r="B314" s="1" t="s">
        <v>17</v>
      </c>
      <c r="C314" s="1">
        <v>348.0</v>
      </c>
      <c r="D314" s="1">
        <v>0.0</v>
      </c>
      <c r="E314" s="1" t="s">
        <v>25</v>
      </c>
      <c r="F314" s="1" t="s">
        <v>18</v>
      </c>
      <c r="G314" s="1" t="s">
        <v>19</v>
      </c>
      <c r="H314" s="1" t="s">
        <v>1133</v>
      </c>
      <c r="I314" s="1" t="s">
        <v>1134</v>
      </c>
      <c r="J314" s="1" t="s">
        <v>1134</v>
      </c>
      <c r="K314" s="2"/>
      <c r="L314" s="1">
        <v>-6.0</v>
      </c>
      <c r="M314" s="1"/>
      <c r="N314" s="1">
        <v>8.393383333333333</v>
      </c>
      <c r="O314" s="1" t="s">
        <v>22</v>
      </c>
      <c r="P314" s="1" t="s">
        <v>1135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idden="1">
      <c r="A315" s="1" t="s">
        <v>24</v>
      </c>
      <c r="B315" s="1" t="s">
        <v>17</v>
      </c>
      <c r="C315" s="3">
        <v>264.0</v>
      </c>
      <c r="D315" s="1">
        <v>0.0</v>
      </c>
      <c r="E315" s="1" t="s">
        <v>25</v>
      </c>
      <c r="F315" s="1" t="s">
        <v>18</v>
      </c>
      <c r="G315" s="1" t="s">
        <v>19</v>
      </c>
      <c r="H315" s="1" t="s">
        <v>1136</v>
      </c>
      <c r="I315" s="1" t="s">
        <v>1137</v>
      </c>
      <c r="J315" s="1" t="s">
        <v>1137</v>
      </c>
      <c r="K315" s="2"/>
      <c r="L315" s="1">
        <v>-5.0</v>
      </c>
      <c r="M315" s="1"/>
      <c r="N315" s="1">
        <v>9.621066666666668</v>
      </c>
      <c r="O315" s="1" t="s">
        <v>22</v>
      </c>
      <c r="P315" s="1" t="s">
        <v>71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idden="1">
      <c r="A316" s="1" t="s">
        <v>29</v>
      </c>
      <c r="B316" s="1" t="s">
        <v>17</v>
      </c>
      <c r="C316" s="1">
        <v>497.0</v>
      </c>
      <c r="D316" s="1">
        <v>0.0</v>
      </c>
      <c r="E316" s="1" t="s">
        <v>1138</v>
      </c>
      <c r="F316" s="1" t="s">
        <v>18</v>
      </c>
      <c r="G316" s="1" t="s">
        <v>19</v>
      </c>
      <c r="H316" s="1" t="s">
        <v>1139</v>
      </c>
      <c r="I316" s="1" t="s">
        <v>1140</v>
      </c>
      <c r="J316" s="1" t="s">
        <v>1140</v>
      </c>
      <c r="K316" s="2"/>
      <c r="L316" s="1">
        <v>-7.0</v>
      </c>
      <c r="M316" s="1"/>
      <c r="N316" s="1">
        <v>7.770166666666666</v>
      </c>
      <c r="O316" s="1" t="s">
        <v>22</v>
      </c>
      <c r="P316" s="1" t="s">
        <v>1141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idden="1">
      <c r="A317" s="1" t="s">
        <v>24</v>
      </c>
      <c r="B317" s="1" t="s">
        <v>17</v>
      </c>
      <c r="C317" s="1">
        <v>364.0</v>
      </c>
      <c r="D317" s="1">
        <v>0.0</v>
      </c>
      <c r="E317" s="1" t="s">
        <v>25</v>
      </c>
      <c r="F317" s="1" t="s">
        <v>18</v>
      </c>
      <c r="G317" s="1" t="s">
        <v>19</v>
      </c>
      <c r="H317" s="1" t="s">
        <v>1142</v>
      </c>
      <c r="I317" s="1" t="s">
        <v>1143</v>
      </c>
      <c r="J317" s="1" t="s">
        <v>1143</v>
      </c>
      <c r="K317" s="2"/>
      <c r="L317" s="1">
        <v>-5.0</v>
      </c>
      <c r="M317" s="1"/>
      <c r="N317" s="1">
        <v>9.059433333333333</v>
      </c>
      <c r="O317" s="1" t="s">
        <v>22</v>
      </c>
      <c r="P317" s="1" t="s">
        <v>253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idden="1">
      <c r="A318" s="1" t="s">
        <v>16</v>
      </c>
      <c r="B318" s="1" t="s">
        <v>1083</v>
      </c>
      <c r="C318" s="3">
        <v>329.0</v>
      </c>
      <c r="D318" s="1">
        <v>0.0</v>
      </c>
      <c r="E318" s="2"/>
      <c r="F318" s="1" t="s">
        <v>18</v>
      </c>
      <c r="G318" s="1" t="s">
        <v>45</v>
      </c>
      <c r="H318" s="1" t="s">
        <v>1144</v>
      </c>
      <c r="I318" s="1" t="s">
        <v>1145</v>
      </c>
      <c r="J318" s="1" t="s">
        <v>1145</v>
      </c>
      <c r="K318" s="2"/>
      <c r="L318" s="1">
        <v>-5.0</v>
      </c>
      <c r="M318" s="1"/>
      <c r="N318" s="1">
        <v>9.1373</v>
      </c>
      <c r="O318" s="1" t="s">
        <v>22</v>
      </c>
      <c r="P318" s="1" t="s">
        <v>1012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idden="1">
      <c r="A319" s="1" t="s">
        <v>37</v>
      </c>
      <c r="B319" s="1" t="s">
        <v>17</v>
      </c>
      <c r="C319" s="3">
        <v>250.0</v>
      </c>
      <c r="D319" s="1">
        <v>0.0</v>
      </c>
      <c r="E319" s="1" t="s">
        <v>25</v>
      </c>
      <c r="F319" s="1" t="s">
        <v>44</v>
      </c>
      <c r="G319" s="1" t="s">
        <v>19</v>
      </c>
      <c r="H319" s="1" t="s">
        <v>1146</v>
      </c>
      <c r="I319" s="1" t="s">
        <v>1147</v>
      </c>
      <c r="J319" s="1" t="s">
        <v>1148</v>
      </c>
      <c r="K319" s="1" t="s">
        <v>1149</v>
      </c>
      <c r="L319" s="1">
        <v>-4.0</v>
      </c>
      <c r="M319" s="1">
        <v>0.441</v>
      </c>
      <c r="N319" s="1">
        <v>11.011683333333334</v>
      </c>
      <c r="O319" s="1" t="s">
        <v>41</v>
      </c>
      <c r="P319" s="1" t="s">
        <v>1150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idden="1">
      <c r="A320" s="1" t="s">
        <v>29</v>
      </c>
      <c r="B320" s="1" t="s">
        <v>17</v>
      </c>
      <c r="C320" s="3">
        <v>274.0</v>
      </c>
      <c r="D320" s="1">
        <v>0.0</v>
      </c>
      <c r="E320" s="1" t="s">
        <v>1151</v>
      </c>
      <c r="F320" s="1" t="s">
        <v>18</v>
      </c>
      <c r="G320" s="1" t="s">
        <v>19</v>
      </c>
      <c r="H320" s="1" t="s">
        <v>1152</v>
      </c>
      <c r="I320" s="1" t="s">
        <v>1153</v>
      </c>
      <c r="J320" s="1" t="s">
        <v>1153</v>
      </c>
      <c r="K320" s="2"/>
      <c r="L320" s="1">
        <v>-2.0</v>
      </c>
      <c r="M320" s="1"/>
      <c r="N320" s="1">
        <v>12.785083333333333</v>
      </c>
      <c r="O320" s="1" t="s">
        <v>22</v>
      </c>
      <c r="P320" s="1" t="s">
        <v>1154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idden="1">
      <c r="A321" s="1" t="s">
        <v>16</v>
      </c>
      <c r="B321" s="1" t="s">
        <v>17</v>
      </c>
      <c r="C321" s="1">
        <v>264.0</v>
      </c>
      <c r="D321" s="1">
        <v>0.0</v>
      </c>
      <c r="E321" s="2"/>
      <c r="F321" s="1" t="s">
        <v>18</v>
      </c>
      <c r="G321" s="1" t="s">
        <v>19</v>
      </c>
      <c r="H321" s="1" t="s">
        <v>1155</v>
      </c>
      <c r="I321" s="1" t="s">
        <v>1156</v>
      </c>
      <c r="J321" s="1" t="s">
        <v>1156</v>
      </c>
      <c r="K321" s="2"/>
      <c r="L321" s="1">
        <v>-3.0</v>
      </c>
      <c r="M321" s="1"/>
      <c r="N321" s="1">
        <v>11.93605</v>
      </c>
      <c r="O321" s="1" t="s">
        <v>22</v>
      </c>
      <c r="P321" s="1" t="s">
        <v>1157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idden="1">
      <c r="A322" s="1" t="s">
        <v>24</v>
      </c>
      <c r="B322" s="1" t="s">
        <v>17</v>
      </c>
      <c r="C322" s="1">
        <v>264.0</v>
      </c>
      <c r="D322" s="1">
        <v>0.0</v>
      </c>
      <c r="E322" s="1" t="s">
        <v>25</v>
      </c>
      <c r="F322" s="1" t="s">
        <v>18</v>
      </c>
      <c r="G322" s="1" t="s">
        <v>19</v>
      </c>
      <c r="H322" s="1" t="s">
        <v>1158</v>
      </c>
      <c r="I322" s="1" t="s">
        <v>1159</v>
      </c>
      <c r="J322" s="1" t="s">
        <v>1159</v>
      </c>
      <c r="K322" s="2"/>
      <c r="L322" s="1">
        <v>-4.0</v>
      </c>
      <c r="M322" s="1"/>
      <c r="N322" s="1">
        <v>10.86985</v>
      </c>
      <c r="O322" s="1" t="s">
        <v>22</v>
      </c>
      <c r="P322" s="1" t="s">
        <v>71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idden="1">
      <c r="A323" s="1" t="s">
        <v>16</v>
      </c>
      <c r="B323" s="1" t="s">
        <v>1083</v>
      </c>
      <c r="C323" s="3">
        <v>329.0</v>
      </c>
      <c r="D323" s="1">
        <v>0.0</v>
      </c>
      <c r="E323" s="2"/>
      <c r="F323" s="1" t="s">
        <v>18</v>
      </c>
      <c r="G323" s="1" t="s">
        <v>45</v>
      </c>
      <c r="H323" s="1" t="s">
        <v>1160</v>
      </c>
      <c r="I323" s="1" t="s">
        <v>1161</v>
      </c>
      <c r="J323" s="1" t="s">
        <v>1161</v>
      </c>
      <c r="K323" s="2"/>
      <c r="L323" s="1">
        <v>-2.0</v>
      </c>
      <c r="M323" s="1"/>
      <c r="N323" s="1">
        <v>12.9373</v>
      </c>
      <c r="O323" s="1" t="s">
        <v>22</v>
      </c>
      <c r="P323" s="1" t="s">
        <v>83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idden="1">
      <c r="A324" s="1" t="s">
        <v>37</v>
      </c>
      <c r="B324" s="3" t="s">
        <v>17</v>
      </c>
      <c r="C324" s="1">
        <v>329.0</v>
      </c>
      <c r="D324" s="1">
        <v>0.0</v>
      </c>
      <c r="E324" s="1" t="s">
        <v>25</v>
      </c>
      <c r="F324" s="1" t="s">
        <v>44</v>
      </c>
      <c r="G324" s="1" t="s">
        <v>19</v>
      </c>
      <c r="H324" s="1" t="s">
        <v>1162</v>
      </c>
      <c r="I324" s="1" t="s">
        <v>1163</v>
      </c>
      <c r="J324" s="1" t="s">
        <v>1164</v>
      </c>
      <c r="K324" s="1" t="s">
        <v>1165</v>
      </c>
      <c r="L324" s="1">
        <v>-1.0</v>
      </c>
      <c r="M324" s="1">
        <v>0.40591666666666665</v>
      </c>
      <c r="N324" s="1">
        <v>12.66275</v>
      </c>
      <c r="O324" s="1" t="s">
        <v>41</v>
      </c>
      <c r="P324" s="1" t="s">
        <v>1166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idden="1">
      <c r="A325" s="1" t="s">
        <v>29</v>
      </c>
      <c r="B325" s="1" t="s">
        <v>17</v>
      </c>
      <c r="C325" s="1">
        <v>361.0</v>
      </c>
      <c r="D325" s="1">
        <v>0.0</v>
      </c>
      <c r="E325" s="1" t="s">
        <v>1138</v>
      </c>
      <c r="F325" s="1" t="s">
        <v>18</v>
      </c>
      <c r="G325" s="1" t="s">
        <v>19</v>
      </c>
      <c r="H325" s="1" t="s">
        <v>1167</v>
      </c>
      <c r="I325" s="1" t="s">
        <v>1168</v>
      </c>
      <c r="J325" s="1" t="s">
        <v>1168</v>
      </c>
      <c r="K325" s="2"/>
      <c r="L325" s="1">
        <v>0.0</v>
      </c>
      <c r="M325" s="1"/>
      <c r="N325" s="1">
        <v>14.0016</v>
      </c>
      <c r="O325" s="1" t="s">
        <v>22</v>
      </c>
      <c r="P325" s="1" t="s">
        <v>1169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idden="1">
      <c r="A326" s="1" t="s">
        <v>24</v>
      </c>
      <c r="B326" s="1" t="s">
        <v>17</v>
      </c>
      <c r="C326" s="3">
        <v>1155.0</v>
      </c>
      <c r="D326" s="1">
        <v>0.0</v>
      </c>
      <c r="E326" s="1" t="s">
        <v>25</v>
      </c>
      <c r="F326" s="1" t="s">
        <v>18</v>
      </c>
      <c r="G326" s="1" t="s">
        <v>19</v>
      </c>
      <c r="H326" s="1" t="s">
        <v>1170</v>
      </c>
      <c r="I326" s="1" t="s">
        <v>1171</v>
      </c>
      <c r="J326" s="1" t="s">
        <v>1171</v>
      </c>
      <c r="K326" s="2"/>
      <c r="L326" s="1">
        <v>-4.0</v>
      </c>
      <c r="M326" s="1"/>
      <c r="N326" s="1">
        <v>10.64275</v>
      </c>
      <c r="O326" s="1" t="s">
        <v>22</v>
      </c>
      <c r="P326" s="1" t="s">
        <v>1172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idden="1">
      <c r="A327" s="1" t="s">
        <v>16</v>
      </c>
      <c r="B327" s="1" t="s">
        <v>311</v>
      </c>
      <c r="C327" s="1">
        <v>329.0</v>
      </c>
      <c r="D327" s="1">
        <v>0.0</v>
      </c>
      <c r="E327" s="2"/>
      <c r="F327" s="1" t="s">
        <v>18</v>
      </c>
      <c r="G327" s="1" t="s">
        <v>45</v>
      </c>
      <c r="H327" s="1" t="s">
        <v>1173</v>
      </c>
      <c r="I327" s="1" t="s">
        <v>1174</v>
      </c>
      <c r="J327" s="1" t="s">
        <v>1174</v>
      </c>
      <c r="K327" s="2"/>
      <c r="L327" s="1">
        <v>-5.0</v>
      </c>
      <c r="M327" s="1"/>
      <c r="N327" s="1">
        <v>9.469583333333333</v>
      </c>
      <c r="O327" s="1" t="s">
        <v>22</v>
      </c>
      <c r="P327" s="1" t="s">
        <v>1175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idden="1">
      <c r="A328" s="1" t="s">
        <v>37</v>
      </c>
      <c r="B328" s="1" t="s">
        <v>17</v>
      </c>
      <c r="C328" s="1">
        <v>510.0</v>
      </c>
      <c r="D328" s="1">
        <v>118.0</v>
      </c>
      <c r="E328" s="2"/>
      <c r="F328" s="1" t="s">
        <v>38</v>
      </c>
      <c r="G328" s="1" t="s">
        <v>254</v>
      </c>
      <c r="H328" s="1" t="s">
        <v>1176</v>
      </c>
      <c r="I328" s="1" t="s">
        <v>1177</v>
      </c>
      <c r="J328" s="1" t="s">
        <v>1177</v>
      </c>
      <c r="K328" s="2"/>
      <c r="L328" s="1">
        <v>-5.0</v>
      </c>
      <c r="M328" s="1"/>
      <c r="N328" s="1">
        <v>13.86395</v>
      </c>
      <c r="O328" s="1" t="s">
        <v>41</v>
      </c>
      <c r="P328" s="1" t="s">
        <v>1178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idden="1">
      <c r="A329" s="1" t="s">
        <v>24</v>
      </c>
      <c r="B329" s="1" t="s">
        <v>17</v>
      </c>
      <c r="C329" s="1">
        <v>264.0</v>
      </c>
      <c r="D329" s="1">
        <v>0.0</v>
      </c>
      <c r="E329" s="1" t="s">
        <v>25</v>
      </c>
      <c r="F329" s="1" t="s">
        <v>18</v>
      </c>
      <c r="G329" s="1" t="s">
        <v>19</v>
      </c>
      <c r="H329" s="1" t="s">
        <v>1179</v>
      </c>
      <c r="I329" s="1" t="s">
        <v>1180</v>
      </c>
      <c r="J329" s="1" t="s">
        <v>1180</v>
      </c>
      <c r="K329" s="2"/>
      <c r="L329" s="1">
        <v>-8.0</v>
      </c>
      <c r="M329" s="1"/>
      <c r="N329" s="1">
        <v>6.947</v>
      </c>
      <c r="O329" s="1" t="s">
        <v>22</v>
      </c>
      <c r="P329" s="1" t="s">
        <v>1181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idden="1">
      <c r="A330" s="1" t="s">
        <v>29</v>
      </c>
      <c r="B330" s="1" t="s">
        <v>311</v>
      </c>
      <c r="C330" s="1">
        <v>463.0</v>
      </c>
      <c r="D330" s="1">
        <v>0.0</v>
      </c>
      <c r="E330" s="1" t="s">
        <v>1151</v>
      </c>
      <c r="F330" s="1" t="s">
        <v>18</v>
      </c>
      <c r="G330" s="1" t="s">
        <v>19</v>
      </c>
      <c r="H330" s="1" t="s">
        <v>1182</v>
      </c>
      <c r="I330" s="1" t="s">
        <v>1183</v>
      </c>
      <c r="J330" s="1" t="s">
        <v>1183</v>
      </c>
      <c r="K330" s="2"/>
      <c r="L330" s="1">
        <v>-6.0</v>
      </c>
      <c r="M330" s="1"/>
      <c r="N330" s="1">
        <v>8.153583333333334</v>
      </c>
      <c r="O330" s="1" t="s">
        <v>22</v>
      </c>
      <c r="P330" s="1" t="s">
        <v>1184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idden="1">
      <c r="A331" s="1" t="s">
        <v>16</v>
      </c>
      <c r="B331" s="1" t="s">
        <v>311</v>
      </c>
      <c r="C331" s="3">
        <v>274.0</v>
      </c>
      <c r="D331" s="1">
        <v>0.0</v>
      </c>
      <c r="E331" s="2"/>
      <c r="F331" s="1" t="s">
        <v>18</v>
      </c>
      <c r="G331" s="1" t="s">
        <v>19</v>
      </c>
      <c r="H331" s="1" t="s">
        <v>1185</v>
      </c>
      <c r="I331" s="1" t="s">
        <v>1186</v>
      </c>
      <c r="J331" s="1" t="s">
        <v>1186</v>
      </c>
      <c r="K331" s="2"/>
      <c r="L331" s="1">
        <v>-7.0</v>
      </c>
      <c r="M331" s="1"/>
      <c r="N331" s="1">
        <v>7.210083333333333</v>
      </c>
      <c r="O331" s="1" t="s">
        <v>22</v>
      </c>
      <c r="P331" s="1" t="s">
        <v>1187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idden="1">
      <c r="A332" s="1" t="s">
        <v>37</v>
      </c>
      <c r="B332" s="1" t="s">
        <v>17</v>
      </c>
      <c r="C332" s="3">
        <v>458.0</v>
      </c>
      <c r="D332" s="1">
        <v>0.0</v>
      </c>
      <c r="E332" s="1" t="s">
        <v>25</v>
      </c>
      <c r="F332" s="1" t="s">
        <v>44</v>
      </c>
      <c r="G332" s="1" t="s">
        <v>19</v>
      </c>
      <c r="H332" s="1" t="s">
        <v>1188</v>
      </c>
      <c r="I332" s="1" t="s">
        <v>1189</v>
      </c>
      <c r="J332" s="1" t="s">
        <v>1190</v>
      </c>
      <c r="K332" s="1" t="s">
        <v>1191</v>
      </c>
      <c r="L332" s="1">
        <v>-12.0</v>
      </c>
      <c r="M332" s="1">
        <v>1.9265833333333333</v>
      </c>
      <c r="N332" s="1">
        <v>10.13705</v>
      </c>
      <c r="O332" s="1" t="s">
        <v>41</v>
      </c>
      <c r="P332" s="1" t="s">
        <v>1192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idden="1">
      <c r="A333" s="1" t="s">
        <v>37</v>
      </c>
      <c r="B333" s="1" t="s">
        <v>17</v>
      </c>
      <c r="C333" s="3">
        <v>167.0</v>
      </c>
      <c r="D333" s="1">
        <v>42.0</v>
      </c>
      <c r="E333" s="2"/>
      <c r="F333" s="1" t="s">
        <v>38</v>
      </c>
      <c r="G333" s="1" t="s">
        <v>19</v>
      </c>
      <c r="H333" s="1" t="s">
        <v>1193</v>
      </c>
      <c r="I333" s="1" t="s">
        <v>1194</v>
      </c>
      <c r="J333" s="1" t="s">
        <v>1194</v>
      </c>
      <c r="K333" s="2"/>
      <c r="L333" s="1">
        <v>-12.0</v>
      </c>
      <c r="M333" s="1"/>
      <c r="N333" s="1">
        <v>6.865183333333333</v>
      </c>
      <c r="O333" s="1" t="s">
        <v>41</v>
      </c>
      <c r="P333" s="1" t="s">
        <v>1195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idden="1">
      <c r="A334" s="1" t="s">
        <v>117</v>
      </c>
      <c r="B334" s="1" t="s">
        <v>17</v>
      </c>
      <c r="C334" s="3">
        <v>309.0</v>
      </c>
      <c r="D334" s="1">
        <v>0.0</v>
      </c>
      <c r="E334" s="2"/>
      <c r="F334" s="1" t="s">
        <v>38</v>
      </c>
      <c r="G334" s="1" t="s">
        <v>45</v>
      </c>
      <c r="H334" s="1" t="s">
        <v>1196</v>
      </c>
      <c r="I334" s="1" t="s">
        <v>1197</v>
      </c>
      <c r="J334" s="1" t="s">
        <v>1197</v>
      </c>
      <c r="K334" s="2"/>
      <c r="L334" s="1">
        <v>4.0</v>
      </c>
      <c r="M334" s="1"/>
      <c r="N334" s="1">
        <v>9.137733333333333</v>
      </c>
      <c r="O334" s="1" t="s">
        <v>120</v>
      </c>
      <c r="P334" s="1" t="s">
        <v>1198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idden="1">
      <c r="A335" s="1" t="s">
        <v>37</v>
      </c>
      <c r="B335" s="1" t="s">
        <v>17</v>
      </c>
      <c r="C335" s="3">
        <v>309.0</v>
      </c>
      <c r="D335" s="1">
        <v>0.0</v>
      </c>
      <c r="E335" s="1" t="s">
        <v>25</v>
      </c>
      <c r="F335" s="1" t="s">
        <v>44</v>
      </c>
      <c r="G335" s="1" t="s">
        <v>45</v>
      </c>
      <c r="H335" s="1" t="s">
        <v>1199</v>
      </c>
      <c r="I335" s="1" t="s">
        <v>1200</v>
      </c>
      <c r="J335" s="1" t="s">
        <v>1201</v>
      </c>
      <c r="K335" s="1" t="s">
        <v>1202</v>
      </c>
      <c r="L335" s="1">
        <v>-1.0</v>
      </c>
      <c r="M335" s="1">
        <v>3.50715</v>
      </c>
      <c r="N335" s="1">
        <v>11.243916666666667</v>
      </c>
      <c r="O335" s="1" t="s">
        <v>41</v>
      </c>
      <c r="P335" s="1" t="s">
        <v>1203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idden="1">
      <c r="A336" s="1" t="s">
        <v>24</v>
      </c>
      <c r="B336" s="1" t="s">
        <v>17</v>
      </c>
      <c r="C336" s="1">
        <v>619.0</v>
      </c>
      <c r="D336" s="1">
        <v>0.0</v>
      </c>
      <c r="E336" s="1" t="s">
        <v>25</v>
      </c>
      <c r="F336" s="1" t="s">
        <v>18</v>
      </c>
      <c r="G336" s="1" t="s">
        <v>19</v>
      </c>
      <c r="H336" s="1" t="s">
        <v>1204</v>
      </c>
      <c r="I336" s="1" t="s">
        <v>1205</v>
      </c>
      <c r="J336" s="1" t="s">
        <v>1205</v>
      </c>
      <c r="K336" s="2"/>
      <c r="L336" s="1">
        <v>-6.0</v>
      </c>
      <c r="M336" s="1"/>
      <c r="N336" s="1">
        <v>8.83105</v>
      </c>
      <c r="O336" s="1" t="s">
        <v>22</v>
      </c>
      <c r="P336" s="1" t="s">
        <v>1206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idden="1">
      <c r="A337" s="1" t="s">
        <v>24</v>
      </c>
      <c r="B337" s="1" t="s">
        <v>17</v>
      </c>
      <c r="C337" s="3">
        <v>299.0</v>
      </c>
      <c r="D337" s="1">
        <v>0.0</v>
      </c>
      <c r="E337" s="1" t="s">
        <v>25</v>
      </c>
      <c r="F337" s="1" t="s">
        <v>18</v>
      </c>
      <c r="G337" s="1" t="s">
        <v>19</v>
      </c>
      <c r="H337" s="1" t="s">
        <v>1207</v>
      </c>
      <c r="I337" s="1" t="s">
        <v>1208</v>
      </c>
      <c r="J337" s="1" t="s">
        <v>1208</v>
      </c>
      <c r="K337" s="2"/>
      <c r="L337" s="1">
        <v>-5.0</v>
      </c>
      <c r="M337" s="1"/>
      <c r="N337" s="1">
        <v>9.880083333333333</v>
      </c>
      <c r="O337" s="1" t="s">
        <v>22</v>
      </c>
      <c r="P337" s="1" t="s">
        <v>1209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idden="1">
      <c r="A338" s="1" t="s">
        <v>24</v>
      </c>
      <c r="B338" s="1" t="s">
        <v>17</v>
      </c>
      <c r="C338" s="1">
        <v>264.0</v>
      </c>
      <c r="D338" s="1">
        <v>0.0</v>
      </c>
      <c r="E338" s="1" t="s">
        <v>25</v>
      </c>
      <c r="F338" s="1" t="s">
        <v>18</v>
      </c>
      <c r="G338" s="1" t="s">
        <v>19</v>
      </c>
      <c r="H338" s="1" t="s">
        <v>1210</v>
      </c>
      <c r="I338" s="1" t="s">
        <v>1211</v>
      </c>
      <c r="J338" s="1" t="s">
        <v>1211</v>
      </c>
      <c r="K338" s="2"/>
      <c r="L338" s="1">
        <v>-6.0</v>
      </c>
      <c r="M338" s="1"/>
      <c r="N338" s="1">
        <v>8.84495</v>
      </c>
      <c r="O338" s="1" t="s">
        <v>22</v>
      </c>
      <c r="P338" s="1" t="s">
        <v>94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idden="1">
      <c r="A339" s="1" t="s">
        <v>24</v>
      </c>
      <c r="B339" s="1" t="s">
        <v>17</v>
      </c>
      <c r="C339" s="1">
        <v>528.0</v>
      </c>
      <c r="D339" s="1">
        <v>0.0</v>
      </c>
      <c r="E339" s="1" t="s">
        <v>25</v>
      </c>
      <c r="F339" s="1" t="s">
        <v>18</v>
      </c>
      <c r="G339" s="1" t="s">
        <v>19</v>
      </c>
      <c r="H339" s="1" t="s">
        <v>1212</v>
      </c>
      <c r="I339" s="1" t="s">
        <v>1213</v>
      </c>
      <c r="J339" s="1" t="s">
        <v>1213</v>
      </c>
      <c r="K339" s="2"/>
      <c r="L339" s="1">
        <v>-4.0</v>
      </c>
      <c r="M339" s="1"/>
      <c r="N339" s="1">
        <v>10.8702</v>
      </c>
      <c r="O339" s="1" t="s">
        <v>22</v>
      </c>
      <c r="P339" s="1" t="s">
        <v>1214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idden="1">
      <c r="A340" s="1" t="s">
        <v>16</v>
      </c>
      <c r="B340" s="1" t="s">
        <v>311</v>
      </c>
      <c r="C340" s="1">
        <v>264.0</v>
      </c>
      <c r="D340" s="1">
        <v>0.0</v>
      </c>
      <c r="E340" s="2"/>
      <c r="F340" s="1" t="s">
        <v>18</v>
      </c>
      <c r="G340" s="1" t="s">
        <v>19</v>
      </c>
      <c r="H340" s="1" t="s">
        <v>1215</v>
      </c>
      <c r="I340" s="1" t="s">
        <v>1216</v>
      </c>
      <c r="J340" s="1" t="s">
        <v>1216</v>
      </c>
      <c r="K340" s="2"/>
      <c r="L340" s="1">
        <v>-3.0</v>
      </c>
      <c r="M340" s="1"/>
      <c r="N340" s="1">
        <v>11.266983333333334</v>
      </c>
      <c r="O340" s="1" t="s">
        <v>22</v>
      </c>
      <c r="P340" s="1" t="s">
        <v>1217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idden="1">
      <c r="A341" s="1" t="s">
        <v>16</v>
      </c>
      <c r="B341" s="1" t="s">
        <v>311</v>
      </c>
      <c r="C341" s="3">
        <v>528.0</v>
      </c>
      <c r="D341" s="1">
        <v>0.0</v>
      </c>
      <c r="E341" s="2"/>
      <c r="F341" s="1" t="s">
        <v>18</v>
      </c>
      <c r="G341" s="1" t="s">
        <v>19</v>
      </c>
      <c r="H341" s="1" t="s">
        <v>1218</v>
      </c>
      <c r="I341" s="1" t="s">
        <v>1219</v>
      </c>
      <c r="J341" s="1" t="s">
        <v>1219</v>
      </c>
      <c r="K341" s="2"/>
      <c r="L341" s="1">
        <v>-4.0</v>
      </c>
      <c r="M341" s="1"/>
      <c r="N341" s="1">
        <v>10.383733333333334</v>
      </c>
      <c r="O341" s="1" t="s">
        <v>22</v>
      </c>
      <c r="P341" s="1" t="s">
        <v>1220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idden="1">
      <c r="A342" s="1" t="s">
        <v>117</v>
      </c>
      <c r="B342" s="1" t="s">
        <v>17</v>
      </c>
      <c r="C342" s="1">
        <v>374.0</v>
      </c>
      <c r="D342" s="1">
        <v>0.0</v>
      </c>
      <c r="E342" s="2"/>
      <c r="F342" s="1" t="s">
        <v>38</v>
      </c>
      <c r="G342" s="1" t="s">
        <v>45</v>
      </c>
      <c r="H342" s="1" t="s">
        <v>1221</v>
      </c>
      <c r="I342" s="1" t="s">
        <v>1222</v>
      </c>
      <c r="J342" s="1" t="s">
        <v>1222</v>
      </c>
      <c r="K342" s="2"/>
      <c r="L342" s="1">
        <v>6.0</v>
      </c>
      <c r="M342" s="1"/>
      <c r="N342" s="1">
        <v>11.846283333333334</v>
      </c>
      <c r="O342" s="1" t="s">
        <v>120</v>
      </c>
      <c r="P342" s="1" t="s">
        <v>1223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idden="1">
      <c r="A343" s="1" t="s">
        <v>37</v>
      </c>
      <c r="B343" s="1" t="s">
        <v>17</v>
      </c>
      <c r="C343" s="1">
        <v>247.0</v>
      </c>
      <c r="D343" s="1">
        <v>62.0</v>
      </c>
      <c r="E343" s="2"/>
      <c r="F343" s="1" t="s">
        <v>38</v>
      </c>
      <c r="G343" s="1" t="s">
        <v>45</v>
      </c>
      <c r="H343" s="1" t="s">
        <v>1224</v>
      </c>
      <c r="I343" s="1" t="s">
        <v>1225</v>
      </c>
      <c r="J343" s="1" t="s">
        <v>1225</v>
      </c>
      <c r="K343" s="2"/>
      <c r="L343" s="1">
        <v>-8.0</v>
      </c>
      <c r="M343" s="1"/>
      <c r="N343" s="1">
        <v>10.9987</v>
      </c>
      <c r="O343" s="1" t="s">
        <v>41</v>
      </c>
      <c r="P343" s="1" t="s">
        <v>1226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idden="1">
      <c r="A344" s="1" t="s">
        <v>29</v>
      </c>
      <c r="B344" s="3" t="s">
        <v>311</v>
      </c>
      <c r="C344" s="1">
        <v>329.0</v>
      </c>
      <c r="D344" s="1">
        <v>0.0</v>
      </c>
      <c r="E344" s="1" t="s">
        <v>628</v>
      </c>
      <c r="F344" s="1" t="s">
        <v>18</v>
      </c>
      <c r="G344" s="1" t="s">
        <v>19</v>
      </c>
      <c r="H344" s="1" t="s">
        <v>1227</v>
      </c>
      <c r="I344" s="1" t="s">
        <v>1228</v>
      </c>
      <c r="J344" s="1" t="s">
        <v>1228</v>
      </c>
      <c r="K344" s="2"/>
      <c r="L344" s="1">
        <v>-2.0</v>
      </c>
      <c r="M344" s="1"/>
      <c r="N344" s="1">
        <v>12.524383333333333</v>
      </c>
      <c r="O344" s="1" t="s">
        <v>22</v>
      </c>
      <c r="P344" s="1" t="s">
        <v>1229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idden="1">
      <c r="A345" s="1" t="s">
        <v>24</v>
      </c>
      <c r="B345" s="1" t="s">
        <v>17</v>
      </c>
      <c r="C345" s="1">
        <v>329.0</v>
      </c>
      <c r="D345" s="1">
        <v>0.0</v>
      </c>
      <c r="E345" s="1" t="s">
        <v>25</v>
      </c>
      <c r="F345" s="1" t="s">
        <v>18</v>
      </c>
      <c r="G345" s="1" t="s">
        <v>19</v>
      </c>
      <c r="H345" s="1" t="s">
        <v>1230</v>
      </c>
      <c r="I345" s="1" t="s">
        <v>1231</v>
      </c>
      <c r="J345" s="1" t="s">
        <v>1231</v>
      </c>
      <c r="K345" s="2"/>
      <c r="L345" s="1">
        <v>-2.0</v>
      </c>
      <c r="M345" s="1"/>
      <c r="N345" s="1">
        <v>12.733</v>
      </c>
      <c r="O345" s="1" t="s">
        <v>22</v>
      </c>
      <c r="P345" s="1" t="s">
        <v>678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idden="1">
      <c r="A346" s="1" t="s">
        <v>37</v>
      </c>
      <c r="B346" s="1" t="s">
        <v>17</v>
      </c>
      <c r="C346" s="1">
        <v>470.0</v>
      </c>
      <c r="D346" s="1">
        <v>83.0</v>
      </c>
      <c r="E346" s="2"/>
      <c r="F346" s="1" t="s">
        <v>38</v>
      </c>
      <c r="G346" s="1" t="s">
        <v>254</v>
      </c>
      <c r="H346" s="1" t="s">
        <v>1232</v>
      </c>
      <c r="I346" s="1" t="s">
        <v>1233</v>
      </c>
      <c r="J346" s="1" t="s">
        <v>1233</v>
      </c>
      <c r="K346" s="2"/>
      <c r="L346" s="1">
        <v>-4.0</v>
      </c>
      <c r="M346" s="1"/>
      <c r="N346" s="1">
        <v>14.67505</v>
      </c>
      <c r="O346" s="1" t="s">
        <v>41</v>
      </c>
      <c r="P346" s="1" t="s">
        <v>1234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idden="1">
      <c r="A347" s="1" t="s">
        <v>16</v>
      </c>
      <c r="B347" s="1" t="s">
        <v>311</v>
      </c>
      <c r="C347" s="1">
        <v>528.0</v>
      </c>
      <c r="D347" s="1">
        <v>0.0</v>
      </c>
      <c r="E347" s="2"/>
      <c r="F347" s="1" t="s">
        <v>18</v>
      </c>
      <c r="G347" s="1" t="s">
        <v>19</v>
      </c>
      <c r="H347" s="1" t="s">
        <v>1235</v>
      </c>
      <c r="I347" s="1" t="s">
        <v>1236</v>
      </c>
      <c r="J347" s="1" t="s">
        <v>1236</v>
      </c>
      <c r="K347" s="2"/>
      <c r="L347" s="1">
        <v>0.0</v>
      </c>
      <c r="M347" s="1"/>
      <c r="N347" s="1">
        <v>15.893716666666666</v>
      </c>
      <c r="O347" s="1" t="s">
        <v>22</v>
      </c>
      <c r="P347" s="1" t="s">
        <v>1237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idden="1">
      <c r="A348" s="1" t="s">
        <v>24</v>
      </c>
      <c r="B348" s="1" t="s">
        <v>17</v>
      </c>
      <c r="C348" s="1">
        <v>1186.0</v>
      </c>
      <c r="D348" s="1">
        <v>0.0</v>
      </c>
      <c r="E348" s="1" t="s">
        <v>25</v>
      </c>
      <c r="F348" s="1" t="s">
        <v>18</v>
      </c>
      <c r="G348" s="1" t="s">
        <v>19</v>
      </c>
      <c r="H348" s="1" t="s">
        <v>1238</v>
      </c>
      <c r="I348" s="1" t="s">
        <v>1239</v>
      </c>
      <c r="J348" s="1" t="s">
        <v>1239</v>
      </c>
      <c r="K348" s="2"/>
      <c r="L348" s="1">
        <v>-2.0</v>
      </c>
      <c r="M348" s="1"/>
      <c r="N348" s="1">
        <v>12.029416666666666</v>
      </c>
      <c r="O348" s="1" t="s">
        <v>22</v>
      </c>
      <c r="P348" s="1" t="s">
        <v>1240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idden="1">
      <c r="A349" s="1" t="s">
        <v>37</v>
      </c>
      <c r="B349" s="1" t="s">
        <v>17</v>
      </c>
      <c r="C349" s="3">
        <v>245.0</v>
      </c>
      <c r="D349" s="1">
        <v>61.0</v>
      </c>
      <c r="E349" s="2"/>
      <c r="F349" s="1" t="s">
        <v>38</v>
      </c>
      <c r="G349" s="1" t="s">
        <v>19</v>
      </c>
      <c r="H349" s="1" t="s">
        <v>1241</v>
      </c>
      <c r="I349" s="1" t="s">
        <v>1242</v>
      </c>
      <c r="J349" s="1" t="s">
        <v>1242</v>
      </c>
      <c r="K349" s="2"/>
      <c r="L349" s="1">
        <v>-8.0</v>
      </c>
      <c r="M349" s="1"/>
      <c r="N349" s="1">
        <v>10.3177</v>
      </c>
      <c r="O349" s="1" t="s">
        <v>41</v>
      </c>
      <c r="P349" s="1" t="s">
        <v>1243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idden="1">
      <c r="A350" s="1" t="s">
        <v>29</v>
      </c>
      <c r="B350" s="1" t="s">
        <v>311</v>
      </c>
      <c r="C350" s="3">
        <v>379.0</v>
      </c>
      <c r="D350" s="1">
        <v>0.0</v>
      </c>
      <c r="E350" s="1" t="s">
        <v>1244</v>
      </c>
      <c r="F350" s="1" t="s">
        <v>18</v>
      </c>
      <c r="G350" s="1" t="s">
        <v>19</v>
      </c>
      <c r="H350" s="1" t="s">
        <v>1245</v>
      </c>
      <c r="I350" s="1" t="s">
        <v>1246</v>
      </c>
      <c r="J350" s="1" t="s">
        <v>1246</v>
      </c>
      <c r="K350" s="2"/>
      <c r="L350" s="1">
        <v>-3.0</v>
      </c>
      <c r="M350" s="1"/>
      <c r="N350" s="1">
        <v>11.8406</v>
      </c>
      <c r="O350" s="1" t="s">
        <v>22</v>
      </c>
      <c r="P350" s="1" t="s">
        <v>1247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idden="1">
      <c r="A351" s="1" t="s">
        <v>24</v>
      </c>
      <c r="B351" s="1" t="s">
        <v>17</v>
      </c>
      <c r="C351" s="1">
        <v>321.0</v>
      </c>
      <c r="D351" s="1">
        <v>0.0</v>
      </c>
      <c r="E351" s="1" t="s">
        <v>25</v>
      </c>
      <c r="F351" s="1" t="s">
        <v>18</v>
      </c>
      <c r="G351" s="1" t="s">
        <v>19</v>
      </c>
      <c r="H351" s="1" t="s">
        <v>1248</v>
      </c>
      <c r="I351" s="1" t="s">
        <v>1249</v>
      </c>
      <c r="J351" s="1" t="s">
        <v>1249</v>
      </c>
      <c r="K351" s="2"/>
      <c r="L351" s="1">
        <v>0.0</v>
      </c>
      <c r="M351" s="1"/>
      <c r="N351" s="1">
        <v>14.00405</v>
      </c>
      <c r="O351" s="1" t="s">
        <v>22</v>
      </c>
      <c r="P351" s="1" t="s">
        <v>1250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idden="1">
      <c r="A352" s="1" t="s">
        <v>24</v>
      </c>
      <c r="B352" s="1" t="s">
        <v>17</v>
      </c>
      <c r="C352" s="1">
        <v>329.0</v>
      </c>
      <c r="D352" s="1">
        <v>0.0</v>
      </c>
      <c r="E352" s="1" t="s">
        <v>25</v>
      </c>
      <c r="F352" s="1" t="s">
        <v>18</v>
      </c>
      <c r="G352" s="1" t="s">
        <v>19</v>
      </c>
      <c r="H352" s="1" t="s">
        <v>1251</v>
      </c>
      <c r="I352" s="1" t="s">
        <v>1252</v>
      </c>
      <c r="J352" s="1" t="s">
        <v>1252</v>
      </c>
      <c r="K352" s="2"/>
      <c r="L352" s="1">
        <v>-4.0</v>
      </c>
      <c r="M352" s="1"/>
      <c r="N352" s="1">
        <v>10.669933333333333</v>
      </c>
      <c r="O352" s="1" t="s">
        <v>22</v>
      </c>
      <c r="P352" s="1" t="s">
        <v>513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idden="1">
      <c r="A353" s="1" t="s">
        <v>37</v>
      </c>
      <c r="B353" s="1" t="s">
        <v>17</v>
      </c>
      <c r="C353" s="1">
        <v>267.0</v>
      </c>
      <c r="D353" s="1">
        <v>0.0</v>
      </c>
      <c r="E353" s="2"/>
      <c r="F353" s="1" t="s">
        <v>38</v>
      </c>
      <c r="G353" s="1" t="s">
        <v>19</v>
      </c>
      <c r="H353" s="1" t="s">
        <v>1253</v>
      </c>
      <c r="I353" s="1" t="s">
        <v>1254</v>
      </c>
      <c r="J353" s="1" t="s">
        <v>1254</v>
      </c>
      <c r="K353" s="2"/>
      <c r="L353" s="1">
        <v>-7.0</v>
      </c>
      <c r="M353" s="1"/>
      <c r="N353" s="1">
        <v>10.802416666666666</v>
      </c>
      <c r="O353" s="1" t="s">
        <v>41</v>
      </c>
      <c r="P353" s="1" t="s">
        <v>1255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idden="1">
      <c r="A354" s="1" t="s">
        <v>37</v>
      </c>
      <c r="B354" s="1" t="s">
        <v>17</v>
      </c>
      <c r="C354" s="1">
        <v>247.0</v>
      </c>
      <c r="D354" s="1">
        <v>62.0</v>
      </c>
      <c r="E354" s="2"/>
      <c r="F354" s="1" t="s">
        <v>38</v>
      </c>
      <c r="G354" s="1" t="s">
        <v>45</v>
      </c>
      <c r="H354" s="1" t="s">
        <v>1256</v>
      </c>
      <c r="I354" s="1" t="s">
        <v>1257</v>
      </c>
      <c r="J354" s="1" t="s">
        <v>1257</v>
      </c>
      <c r="K354" s="2"/>
      <c r="L354" s="1">
        <v>-9.0</v>
      </c>
      <c r="M354" s="1"/>
      <c r="N354" s="1">
        <v>9.797583333333334</v>
      </c>
      <c r="O354" s="1" t="s">
        <v>41</v>
      </c>
      <c r="P354" s="1" t="s">
        <v>989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idden="1">
      <c r="A355" s="1" t="s">
        <v>37</v>
      </c>
      <c r="B355" s="1" t="s">
        <v>17</v>
      </c>
      <c r="C355" s="1">
        <v>329.0</v>
      </c>
      <c r="D355" s="1">
        <v>0.0</v>
      </c>
      <c r="E355" s="1" t="s">
        <v>25</v>
      </c>
      <c r="F355" s="1" t="s">
        <v>44</v>
      </c>
      <c r="G355" s="1" t="s">
        <v>19</v>
      </c>
      <c r="H355" s="1" t="s">
        <v>1258</v>
      </c>
      <c r="I355" s="1" t="s">
        <v>1259</v>
      </c>
      <c r="J355" s="1" t="s">
        <v>1260</v>
      </c>
      <c r="K355" s="1" t="s">
        <v>1261</v>
      </c>
      <c r="L355" s="1">
        <v>2.0</v>
      </c>
      <c r="M355" s="1">
        <v>0.3229666666666667</v>
      </c>
      <c r="N355" s="1">
        <v>13.1474</v>
      </c>
      <c r="O355" s="1" t="s">
        <v>41</v>
      </c>
      <c r="P355" s="1" t="s">
        <v>1226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idden="1">
      <c r="A356" s="1" t="s">
        <v>16</v>
      </c>
      <c r="B356" s="1" t="s">
        <v>311</v>
      </c>
      <c r="C356" s="3">
        <v>695.0</v>
      </c>
      <c r="D356" s="1">
        <v>0.0</v>
      </c>
      <c r="E356" s="2"/>
      <c r="F356" s="1" t="s">
        <v>18</v>
      </c>
      <c r="G356" s="1" t="s">
        <v>19</v>
      </c>
      <c r="H356" s="1" t="s">
        <v>1262</v>
      </c>
      <c r="I356" s="1" t="s">
        <v>1263</v>
      </c>
      <c r="J356" s="1" t="s">
        <v>1263</v>
      </c>
      <c r="K356" s="2"/>
      <c r="L356" s="1">
        <v>-2.0</v>
      </c>
      <c r="M356" s="1"/>
      <c r="N356" s="1">
        <v>12.145533333333333</v>
      </c>
      <c r="O356" s="1" t="s">
        <v>22</v>
      </c>
      <c r="P356" s="1" t="s">
        <v>1264</v>
      </c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idden="1">
      <c r="A357" s="1" t="s">
        <v>37</v>
      </c>
      <c r="B357" s="1" t="s">
        <v>17</v>
      </c>
      <c r="C357" s="1">
        <v>199.0</v>
      </c>
      <c r="D357" s="1">
        <v>50.0</v>
      </c>
      <c r="E357" s="2"/>
      <c r="F357" s="1" t="s">
        <v>38</v>
      </c>
      <c r="G357" s="1" t="s">
        <v>45</v>
      </c>
      <c r="H357" s="1" t="s">
        <v>1265</v>
      </c>
      <c r="I357" s="1" t="s">
        <v>1266</v>
      </c>
      <c r="J357" s="1" t="s">
        <v>1266</v>
      </c>
      <c r="K357" s="2"/>
      <c r="L357" s="1">
        <v>-10.0</v>
      </c>
      <c r="M357" s="1"/>
      <c r="N357" s="1">
        <v>9.18375</v>
      </c>
      <c r="O357" s="1" t="s">
        <v>41</v>
      </c>
      <c r="P357" s="1" t="s">
        <v>42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idden="1">
      <c r="A358" s="1" t="s">
        <v>29</v>
      </c>
      <c r="B358" s="1" t="s">
        <v>311</v>
      </c>
      <c r="C358" s="1">
        <v>588.0</v>
      </c>
      <c r="D358" s="1">
        <v>0.0</v>
      </c>
      <c r="E358" s="1" t="s">
        <v>628</v>
      </c>
      <c r="F358" s="1" t="s">
        <v>18</v>
      </c>
      <c r="G358" s="1" t="s">
        <v>19</v>
      </c>
      <c r="H358" s="1" t="s">
        <v>1267</v>
      </c>
      <c r="I358" s="1" t="s">
        <v>1268</v>
      </c>
      <c r="J358" s="1" t="s">
        <v>1268</v>
      </c>
      <c r="K358" s="2"/>
      <c r="L358" s="1">
        <v>-6.0</v>
      </c>
      <c r="M358" s="1"/>
      <c r="N358" s="1">
        <v>8.345083333333333</v>
      </c>
      <c r="O358" s="1" t="s">
        <v>22</v>
      </c>
      <c r="P358" s="1" t="s">
        <v>1269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idden="1">
      <c r="A359" s="1" t="s">
        <v>16</v>
      </c>
      <c r="B359" s="1" t="s">
        <v>311</v>
      </c>
      <c r="C359" s="1">
        <v>264.0</v>
      </c>
      <c r="D359" s="1">
        <v>0.0</v>
      </c>
      <c r="E359" s="2"/>
      <c r="F359" s="1" t="s">
        <v>18</v>
      </c>
      <c r="G359" s="1" t="s">
        <v>45</v>
      </c>
      <c r="H359" s="1" t="s">
        <v>1270</v>
      </c>
      <c r="I359" s="1" t="s">
        <v>1271</v>
      </c>
      <c r="J359" s="1" t="s">
        <v>1271</v>
      </c>
      <c r="K359" s="2"/>
      <c r="L359" s="1">
        <v>-8.0</v>
      </c>
      <c r="M359" s="1"/>
      <c r="N359" s="1">
        <v>6.513416666666667</v>
      </c>
      <c r="O359" s="1" t="s">
        <v>22</v>
      </c>
      <c r="P359" s="1" t="s">
        <v>739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idden="1">
      <c r="A360" s="1" t="s">
        <v>24</v>
      </c>
      <c r="B360" s="1" t="s">
        <v>17</v>
      </c>
      <c r="C360" s="1">
        <v>394.0</v>
      </c>
      <c r="D360" s="1">
        <v>0.0</v>
      </c>
      <c r="E360" s="1" t="s">
        <v>25</v>
      </c>
      <c r="F360" s="1" t="s">
        <v>18</v>
      </c>
      <c r="G360" s="1" t="s">
        <v>19</v>
      </c>
      <c r="H360" s="1" t="s">
        <v>1272</v>
      </c>
      <c r="I360" s="1" t="s">
        <v>1273</v>
      </c>
      <c r="J360" s="1" t="s">
        <v>1273</v>
      </c>
      <c r="K360" s="2"/>
      <c r="L360" s="1">
        <v>-6.0</v>
      </c>
      <c r="M360" s="1"/>
      <c r="N360" s="1">
        <v>8.65625</v>
      </c>
      <c r="O360" s="1" t="s">
        <v>22</v>
      </c>
      <c r="P360" s="1" t="s">
        <v>1274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idden="1">
      <c r="A361" s="1" t="s">
        <v>37</v>
      </c>
      <c r="B361" s="1" t="s">
        <v>17</v>
      </c>
      <c r="C361" s="3">
        <v>247.0</v>
      </c>
      <c r="D361" s="1">
        <v>62.0</v>
      </c>
      <c r="E361" s="2"/>
      <c r="F361" s="1" t="s">
        <v>38</v>
      </c>
      <c r="G361" s="1" t="s">
        <v>45</v>
      </c>
      <c r="H361" s="1" t="s">
        <v>1275</v>
      </c>
      <c r="I361" s="1" t="s">
        <v>1276</v>
      </c>
      <c r="J361" s="1" t="s">
        <v>1276</v>
      </c>
      <c r="K361" s="2"/>
      <c r="L361" s="1">
        <v>-10.0</v>
      </c>
      <c r="M361" s="1"/>
      <c r="N361" s="1">
        <v>8.038383333333334</v>
      </c>
      <c r="O361" s="1" t="s">
        <v>41</v>
      </c>
      <c r="P361" s="1" t="s">
        <v>1277</v>
      </c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idden="1">
      <c r="A362" s="1" t="s">
        <v>24</v>
      </c>
      <c r="B362" s="1" t="s">
        <v>17</v>
      </c>
      <c r="C362" s="1">
        <v>274.0</v>
      </c>
      <c r="D362" s="1">
        <v>0.0</v>
      </c>
      <c r="E362" s="1" t="s">
        <v>25</v>
      </c>
      <c r="F362" s="1" t="s">
        <v>18</v>
      </c>
      <c r="G362" s="1" t="s">
        <v>19</v>
      </c>
      <c r="H362" s="1" t="s">
        <v>1278</v>
      </c>
      <c r="I362" s="1" t="s">
        <v>1279</v>
      </c>
      <c r="J362" s="1" t="s">
        <v>1279</v>
      </c>
      <c r="K362" s="2"/>
      <c r="L362" s="1">
        <v>-7.0</v>
      </c>
      <c r="M362" s="1"/>
      <c r="N362" s="1">
        <v>7.37465</v>
      </c>
      <c r="O362" s="1" t="s">
        <v>22</v>
      </c>
      <c r="P362" s="1" t="s">
        <v>1280</v>
      </c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idden="1">
      <c r="A363" s="1" t="s">
        <v>16</v>
      </c>
      <c r="B363" s="1" t="s">
        <v>311</v>
      </c>
      <c r="C363" s="1">
        <v>299.0</v>
      </c>
      <c r="D363" s="1">
        <v>0.0</v>
      </c>
      <c r="E363" s="2"/>
      <c r="F363" s="1" t="s">
        <v>18</v>
      </c>
      <c r="G363" s="1" t="s">
        <v>19</v>
      </c>
      <c r="H363" s="1" t="s">
        <v>1281</v>
      </c>
      <c r="I363" s="1" t="s">
        <v>1282</v>
      </c>
      <c r="J363" s="1" t="s">
        <v>1282</v>
      </c>
      <c r="K363" s="2"/>
      <c r="L363" s="1">
        <v>-6.0</v>
      </c>
      <c r="M363" s="1"/>
      <c r="N363" s="1">
        <v>8.946466666666666</v>
      </c>
      <c r="O363" s="1" t="s">
        <v>22</v>
      </c>
      <c r="P363" s="1" t="s">
        <v>1283</v>
      </c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idden="1">
      <c r="A364" s="1" t="s">
        <v>16</v>
      </c>
      <c r="B364" s="1" t="s">
        <v>311</v>
      </c>
      <c r="C364" s="3">
        <v>264.0</v>
      </c>
      <c r="D364" s="1">
        <v>0.0</v>
      </c>
      <c r="E364" s="2"/>
      <c r="F364" s="1" t="s">
        <v>18</v>
      </c>
      <c r="G364" s="1" t="s">
        <v>19</v>
      </c>
      <c r="H364" s="1" t="s">
        <v>1284</v>
      </c>
      <c r="I364" s="1" t="s">
        <v>1285</v>
      </c>
      <c r="J364" s="1" t="s">
        <v>1285</v>
      </c>
      <c r="K364" s="2"/>
      <c r="L364" s="1">
        <v>-7.0</v>
      </c>
      <c r="M364" s="1"/>
      <c r="N364" s="1">
        <v>7.11625</v>
      </c>
      <c r="O364" s="1" t="s">
        <v>22</v>
      </c>
      <c r="P364" s="1" t="s">
        <v>1286</v>
      </c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idden="1">
      <c r="A365" s="1" t="s">
        <v>37</v>
      </c>
      <c r="B365" s="1" t="s">
        <v>17</v>
      </c>
      <c r="C365" s="1">
        <v>398.0</v>
      </c>
      <c r="D365" s="1">
        <v>0.0</v>
      </c>
      <c r="E365" s="1" t="s">
        <v>25</v>
      </c>
      <c r="F365" s="1" t="s">
        <v>44</v>
      </c>
      <c r="G365" s="1" t="s">
        <v>19</v>
      </c>
      <c r="H365" s="1" t="s">
        <v>1287</v>
      </c>
      <c r="I365" s="1" t="s">
        <v>1288</v>
      </c>
      <c r="J365" s="1" t="s">
        <v>1289</v>
      </c>
      <c r="K365" s="1" t="s">
        <v>1290</v>
      </c>
      <c r="L365" s="1">
        <v>-4.0</v>
      </c>
      <c r="M365" s="1">
        <v>0.7914333333333333</v>
      </c>
      <c r="N365" s="1">
        <v>13.75775</v>
      </c>
      <c r="O365" s="1" t="s">
        <v>41</v>
      </c>
      <c r="P365" s="1" t="s">
        <v>1291</v>
      </c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idden="1">
      <c r="A366" s="1" t="s">
        <v>24</v>
      </c>
      <c r="B366" s="1" t="s">
        <v>17</v>
      </c>
      <c r="C366" s="3">
        <v>528.0</v>
      </c>
      <c r="D366" s="1">
        <v>0.0</v>
      </c>
      <c r="E366" s="1" t="s">
        <v>25</v>
      </c>
      <c r="F366" s="1" t="s">
        <v>18</v>
      </c>
      <c r="G366" s="1" t="s">
        <v>19</v>
      </c>
      <c r="H366" s="1" t="s">
        <v>1292</v>
      </c>
      <c r="I366" s="1" t="s">
        <v>1293</v>
      </c>
      <c r="J366" s="1" t="s">
        <v>1293</v>
      </c>
      <c r="K366" s="2"/>
      <c r="L366" s="1">
        <v>-6.0</v>
      </c>
      <c r="M366" s="1"/>
      <c r="N366" s="1">
        <v>8.028183333333333</v>
      </c>
      <c r="O366" s="1" t="s">
        <v>22</v>
      </c>
      <c r="P366" s="1" t="s">
        <v>1294</v>
      </c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idden="1">
      <c r="A367" s="1" t="s">
        <v>37</v>
      </c>
      <c r="B367" s="1" t="s">
        <v>17</v>
      </c>
      <c r="C367" s="1">
        <v>355.0</v>
      </c>
      <c r="D367" s="1">
        <v>10.0</v>
      </c>
      <c r="E367" s="1" t="s">
        <v>25</v>
      </c>
      <c r="F367" s="1" t="s">
        <v>44</v>
      </c>
      <c r="G367" s="1" t="s">
        <v>19</v>
      </c>
      <c r="H367" s="1" t="s">
        <v>1295</v>
      </c>
      <c r="I367" s="1" t="s">
        <v>1296</v>
      </c>
      <c r="J367" s="1" t="s">
        <v>1297</v>
      </c>
      <c r="K367" s="1" t="s">
        <v>1298</v>
      </c>
      <c r="L367" s="1">
        <v>-12.0</v>
      </c>
      <c r="M367" s="1">
        <v>1.09835</v>
      </c>
      <c r="N367" s="1">
        <v>10.116416666666666</v>
      </c>
      <c r="O367" s="1" t="s">
        <v>41</v>
      </c>
      <c r="P367" s="1" t="s">
        <v>1299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idden="1">
      <c r="A368" s="1" t="s">
        <v>37</v>
      </c>
      <c r="B368" s="1" t="s">
        <v>17</v>
      </c>
      <c r="C368" s="3">
        <v>199.0</v>
      </c>
      <c r="D368" s="1">
        <v>50.0</v>
      </c>
      <c r="E368" s="2"/>
      <c r="F368" s="1" t="s">
        <v>38</v>
      </c>
      <c r="G368" s="1" t="s">
        <v>19</v>
      </c>
      <c r="H368" s="1" t="s">
        <v>1300</v>
      </c>
      <c r="I368" s="1" t="s">
        <v>1301</v>
      </c>
      <c r="J368" s="1" t="s">
        <v>1301</v>
      </c>
      <c r="K368" s="2"/>
      <c r="L368" s="1">
        <v>-10.0</v>
      </c>
      <c r="M368" s="1"/>
      <c r="N368" s="1">
        <v>8.017566666666667</v>
      </c>
      <c r="O368" s="1" t="s">
        <v>41</v>
      </c>
      <c r="P368" s="1" t="s">
        <v>1302</v>
      </c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idden="1">
      <c r="A369" s="1" t="s">
        <v>37</v>
      </c>
      <c r="B369" s="1" t="s">
        <v>17</v>
      </c>
      <c r="C369" s="1">
        <v>285.0</v>
      </c>
      <c r="D369" s="1">
        <v>89.0</v>
      </c>
      <c r="E369" s="2"/>
      <c r="F369" s="1" t="s">
        <v>38</v>
      </c>
      <c r="G369" s="1" t="s">
        <v>254</v>
      </c>
      <c r="H369" s="1" t="s">
        <v>1303</v>
      </c>
      <c r="I369" s="1" t="s">
        <v>1304</v>
      </c>
      <c r="J369" s="1" t="s">
        <v>1304</v>
      </c>
      <c r="K369" s="2"/>
      <c r="L369" s="1">
        <v>-9.0</v>
      </c>
      <c r="M369" s="1"/>
      <c r="N369" s="1">
        <v>9.876766666666667</v>
      </c>
      <c r="O369" s="1" t="s">
        <v>41</v>
      </c>
      <c r="P369" s="1" t="s">
        <v>581</v>
      </c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idden="1">
      <c r="A370" s="1" t="s">
        <v>37</v>
      </c>
      <c r="B370" s="1" t="s">
        <v>17</v>
      </c>
      <c r="C370" s="1">
        <v>250.0</v>
      </c>
      <c r="D370" s="1">
        <v>0.0</v>
      </c>
      <c r="E370" s="1" t="s">
        <v>25</v>
      </c>
      <c r="F370" s="1" t="s">
        <v>44</v>
      </c>
      <c r="G370" s="1" t="s">
        <v>19</v>
      </c>
      <c r="H370" s="1" t="s">
        <v>1305</v>
      </c>
      <c r="I370" s="1" t="s">
        <v>1306</v>
      </c>
      <c r="J370" s="1" t="s">
        <v>1307</v>
      </c>
      <c r="K370" s="1" t="s">
        <v>1308</v>
      </c>
      <c r="L370" s="1">
        <v>-9.0</v>
      </c>
      <c r="M370" s="1">
        <v>4.003433333333334</v>
      </c>
      <c r="N370" s="1">
        <v>10.523216666666666</v>
      </c>
      <c r="O370" s="1" t="s">
        <v>41</v>
      </c>
      <c r="P370" s="1" t="s">
        <v>485</v>
      </c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idden="1">
      <c r="A371" s="1" t="s">
        <v>37</v>
      </c>
      <c r="B371" s="1" t="s">
        <v>17</v>
      </c>
      <c r="C371" s="1">
        <v>796.0</v>
      </c>
      <c r="D371" s="1">
        <v>0.0</v>
      </c>
      <c r="E371" s="1" t="s">
        <v>60</v>
      </c>
      <c r="F371" s="1" t="s">
        <v>44</v>
      </c>
      <c r="G371" s="1" t="s">
        <v>19</v>
      </c>
      <c r="H371" s="1" t="s">
        <v>1309</v>
      </c>
      <c r="I371" s="1" t="s">
        <v>1310</v>
      </c>
      <c r="J371" s="1" t="s">
        <v>1311</v>
      </c>
      <c r="K371" s="1" t="s">
        <v>1312</v>
      </c>
      <c r="L371" s="1">
        <v>-13.0</v>
      </c>
      <c r="M371" s="1">
        <v>0.009566666666666666</v>
      </c>
      <c r="N371" s="1">
        <v>9.553083333333333</v>
      </c>
      <c r="O371" s="1" t="s">
        <v>41</v>
      </c>
      <c r="P371" s="1" t="s">
        <v>1313</v>
      </c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idden="1">
      <c r="A372" s="1" t="s">
        <v>37</v>
      </c>
      <c r="B372" s="1" t="s">
        <v>17</v>
      </c>
      <c r="C372" s="1">
        <v>366.0</v>
      </c>
      <c r="D372" s="1">
        <v>18.0</v>
      </c>
      <c r="E372" s="1" t="s">
        <v>60</v>
      </c>
      <c r="F372" s="1" t="s">
        <v>44</v>
      </c>
      <c r="G372" s="1" t="s">
        <v>19</v>
      </c>
      <c r="H372" s="1" t="s">
        <v>1314</v>
      </c>
      <c r="I372" s="1" t="s">
        <v>1315</v>
      </c>
      <c r="J372" s="1" t="s">
        <v>1316</v>
      </c>
      <c r="K372" s="1" t="s">
        <v>1317</v>
      </c>
      <c r="L372" s="1">
        <v>8.0</v>
      </c>
      <c r="M372" s="1">
        <v>0.010616666666666667</v>
      </c>
      <c r="N372" s="1">
        <v>10.03295</v>
      </c>
      <c r="O372" s="1" t="s">
        <v>41</v>
      </c>
      <c r="P372" s="1" t="s">
        <v>1318</v>
      </c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idden="1">
      <c r="A373" s="1" t="s">
        <v>37</v>
      </c>
      <c r="B373" s="1" t="s">
        <v>17</v>
      </c>
      <c r="C373" s="1">
        <v>385.0</v>
      </c>
      <c r="D373" s="1">
        <v>0.0</v>
      </c>
      <c r="E373" s="1" t="s">
        <v>60</v>
      </c>
      <c r="F373" s="1" t="s">
        <v>44</v>
      </c>
      <c r="G373" s="1" t="s">
        <v>45</v>
      </c>
      <c r="H373" s="1" t="s">
        <v>1319</v>
      </c>
      <c r="I373" s="1" t="s">
        <v>1320</v>
      </c>
      <c r="J373" s="1" t="s">
        <v>1321</v>
      </c>
      <c r="K373" s="1" t="s">
        <v>1322</v>
      </c>
      <c r="L373" s="1">
        <v>5.0</v>
      </c>
      <c r="M373" s="1">
        <v>0.011083333333333334</v>
      </c>
      <c r="N373" s="1">
        <v>12.144583333333333</v>
      </c>
      <c r="O373" s="1" t="s">
        <v>41</v>
      </c>
      <c r="P373" s="1" t="s">
        <v>1323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idden="1">
      <c r="A374" s="1" t="s">
        <v>29</v>
      </c>
      <c r="B374" s="1" t="s">
        <v>311</v>
      </c>
      <c r="C374" s="1">
        <v>399.0</v>
      </c>
      <c r="D374" s="1">
        <v>0.0</v>
      </c>
      <c r="E374" s="1" t="s">
        <v>628</v>
      </c>
      <c r="F374" s="1" t="s">
        <v>18</v>
      </c>
      <c r="G374" s="1" t="s">
        <v>19</v>
      </c>
      <c r="H374" s="1" t="s">
        <v>1324</v>
      </c>
      <c r="I374" s="1" t="s">
        <v>1325</v>
      </c>
      <c r="J374" s="1" t="s">
        <v>1325</v>
      </c>
      <c r="K374" s="2"/>
      <c r="L374" s="1">
        <v>-3.0</v>
      </c>
      <c r="M374" s="1"/>
      <c r="N374" s="1">
        <v>11.769116666666667</v>
      </c>
      <c r="O374" s="1" t="s">
        <v>22</v>
      </c>
      <c r="P374" s="1" t="s">
        <v>1326</v>
      </c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idden="1">
      <c r="A375" s="1" t="s">
        <v>37</v>
      </c>
      <c r="B375" s="1" t="s">
        <v>17</v>
      </c>
      <c r="C375" s="1">
        <v>171.0</v>
      </c>
      <c r="D375" s="1">
        <v>78.0</v>
      </c>
      <c r="E375" s="2"/>
      <c r="F375" s="1" t="s">
        <v>38</v>
      </c>
      <c r="G375" s="1" t="s">
        <v>45</v>
      </c>
      <c r="H375" s="1" t="s">
        <v>1327</v>
      </c>
      <c r="I375" s="1" t="s">
        <v>1328</v>
      </c>
      <c r="J375" s="1" t="s">
        <v>1328</v>
      </c>
      <c r="K375" s="2"/>
      <c r="L375" s="1">
        <v>-8.0</v>
      </c>
      <c r="M375" s="1"/>
      <c r="N375" s="1">
        <v>10.534383333333333</v>
      </c>
      <c r="O375" s="1" t="s">
        <v>41</v>
      </c>
      <c r="P375" s="1" t="s">
        <v>485</v>
      </c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idden="1">
      <c r="A376" s="1" t="s">
        <v>29</v>
      </c>
      <c r="B376" s="1" t="s">
        <v>311</v>
      </c>
      <c r="C376" s="1">
        <v>329.0</v>
      </c>
      <c r="D376" s="1">
        <v>0.0</v>
      </c>
      <c r="E376" s="1" t="s">
        <v>628</v>
      </c>
      <c r="F376" s="1" t="s">
        <v>18</v>
      </c>
      <c r="G376" s="1" t="s">
        <v>19</v>
      </c>
      <c r="H376" s="1" t="s">
        <v>1329</v>
      </c>
      <c r="I376" s="1" t="s">
        <v>1330</v>
      </c>
      <c r="J376" s="1" t="s">
        <v>1330</v>
      </c>
      <c r="K376" s="2"/>
      <c r="L376" s="1">
        <v>-3.0</v>
      </c>
      <c r="M376" s="1"/>
      <c r="N376" s="1">
        <v>11.00555</v>
      </c>
      <c r="O376" s="1" t="s">
        <v>22</v>
      </c>
      <c r="P376" s="1" t="s">
        <v>1331</v>
      </c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idden="1">
      <c r="A377" s="1" t="s">
        <v>16</v>
      </c>
      <c r="B377" s="1" t="s">
        <v>311</v>
      </c>
      <c r="C377" s="3">
        <v>349.0</v>
      </c>
      <c r="D377" s="1">
        <v>0.0</v>
      </c>
      <c r="E377" s="2"/>
      <c r="F377" s="1" t="s">
        <v>18</v>
      </c>
      <c r="G377" s="1" t="s">
        <v>19</v>
      </c>
      <c r="H377" s="1" t="s">
        <v>1332</v>
      </c>
      <c r="I377" s="1" t="s">
        <v>1333</v>
      </c>
      <c r="J377" s="1" t="s">
        <v>1333</v>
      </c>
      <c r="K377" s="2"/>
      <c r="L377" s="1">
        <v>-2.0</v>
      </c>
      <c r="M377" s="1"/>
      <c r="N377" s="1">
        <v>12.427283333333333</v>
      </c>
      <c r="O377" s="1" t="s">
        <v>22</v>
      </c>
      <c r="P377" s="1" t="s">
        <v>1334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idden="1">
      <c r="A378" s="1" t="s">
        <v>37</v>
      </c>
      <c r="B378" s="1" t="s">
        <v>17</v>
      </c>
      <c r="C378" s="3">
        <v>250.0</v>
      </c>
      <c r="D378" s="1">
        <v>0.0</v>
      </c>
      <c r="E378" s="1" t="s">
        <v>60</v>
      </c>
      <c r="F378" s="1" t="s">
        <v>44</v>
      </c>
      <c r="G378" s="1" t="s">
        <v>45</v>
      </c>
      <c r="H378" s="1" t="s">
        <v>1335</v>
      </c>
      <c r="I378" s="1" t="s">
        <v>1336</v>
      </c>
      <c r="J378" s="1" t="s">
        <v>1337</v>
      </c>
      <c r="K378" s="1" t="s">
        <v>1338</v>
      </c>
      <c r="L378" s="1">
        <v>-15.0</v>
      </c>
      <c r="M378" s="1">
        <v>0.009483333333333333</v>
      </c>
      <c r="N378" s="1">
        <v>7.368883333333334</v>
      </c>
      <c r="O378" s="1" t="s">
        <v>41</v>
      </c>
      <c r="P378" s="1" t="s">
        <v>42</v>
      </c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idden="1">
      <c r="A379" s="1" t="s">
        <v>29</v>
      </c>
      <c r="B379" s="1" t="s">
        <v>311</v>
      </c>
      <c r="C379" s="1">
        <v>321.0</v>
      </c>
      <c r="D379" s="1">
        <v>0.0</v>
      </c>
      <c r="E379" s="1" t="s">
        <v>1151</v>
      </c>
      <c r="F379" s="1" t="s">
        <v>18</v>
      </c>
      <c r="G379" s="1" t="s">
        <v>19</v>
      </c>
      <c r="H379" s="1" t="s">
        <v>1339</v>
      </c>
      <c r="I379" s="1" t="s">
        <v>1340</v>
      </c>
      <c r="J379" s="1" t="s">
        <v>1340</v>
      </c>
      <c r="K379" s="2"/>
      <c r="L379" s="1">
        <v>-6.0</v>
      </c>
      <c r="M379" s="1"/>
      <c r="N379" s="1">
        <v>8.232966666666666</v>
      </c>
      <c r="O379" s="1" t="s">
        <v>22</v>
      </c>
      <c r="P379" s="1" t="s">
        <v>1341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idden="1">
      <c r="A380" s="1" t="s">
        <v>37</v>
      </c>
      <c r="B380" s="1" t="s">
        <v>17</v>
      </c>
      <c r="C380" s="1">
        <v>243.0</v>
      </c>
      <c r="D380" s="1">
        <v>61.0</v>
      </c>
      <c r="E380" s="2"/>
      <c r="F380" s="1" t="s">
        <v>38</v>
      </c>
      <c r="G380" s="1" t="s">
        <v>45</v>
      </c>
      <c r="H380" s="1" t="s">
        <v>1342</v>
      </c>
      <c r="I380" s="1" t="s">
        <v>1343</v>
      </c>
      <c r="J380" s="1" t="s">
        <v>1343</v>
      </c>
      <c r="K380" s="2"/>
      <c r="L380" s="1">
        <v>-10.0</v>
      </c>
      <c r="M380" s="1"/>
      <c r="N380" s="1">
        <v>9.044366666666667</v>
      </c>
      <c r="O380" s="1" t="s">
        <v>41</v>
      </c>
      <c r="P380" s="1" t="s">
        <v>1344</v>
      </c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idden="1">
      <c r="A381" s="1" t="s">
        <v>37</v>
      </c>
      <c r="B381" s="1" t="s">
        <v>17</v>
      </c>
      <c r="C381" s="1">
        <v>247.0</v>
      </c>
      <c r="D381" s="1">
        <v>62.0</v>
      </c>
      <c r="E381" s="2"/>
      <c r="F381" s="1" t="s">
        <v>38</v>
      </c>
      <c r="G381" s="1" t="s">
        <v>19</v>
      </c>
      <c r="H381" s="1" t="s">
        <v>1345</v>
      </c>
      <c r="I381" s="1" t="s">
        <v>1346</v>
      </c>
      <c r="J381" s="1" t="s">
        <v>1346</v>
      </c>
      <c r="K381" s="2"/>
      <c r="L381" s="1">
        <v>-9.0</v>
      </c>
      <c r="M381" s="1"/>
      <c r="N381" s="1">
        <v>10.067116666666667</v>
      </c>
      <c r="O381" s="1" t="s">
        <v>41</v>
      </c>
      <c r="P381" s="1" t="s">
        <v>1347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idden="1">
      <c r="A382" s="1" t="s">
        <v>24</v>
      </c>
      <c r="B382" s="1" t="s">
        <v>17</v>
      </c>
      <c r="C382" s="1">
        <v>480.0</v>
      </c>
      <c r="D382" s="1">
        <v>0.0</v>
      </c>
      <c r="E382" s="1" t="s">
        <v>25</v>
      </c>
      <c r="F382" s="1" t="s">
        <v>18</v>
      </c>
      <c r="G382" s="1" t="s">
        <v>19</v>
      </c>
      <c r="H382" s="1" t="s">
        <v>1348</v>
      </c>
      <c r="I382" s="1" t="s">
        <v>1349</v>
      </c>
      <c r="J382" s="1" t="s">
        <v>1349</v>
      </c>
      <c r="K382" s="2"/>
      <c r="L382" s="1">
        <v>-5.0</v>
      </c>
      <c r="M382" s="1"/>
      <c r="N382" s="1">
        <v>9.619566666666667</v>
      </c>
      <c r="O382" s="1" t="s">
        <v>22</v>
      </c>
      <c r="P382" s="1" t="s">
        <v>1350</v>
      </c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idden="1">
      <c r="A383" s="1" t="s">
        <v>117</v>
      </c>
      <c r="B383" s="1" t="s">
        <v>17</v>
      </c>
      <c r="C383" s="1">
        <v>498.0</v>
      </c>
      <c r="D383" s="1">
        <v>0.0</v>
      </c>
      <c r="E383" s="2"/>
      <c r="F383" s="1" t="s">
        <v>38</v>
      </c>
      <c r="G383" s="1" t="s">
        <v>45</v>
      </c>
      <c r="H383" s="1" t="s">
        <v>1351</v>
      </c>
      <c r="I383" s="1" t="s">
        <v>1352</v>
      </c>
      <c r="J383" s="1" t="s">
        <v>1352</v>
      </c>
      <c r="K383" s="2"/>
      <c r="L383" s="1">
        <v>3.0</v>
      </c>
      <c r="M383" s="1"/>
      <c r="N383" s="1">
        <v>8.781733333333333</v>
      </c>
      <c r="O383" s="1" t="s">
        <v>120</v>
      </c>
      <c r="P383" s="1" t="s">
        <v>1353</v>
      </c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idden="1">
      <c r="A384" s="1" t="s">
        <v>24</v>
      </c>
      <c r="B384" s="1" t="s">
        <v>17</v>
      </c>
      <c r="C384" s="3">
        <v>507.0</v>
      </c>
      <c r="D384" s="1">
        <v>0.0</v>
      </c>
      <c r="E384" s="1" t="s">
        <v>25</v>
      </c>
      <c r="F384" s="1" t="s">
        <v>18</v>
      </c>
      <c r="G384" s="1" t="s">
        <v>19</v>
      </c>
      <c r="H384" s="1" t="s">
        <v>1354</v>
      </c>
      <c r="I384" s="1" t="s">
        <v>1355</v>
      </c>
      <c r="J384" s="1" t="s">
        <v>1355</v>
      </c>
      <c r="K384" s="2"/>
      <c r="L384" s="1">
        <v>-5.0</v>
      </c>
      <c r="M384" s="1"/>
      <c r="N384" s="1">
        <v>9.547666666666666</v>
      </c>
      <c r="O384" s="1" t="s">
        <v>22</v>
      </c>
      <c r="P384" s="1" t="s">
        <v>1356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idden="1">
      <c r="A385" s="1" t="s">
        <v>37</v>
      </c>
      <c r="B385" s="1" t="s">
        <v>17</v>
      </c>
      <c r="C385" s="1">
        <v>358.0</v>
      </c>
      <c r="D385" s="1">
        <v>0.0</v>
      </c>
      <c r="E385" s="1" t="s">
        <v>25</v>
      </c>
      <c r="F385" s="1" t="s">
        <v>44</v>
      </c>
      <c r="G385" s="1" t="s">
        <v>19</v>
      </c>
      <c r="H385" s="1" t="s">
        <v>1357</v>
      </c>
      <c r="I385" s="1" t="s">
        <v>1358</v>
      </c>
      <c r="J385" s="1" t="s">
        <v>1359</v>
      </c>
      <c r="K385" s="1" t="s">
        <v>1360</v>
      </c>
      <c r="L385" s="1">
        <v>-6.0</v>
      </c>
      <c r="M385" s="1">
        <v>0.6478833333333334</v>
      </c>
      <c r="N385" s="1">
        <v>15.869033333333334</v>
      </c>
      <c r="O385" s="1" t="s">
        <v>41</v>
      </c>
      <c r="P385" s="1" t="s">
        <v>1347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idden="1">
      <c r="A386" s="1" t="s">
        <v>37</v>
      </c>
      <c r="B386" s="1" t="s">
        <v>17</v>
      </c>
      <c r="C386" s="1">
        <v>199.0</v>
      </c>
      <c r="D386" s="1">
        <v>50.0</v>
      </c>
      <c r="E386" s="2"/>
      <c r="F386" s="1" t="s">
        <v>38</v>
      </c>
      <c r="G386" s="1" t="s">
        <v>19</v>
      </c>
      <c r="H386" s="1" t="s">
        <v>1361</v>
      </c>
      <c r="I386" s="1" t="s">
        <v>1362</v>
      </c>
      <c r="J386" s="1" t="s">
        <v>1362</v>
      </c>
      <c r="K386" s="2"/>
      <c r="L386" s="1">
        <v>-8.0</v>
      </c>
      <c r="M386" s="1"/>
      <c r="N386" s="1">
        <v>10.495716666666667</v>
      </c>
      <c r="O386" s="1" t="s">
        <v>41</v>
      </c>
      <c r="P386" s="1" t="s">
        <v>1363</v>
      </c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idden="1">
      <c r="A387" s="1" t="s">
        <v>37</v>
      </c>
      <c r="B387" s="1" t="s">
        <v>17</v>
      </c>
      <c r="C387" s="1">
        <v>299.0</v>
      </c>
      <c r="D387" s="1">
        <v>0.0</v>
      </c>
      <c r="E387" s="1" t="s">
        <v>25</v>
      </c>
      <c r="F387" s="1" t="s">
        <v>44</v>
      </c>
      <c r="G387" s="1" t="s">
        <v>19</v>
      </c>
      <c r="H387" s="1" t="s">
        <v>1364</v>
      </c>
      <c r="I387" s="1" t="s">
        <v>1365</v>
      </c>
      <c r="J387" s="1" t="s">
        <v>1366</v>
      </c>
      <c r="K387" s="1" t="s">
        <v>1367</v>
      </c>
      <c r="L387" s="1">
        <v>-1.0</v>
      </c>
      <c r="M387" s="1">
        <v>1.5938</v>
      </c>
      <c r="N387" s="1">
        <v>15.576366666666667</v>
      </c>
      <c r="O387" s="1" t="s">
        <v>41</v>
      </c>
      <c r="P387" s="1" t="s">
        <v>1368</v>
      </c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idden="1">
      <c r="A388" s="1" t="s">
        <v>37</v>
      </c>
      <c r="B388" s="1" t="s">
        <v>17</v>
      </c>
      <c r="C388" s="1">
        <v>247.0</v>
      </c>
      <c r="D388" s="1">
        <v>62.0</v>
      </c>
      <c r="E388" s="2"/>
      <c r="F388" s="1" t="s">
        <v>38</v>
      </c>
      <c r="G388" s="1" t="s">
        <v>19</v>
      </c>
      <c r="H388" s="1" t="s">
        <v>1369</v>
      </c>
      <c r="I388" s="1" t="s">
        <v>1370</v>
      </c>
      <c r="J388" s="1" t="s">
        <v>1370</v>
      </c>
      <c r="K388" s="2"/>
      <c r="L388" s="1">
        <v>-8.0</v>
      </c>
      <c r="M388" s="1"/>
      <c r="N388" s="1">
        <v>10.972816666666667</v>
      </c>
      <c r="O388" s="1" t="s">
        <v>41</v>
      </c>
      <c r="P388" s="1" t="s">
        <v>236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idden="1">
      <c r="A389" s="1" t="s">
        <v>24</v>
      </c>
      <c r="B389" s="1" t="s">
        <v>17</v>
      </c>
      <c r="C389" s="1">
        <v>264.0</v>
      </c>
      <c r="D389" s="1">
        <v>0.0</v>
      </c>
      <c r="E389" s="1" t="s">
        <v>25</v>
      </c>
      <c r="F389" s="1" t="s">
        <v>18</v>
      </c>
      <c r="G389" s="1" t="s">
        <v>19</v>
      </c>
      <c r="H389" s="1" t="s">
        <v>1371</v>
      </c>
      <c r="I389" s="1" t="s">
        <v>1372</v>
      </c>
      <c r="J389" s="1" t="s">
        <v>1372</v>
      </c>
      <c r="K389" s="2"/>
      <c r="L389" s="1">
        <v>-5.0</v>
      </c>
      <c r="M389" s="1"/>
      <c r="N389" s="1">
        <v>9.95985</v>
      </c>
      <c r="O389" s="1" t="s">
        <v>22</v>
      </c>
      <c r="P389" s="1" t="s">
        <v>1373</v>
      </c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idden="1">
      <c r="A390" s="1" t="s">
        <v>117</v>
      </c>
      <c r="B390" s="1" t="s">
        <v>17</v>
      </c>
      <c r="C390" s="1">
        <v>618.0</v>
      </c>
      <c r="D390" s="1">
        <v>0.0</v>
      </c>
      <c r="E390" s="2"/>
      <c r="F390" s="1" t="s">
        <v>38</v>
      </c>
      <c r="G390" s="1" t="s">
        <v>45</v>
      </c>
      <c r="H390" s="1" t="s">
        <v>1374</v>
      </c>
      <c r="I390" s="1" t="s">
        <v>1375</v>
      </c>
      <c r="J390" s="1" t="s">
        <v>1375</v>
      </c>
      <c r="K390" s="2"/>
      <c r="L390" s="1">
        <v>6.0</v>
      </c>
      <c r="M390" s="1"/>
      <c r="N390" s="1">
        <v>11.06885</v>
      </c>
      <c r="O390" s="1" t="s">
        <v>120</v>
      </c>
      <c r="P390" s="1" t="s">
        <v>1376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idden="1">
      <c r="A391" s="1" t="s">
        <v>37</v>
      </c>
      <c r="B391" s="1" t="s">
        <v>17</v>
      </c>
      <c r="C391" s="1">
        <v>358.0</v>
      </c>
      <c r="D391" s="1">
        <v>0.0</v>
      </c>
      <c r="E391" s="1" t="s">
        <v>25</v>
      </c>
      <c r="F391" s="1" t="s">
        <v>44</v>
      </c>
      <c r="G391" s="1" t="s">
        <v>19</v>
      </c>
      <c r="H391" s="1" t="s">
        <v>1377</v>
      </c>
      <c r="I391" s="1" t="s">
        <v>1378</v>
      </c>
      <c r="J391" s="1" t="s">
        <v>1379</v>
      </c>
      <c r="K391" s="1" t="s">
        <v>1380</v>
      </c>
      <c r="L391" s="1">
        <v>-13.0</v>
      </c>
      <c r="M391" s="1">
        <v>1.8852</v>
      </c>
      <c r="N391" s="1">
        <v>12.321683333333333</v>
      </c>
      <c r="O391" s="1" t="s">
        <v>41</v>
      </c>
      <c r="P391" s="1" t="s">
        <v>1381</v>
      </c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idden="1">
      <c r="A392" s="1" t="s">
        <v>37</v>
      </c>
      <c r="B392" s="1" t="s">
        <v>17</v>
      </c>
      <c r="C392" s="1">
        <v>250.0</v>
      </c>
      <c r="D392" s="1">
        <v>0.0</v>
      </c>
      <c r="E392" s="1" t="s">
        <v>60</v>
      </c>
      <c r="F392" s="1" t="s">
        <v>44</v>
      </c>
      <c r="G392" s="1" t="s">
        <v>45</v>
      </c>
      <c r="H392" s="1" t="s">
        <v>1382</v>
      </c>
      <c r="I392" s="1" t="s">
        <v>1383</v>
      </c>
      <c r="J392" s="1" t="s">
        <v>1384</v>
      </c>
      <c r="K392" s="1" t="s">
        <v>1385</v>
      </c>
      <c r="L392" s="1">
        <v>-8.0</v>
      </c>
      <c r="M392" s="1">
        <v>0.023066666666666666</v>
      </c>
      <c r="N392" s="1">
        <v>9.972866666666667</v>
      </c>
      <c r="O392" s="1" t="s">
        <v>41</v>
      </c>
      <c r="P392" s="1" t="s">
        <v>1386</v>
      </c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idden="1">
      <c r="A393" s="1" t="s">
        <v>37</v>
      </c>
      <c r="B393" s="1" t="s">
        <v>17</v>
      </c>
      <c r="C393" s="1">
        <v>364.0</v>
      </c>
      <c r="D393" s="1">
        <v>0.0</v>
      </c>
      <c r="E393" s="1" t="s">
        <v>60</v>
      </c>
      <c r="F393" s="1" t="s">
        <v>44</v>
      </c>
      <c r="G393" s="1" t="s">
        <v>19</v>
      </c>
      <c r="H393" s="1" t="s">
        <v>1387</v>
      </c>
      <c r="I393" s="1" t="s">
        <v>1388</v>
      </c>
      <c r="J393" s="1" t="s">
        <v>1389</v>
      </c>
      <c r="K393" s="1" t="s">
        <v>1390</v>
      </c>
      <c r="L393" s="1">
        <v>-4.0</v>
      </c>
      <c r="M393" s="1">
        <v>0.01135</v>
      </c>
      <c r="N393" s="1">
        <v>16.30225</v>
      </c>
      <c r="O393" s="1" t="s">
        <v>41</v>
      </c>
      <c r="P393" s="1" t="s">
        <v>1391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idden="1">
      <c r="A394" s="1" t="s">
        <v>16</v>
      </c>
      <c r="B394" s="1" t="s">
        <v>311</v>
      </c>
      <c r="C394" s="1">
        <v>539.0</v>
      </c>
      <c r="D394" s="1">
        <v>0.0</v>
      </c>
      <c r="E394" s="2"/>
      <c r="F394" s="1" t="s">
        <v>18</v>
      </c>
      <c r="G394" s="1" t="s">
        <v>19</v>
      </c>
      <c r="H394" s="1" t="s">
        <v>1392</v>
      </c>
      <c r="I394" s="1" t="s">
        <v>1393</v>
      </c>
      <c r="J394" s="1" t="s">
        <v>1393</v>
      </c>
      <c r="K394" s="2"/>
      <c r="L394" s="1">
        <v>1.0</v>
      </c>
      <c r="M394" s="1"/>
      <c r="N394" s="1">
        <v>16.728683333333333</v>
      </c>
      <c r="O394" s="1" t="s">
        <v>22</v>
      </c>
      <c r="P394" s="1" t="s">
        <v>1394</v>
      </c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idden="1">
      <c r="A395" s="1" t="s">
        <v>37</v>
      </c>
      <c r="B395" s="1" t="s">
        <v>17</v>
      </c>
      <c r="C395" s="1">
        <v>502.0</v>
      </c>
      <c r="D395" s="1">
        <v>26.0</v>
      </c>
      <c r="E395" s="1" t="s">
        <v>25</v>
      </c>
      <c r="F395" s="1" t="s">
        <v>44</v>
      </c>
      <c r="G395" s="1" t="s">
        <v>45</v>
      </c>
      <c r="H395" s="1" t="s">
        <v>1395</v>
      </c>
      <c r="I395" s="1" t="s">
        <v>1396</v>
      </c>
      <c r="J395" s="1" t="s">
        <v>1397</v>
      </c>
      <c r="K395" s="1" t="s">
        <v>1398</v>
      </c>
      <c r="L395" s="1">
        <v>-4.0</v>
      </c>
      <c r="M395" s="1">
        <v>19.535516666666666</v>
      </c>
      <c r="N395" s="1">
        <v>31.715033333333334</v>
      </c>
      <c r="O395" s="1" t="s">
        <v>41</v>
      </c>
      <c r="P395" s="1" t="s">
        <v>1399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idden="1">
      <c r="A396" s="1" t="s">
        <v>24</v>
      </c>
      <c r="B396" s="1" t="s">
        <v>17</v>
      </c>
      <c r="C396" s="1">
        <v>224.0</v>
      </c>
      <c r="D396" s="1">
        <v>0.0</v>
      </c>
      <c r="E396" s="1" t="s">
        <v>25</v>
      </c>
      <c r="F396" s="1" t="s">
        <v>18</v>
      </c>
      <c r="G396" s="1" t="s">
        <v>19</v>
      </c>
      <c r="H396" s="1" t="s">
        <v>1400</v>
      </c>
      <c r="I396" s="1" t="s">
        <v>1401</v>
      </c>
      <c r="J396" s="1" t="s">
        <v>1401</v>
      </c>
      <c r="K396" s="2"/>
      <c r="L396" s="1">
        <v>0.0</v>
      </c>
      <c r="M396" s="1"/>
      <c r="N396" s="1">
        <v>14.617333333333333</v>
      </c>
      <c r="O396" s="1" t="s">
        <v>22</v>
      </c>
      <c r="P396" s="1" t="s">
        <v>138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idden="1">
      <c r="A397" s="1" t="s">
        <v>37</v>
      </c>
      <c r="B397" s="1" t="s">
        <v>17</v>
      </c>
      <c r="C397" s="1">
        <v>446.0</v>
      </c>
      <c r="D397" s="1">
        <v>132.0</v>
      </c>
      <c r="E397" s="2"/>
      <c r="F397" s="1" t="s">
        <v>38</v>
      </c>
      <c r="G397" s="1" t="s">
        <v>19</v>
      </c>
      <c r="H397" s="1" t="s">
        <v>1402</v>
      </c>
      <c r="I397" s="1" t="s">
        <v>1403</v>
      </c>
      <c r="J397" s="1" t="s">
        <v>1403</v>
      </c>
      <c r="K397" s="2"/>
      <c r="L397" s="1">
        <v>-5.0</v>
      </c>
      <c r="M397" s="1"/>
      <c r="N397" s="1">
        <v>13.68115</v>
      </c>
      <c r="O397" s="1" t="s">
        <v>41</v>
      </c>
      <c r="P397" s="1" t="s">
        <v>1404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idden="1">
      <c r="A398" s="1" t="s">
        <v>24</v>
      </c>
      <c r="B398" s="1" t="s">
        <v>17</v>
      </c>
      <c r="C398" s="3">
        <v>465.0</v>
      </c>
      <c r="D398" s="1">
        <v>0.0</v>
      </c>
      <c r="E398" s="1" t="s">
        <v>25</v>
      </c>
      <c r="F398" s="1" t="s">
        <v>18</v>
      </c>
      <c r="G398" s="1" t="s">
        <v>19</v>
      </c>
      <c r="H398" s="1" t="s">
        <v>1405</v>
      </c>
      <c r="I398" s="1" t="s">
        <v>1406</v>
      </c>
      <c r="J398" s="1" t="s">
        <v>1406</v>
      </c>
      <c r="K398" s="2"/>
      <c r="L398" s="1">
        <v>1.0</v>
      </c>
      <c r="M398" s="1"/>
      <c r="N398" s="1">
        <v>16.336566666666666</v>
      </c>
      <c r="O398" s="1" t="s">
        <v>22</v>
      </c>
      <c r="P398" s="1" t="s">
        <v>1407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idden="1">
      <c r="A399" s="1" t="s">
        <v>24</v>
      </c>
      <c r="B399" s="1" t="s">
        <v>17</v>
      </c>
      <c r="C399" s="1">
        <v>329.0</v>
      </c>
      <c r="D399" s="1">
        <v>0.0</v>
      </c>
      <c r="E399" s="1" t="s">
        <v>25</v>
      </c>
      <c r="F399" s="1" t="s">
        <v>18</v>
      </c>
      <c r="G399" s="1" t="s">
        <v>19</v>
      </c>
      <c r="H399" s="1" t="s">
        <v>1408</v>
      </c>
      <c r="I399" s="1" t="s">
        <v>1409</v>
      </c>
      <c r="J399" s="1" t="s">
        <v>1409</v>
      </c>
      <c r="K399" s="2"/>
      <c r="L399" s="1">
        <v>8.0</v>
      </c>
      <c r="M399" s="1"/>
      <c r="N399" s="1">
        <v>23.343216666666667</v>
      </c>
      <c r="O399" s="1" t="s">
        <v>22</v>
      </c>
      <c r="P399" s="1" t="s">
        <v>1410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idden="1">
      <c r="A400" s="1" t="s">
        <v>16</v>
      </c>
      <c r="B400" s="3" t="s">
        <v>311</v>
      </c>
      <c r="C400" s="3">
        <v>371.0</v>
      </c>
      <c r="D400" s="1">
        <v>0.0</v>
      </c>
      <c r="E400" s="2"/>
      <c r="F400" s="1" t="s">
        <v>18</v>
      </c>
      <c r="G400" s="1" t="s">
        <v>19</v>
      </c>
      <c r="H400" s="1" t="s">
        <v>1411</v>
      </c>
      <c r="I400" s="1" t="s">
        <v>1412</v>
      </c>
      <c r="J400" s="1" t="s">
        <v>1412</v>
      </c>
      <c r="K400" s="2"/>
      <c r="L400" s="1">
        <v>5.0</v>
      </c>
      <c r="M400" s="1"/>
      <c r="N400" s="1">
        <v>20.9923</v>
      </c>
      <c r="O400" s="1" t="s">
        <v>22</v>
      </c>
      <c r="P400" s="1" t="s">
        <v>1413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idden="1">
      <c r="A401" s="1" t="s">
        <v>37</v>
      </c>
      <c r="B401" s="1" t="s">
        <v>17</v>
      </c>
      <c r="C401" s="1">
        <v>274.0</v>
      </c>
      <c r="D401" s="1">
        <v>0.0</v>
      </c>
      <c r="E401" s="1" t="s">
        <v>60</v>
      </c>
      <c r="F401" s="1" t="s">
        <v>44</v>
      </c>
      <c r="G401" s="1" t="s">
        <v>19</v>
      </c>
      <c r="H401" s="1" t="s">
        <v>1414</v>
      </c>
      <c r="I401" s="1" t="s">
        <v>1415</v>
      </c>
      <c r="J401" s="1" t="s">
        <v>1416</v>
      </c>
      <c r="K401" s="1" t="s">
        <v>1417</v>
      </c>
      <c r="L401" s="1">
        <v>-1.0</v>
      </c>
      <c r="M401" s="1">
        <v>0.012783333333333334</v>
      </c>
      <c r="N401" s="1">
        <v>20.57405</v>
      </c>
      <c r="O401" s="1" t="s">
        <v>41</v>
      </c>
      <c r="P401" s="1" t="s">
        <v>1418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idden="1">
      <c r="A402" s="1" t="s">
        <v>16</v>
      </c>
      <c r="B402" s="1" t="s">
        <v>311</v>
      </c>
      <c r="C402" s="3">
        <v>922.0</v>
      </c>
      <c r="D402" s="1">
        <v>0.0</v>
      </c>
      <c r="E402" s="2"/>
      <c r="F402" s="1" t="s">
        <v>18</v>
      </c>
      <c r="G402" s="1" t="s">
        <v>19</v>
      </c>
      <c r="H402" s="1" t="s">
        <v>1419</v>
      </c>
      <c r="I402" s="1" t="s">
        <v>1420</v>
      </c>
      <c r="J402" s="1" t="s">
        <v>1420</v>
      </c>
      <c r="K402" s="2"/>
      <c r="L402" s="1">
        <v>10.0</v>
      </c>
      <c r="M402" s="1"/>
      <c r="N402" s="1">
        <v>25.66385</v>
      </c>
      <c r="O402" s="1" t="s">
        <v>22</v>
      </c>
      <c r="P402" s="1" t="s">
        <v>1421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idden="1">
      <c r="A403" s="1" t="s">
        <v>117</v>
      </c>
      <c r="B403" s="1" t="s">
        <v>17</v>
      </c>
      <c r="C403" s="1">
        <v>249.0</v>
      </c>
      <c r="D403" s="1">
        <v>0.0</v>
      </c>
      <c r="E403" s="2"/>
      <c r="F403" s="1" t="s">
        <v>38</v>
      </c>
      <c r="G403" s="1" t="s">
        <v>45</v>
      </c>
      <c r="H403" s="1" t="s">
        <v>1422</v>
      </c>
      <c r="I403" s="1" t="s">
        <v>1423</v>
      </c>
      <c r="J403" s="1" t="s">
        <v>1423</v>
      </c>
      <c r="K403" s="2"/>
      <c r="L403" s="1">
        <v>0.0</v>
      </c>
      <c r="M403" s="1"/>
      <c r="N403" s="1">
        <v>5.885083333333333</v>
      </c>
      <c r="O403" s="1" t="s">
        <v>120</v>
      </c>
      <c r="P403" s="1" t="s">
        <v>1424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idden="1">
      <c r="A404" s="1" t="s">
        <v>16</v>
      </c>
      <c r="B404" s="1" t="s">
        <v>311</v>
      </c>
      <c r="C404" s="3">
        <v>1195.0</v>
      </c>
      <c r="D404" s="1">
        <v>0.0</v>
      </c>
      <c r="E404" s="2"/>
      <c r="F404" s="1" t="s">
        <v>18</v>
      </c>
      <c r="G404" s="1" t="s">
        <v>19</v>
      </c>
      <c r="H404" s="1" t="s">
        <v>1425</v>
      </c>
      <c r="I404" s="1" t="s">
        <v>1426</v>
      </c>
      <c r="J404" s="1" t="s">
        <v>1426</v>
      </c>
      <c r="K404" s="2"/>
      <c r="L404" s="1">
        <v>8.0</v>
      </c>
      <c r="M404" s="1"/>
      <c r="N404" s="1">
        <v>23.510583333333333</v>
      </c>
      <c r="O404" s="1" t="s">
        <v>22</v>
      </c>
      <c r="P404" s="1" t="s">
        <v>1427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idden="1">
      <c r="A405" s="1" t="s">
        <v>16</v>
      </c>
      <c r="B405" s="1" t="s">
        <v>311</v>
      </c>
      <c r="C405" s="1">
        <v>264.0</v>
      </c>
      <c r="D405" s="1">
        <v>0.0</v>
      </c>
      <c r="E405" s="2"/>
      <c r="F405" s="1" t="s">
        <v>18</v>
      </c>
      <c r="G405" s="1" t="s">
        <v>19</v>
      </c>
      <c r="H405" s="1" t="s">
        <v>1428</v>
      </c>
      <c r="I405" s="1" t="s">
        <v>1429</v>
      </c>
      <c r="J405" s="1" t="s">
        <v>1429</v>
      </c>
      <c r="K405" s="2"/>
      <c r="L405" s="1">
        <v>-5.0</v>
      </c>
      <c r="M405" s="1"/>
      <c r="N405" s="1">
        <v>9.194133333333333</v>
      </c>
      <c r="O405" s="1" t="s">
        <v>22</v>
      </c>
      <c r="P405" s="1" t="s">
        <v>1430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idden="1">
      <c r="A406" s="1" t="s">
        <v>37</v>
      </c>
      <c r="B406" s="1" t="s">
        <v>17</v>
      </c>
      <c r="C406" s="3">
        <v>247.0</v>
      </c>
      <c r="D406" s="1">
        <v>62.0</v>
      </c>
      <c r="E406" s="2"/>
      <c r="F406" s="1" t="s">
        <v>38</v>
      </c>
      <c r="G406" s="1" t="s">
        <v>254</v>
      </c>
      <c r="H406" s="1" t="s">
        <v>1431</v>
      </c>
      <c r="I406" s="1" t="s">
        <v>1432</v>
      </c>
      <c r="J406" s="1" t="s">
        <v>1432</v>
      </c>
      <c r="K406" s="2"/>
      <c r="L406" s="1">
        <v>-9.0</v>
      </c>
      <c r="M406" s="1"/>
      <c r="N406" s="1">
        <v>10.080883333333333</v>
      </c>
      <c r="O406" s="1" t="s">
        <v>41</v>
      </c>
      <c r="P406" s="1" t="s">
        <v>440</v>
      </c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idden="1">
      <c r="A407" s="1" t="s">
        <v>24</v>
      </c>
      <c r="B407" s="1" t="s">
        <v>17</v>
      </c>
      <c r="C407" s="1">
        <v>677.0</v>
      </c>
      <c r="D407" s="1">
        <v>0.0</v>
      </c>
      <c r="E407" s="1" t="s">
        <v>25</v>
      </c>
      <c r="F407" s="1" t="s">
        <v>18</v>
      </c>
      <c r="G407" s="1" t="s">
        <v>19</v>
      </c>
      <c r="H407" s="1" t="s">
        <v>1433</v>
      </c>
      <c r="I407" s="1" t="s">
        <v>1434</v>
      </c>
      <c r="J407" s="1" t="s">
        <v>1434</v>
      </c>
      <c r="K407" s="2"/>
      <c r="L407" s="1">
        <v>-6.0</v>
      </c>
      <c r="M407" s="1"/>
      <c r="N407" s="1">
        <v>8.887283333333333</v>
      </c>
      <c r="O407" s="1" t="s">
        <v>22</v>
      </c>
      <c r="P407" s="1" t="s">
        <v>1435</v>
      </c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idden="1">
      <c r="A408" s="1" t="s">
        <v>37</v>
      </c>
      <c r="B408" s="1" t="s">
        <v>17</v>
      </c>
      <c r="C408" s="3">
        <v>554.0</v>
      </c>
      <c r="D408" s="1">
        <v>21.0</v>
      </c>
      <c r="E408" s="1" t="s">
        <v>1436</v>
      </c>
      <c r="F408" s="1" t="s">
        <v>44</v>
      </c>
      <c r="G408" s="1" t="s">
        <v>19</v>
      </c>
      <c r="H408" s="1" t="s">
        <v>1437</v>
      </c>
      <c r="I408" s="1" t="s">
        <v>1438</v>
      </c>
      <c r="J408" s="1" t="s">
        <v>1439</v>
      </c>
      <c r="K408" s="1" t="s">
        <v>1440</v>
      </c>
      <c r="L408" s="1">
        <v>-7.0</v>
      </c>
      <c r="M408" s="1">
        <v>0.018666666666666668</v>
      </c>
      <c r="N408" s="1">
        <v>17.876683333333332</v>
      </c>
      <c r="O408" s="1" t="s">
        <v>41</v>
      </c>
      <c r="P408" s="1" t="s">
        <v>1441</v>
      </c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idden="1">
      <c r="A409" s="1" t="s">
        <v>16</v>
      </c>
      <c r="B409" s="1" t="s">
        <v>311</v>
      </c>
      <c r="C409" s="3">
        <v>329.0</v>
      </c>
      <c r="D409" s="1">
        <v>0.0</v>
      </c>
      <c r="E409" s="2"/>
      <c r="F409" s="1" t="s">
        <v>18</v>
      </c>
      <c r="G409" s="1" t="s">
        <v>19</v>
      </c>
      <c r="H409" s="1" t="s">
        <v>1442</v>
      </c>
      <c r="I409" s="1" t="s">
        <v>1443</v>
      </c>
      <c r="J409" s="1" t="s">
        <v>1443</v>
      </c>
      <c r="K409" s="2"/>
      <c r="L409" s="1">
        <v>-4.0</v>
      </c>
      <c r="M409" s="1"/>
      <c r="N409" s="1">
        <v>10.182933333333333</v>
      </c>
      <c r="O409" s="1" t="s">
        <v>22</v>
      </c>
      <c r="P409" s="1" t="s">
        <v>1444</v>
      </c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idden="1">
      <c r="A410" s="1" t="s">
        <v>117</v>
      </c>
      <c r="B410" s="1" t="s">
        <v>17</v>
      </c>
      <c r="C410" s="1">
        <v>249.0</v>
      </c>
      <c r="D410" s="1">
        <v>0.0</v>
      </c>
      <c r="E410" s="2"/>
      <c r="F410" s="1" t="s">
        <v>38</v>
      </c>
      <c r="G410" s="1" t="s">
        <v>45</v>
      </c>
      <c r="H410" s="1" t="s">
        <v>1445</v>
      </c>
      <c r="I410" s="1" t="s">
        <v>1446</v>
      </c>
      <c r="J410" s="1" t="s">
        <v>1446</v>
      </c>
      <c r="K410" s="2"/>
      <c r="L410" s="1">
        <v>5.0</v>
      </c>
      <c r="M410" s="1"/>
      <c r="N410" s="1">
        <v>10.0538</v>
      </c>
      <c r="O410" s="1" t="s">
        <v>120</v>
      </c>
      <c r="P410" s="1" t="s">
        <v>1447</v>
      </c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idden="1">
      <c r="A411" s="1" t="s">
        <v>37</v>
      </c>
      <c r="B411" s="1" t="s">
        <v>17</v>
      </c>
      <c r="C411" s="1">
        <v>648.0</v>
      </c>
      <c r="D411" s="1">
        <v>29.0</v>
      </c>
      <c r="E411" s="1" t="s">
        <v>1436</v>
      </c>
      <c r="F411" s="1" t="s">
        <v>44</v>
      </c>
      <c r="G411" s="1" t="s">
        <v>19</v>
      </c>
      <c r="H411" s="1" t="s">
        <v>1448</v>
      </c>
      <c r="I411" s="1" t="s">
        <v>1449</v>
      </c>
      <c r="J411" s="1" t="s">
        <v>1450</v>
      </c>
      <c r="K411" s="1" t="s">
        <v>1451</v>
      </c>
      <c r="L411" s="1">
        <v>-11.0</v>
      </c>
      <c r="M411" s="1">
        <v>0.01115</v>
      </c>
      <c r="N411" s="1">
        <v>17.648616666666666</v>
      </c>
      <c r="O411" s="1" t="s">
        <v>41</v>
      </c>
      <c r="P411" s="1" t="s">
        <v>1452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idden="1">
      <c r="A412" s="1" t="s">
        <v>24</v>
      </c>
      <c r="B412" s="1" t="s">
        <v>17</v>
      </c>
      <c r="C412" s="1">
        <v>329.0</v>
      </c>
      <c r="D412" s="1">
        <v>0.0</v>
      </c>
      <c r="E412" s="1" t="s">
        <v>25</v>
      </c>
      <c r="F412" s="1" t="s">
        <v>18</v>
      </c>
      <c r="G412" s="1" t="s">
        <v>19</v>
      </c>
      <c r="H412" s="1" t="s">
        <v>1453</v>
      </c>
      <c r="I412" s="1" t="s">
        <v>1454</v>
      </c>
      <c r="J412" s="1" t="s">
        <v>1454</v>
      </c>
      <c r="K412" s="2"/>
      <c r="L412" s="1">
        <v>-7.0</v>
      </c>
      <c r="M412" s="1"/>
      <c r="N412" s="1">
        <v>7.8719833333333336</v>
      </c>
      <c r="O412" s="1" t="s">
        <v>22</v>
      </c>
      <c r="P412" s="1" t="s">
        <v>513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idden="1">
      <c r="A413" s="1" t="s">
        <v>37</v>
      </c>
      <c r="B413" s="1" t="s">
        <v>17</v>
      </c>
      <c r="C413" s="1">
        <v>226.0</v>
      </c>
      <c r="D413" s="1">
        <v>24.0</v>
      </c>
      <c r="E413" s="1" t="s">
        <v>1436</v>
      </c>
      <c r="F413" s="1" t="s">
        <v>44</v>
      </c>
      <c r="G413" s="1" t="s">
        <v>19</v>
      </c>
      <c r="H413" s="1" t="s">
        <v>1455</v>
      </c>
      <c r="I413" s="1" t="s">
        <v>1456</v>
      </c>
      <c r="J413" s="1" t="s">
        <v>1457</v>
      </c>
      <c r="K413" s="1" t="s">
        <v>1458</v>
      </c>
      <c r="L413" s="1">
        <v>-11.0</v>
      </c>
      <c r="M413" s="1">
        <v>0.012033333333333333</v>
      </c>
      <c r="N413" s="1">
        <v>9.774666666666667</v>
      </c>
      <c r="O413" s="1" t="s">
        <v>41</v>
      </c>
      <c r="P413" s="1" t="s">
        <v>1302</v>
      </c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idden="1">
      <c r="A414" s="1" t="s">
        <v>37</v>
      </c>
      <c r="B414" s="1" t="s">
        <v>17</v>
      </c>
      <c r="C414" s="1">
        <v>227.0</v>
      </c>
      <c r="D414" s="1">
        <v>23.0</v>
      </c>
      <c r="E414" s="1" t="s">
        <v>1436</v>
      </c>
      <c r="F414" s="1" t="s">
        <v>44</v>
      </c>
      <c r="G414" s="1" t="s">
        <v>19</v>
      </c>
      <c r="H414" s="1" t="s">
        <v>1459</v>
      </c>
      <c r="I414" s="1" t="s">
        <v>1460</v>
      </c>
      <c r="J414" s="1" t="s">
        <v>1461</v>
      </c>
      <c r="K414" s="1" t="s">
        <v>1462</v>
      </c>
      <c r="L414" s="1">
        <v>-4.0</v>
      </c>
      <c r="M414" s="1">
        <v>0.01155</v>
      </c>
      <c r="N414" s="1">
        <v>13.966666666666667</v>
      </c>
      <c r="O414" s="1" t="s">
        <v>41</v>
      </c>
      <c r="P414" s="1" t="s">
        <v>1463</v>
      </c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idden="1">
      <c r="A415" s="1" t="s">
        <v>29</v>
      </c>
      <c r="B415" s="1" t="s">
        <v>311</v>
      </c>
      <c r="C415" s="3">
        <v>394.0</v>
      </c>
      <c r="D415" s="1">
        <v>0.0</v>
      </c>
      <c r="E415" s="1" t="s">
        <v>1464</v>
      </c>
      <c r="F415" s="1" t="s">
        <v>18</v>
      </c>
      <c r="G415" s="1" t="s">
        <v>19</v>
      </c>
      <c r="H415" s="1" t="s">
        <v>1465</v>
      </c>
      <c r="I415" s="1" t="s">
        <v>1466</v>
      </c>
      <c r="J415" s="1" t="s">
        <v>1466</v>
      </c>
      <c r="K415" s="2"/>
      <c r="L415" s="1">
        <v>0.0</v>
      </c>
      <c r="M415" s="1"/>
      <c r="N415" s="1">
        <v>14.5876</v>
      </c>
      <c r="O415" s="1" t="s">
        <v>22</v>
      </c>
      <c r="P415" s="1" t="s">
        <v>1467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idden="1">
      <c r="A416" s="1" t="s">
        <v>24</v>
      </c>
      <c r="B416" s="1" t="s">
        <v>17</v>
      </c>
      <c r="C416" s="3">
        <v>264.0</v>
      </c>
      <c r="D416" s="1">
        <v>0.0</v>
      </c>
      <c r="E416" s="1" t="s">
        <v>25</v>
      </c>
      <c r="F416" s="1" t="s">
        <v>18</v>
      </c>
      <c r="G416" s="1" t="s">
        <v>19</v>
      </c>
      <c r="H416" s="1" t="s">
        <v>1468</v>
      </c>
      <c r="I416" s="1" t="s">
        <v>1469</v>
      </c>
      <c r="J416" s="1" t="s">
        <v>1469</v>
      </c>
      <c r="K416" s="2"/>
      <c r="L416" s="1">
        <v>-1.0</v>
      </c>
      <c r="M416" s="1"/>
      <c r="N416" s="1">
        <v>13.106116666666667</v>
      </c>
      <c r="O416" s="1" t="s">
        <v>22</v>
      </c>
      <c r="P416" s="1" t="s">
        <v>958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idden="1">
      <c r="A417" s="1" t="s">
        <v>16</v>
      </c>
      <c r="B417" s="1" t="s">
        <v>311</v>
      </c>
      <c r="C417" s="1">
        <v>498.0</v>
      </c>
      <c r="D417" s="1">
        <v>0.0</v>
      </c>
      <c r="E417" s="2"/>
      <c r="F417" s="1" t="s">
        <v>18</v>
      </c>
      <c r="G417" s="1" t="s">
        <v>45</v>
      </c>
      <c r="H417" s="1" t="s">
        <v>1470</v>
      </c>
      <c r="I417" s="1" t="s">
        <v>1471</v>
      </c>
      <c r="J417" s="1" t="s">
        <v>1471</v>
      </c>
      <c r="K417" s="2"/>
      <c r="L417" s="1">
        <v>-1.0</v>
      </c>
      <c r="M417" s="1"/>
      <c r="N417" s="1">
        <v>13.36985</v>
      </c>
      <c r="O417" s="1" t="s">
        <v>22</v>
      </c>
      <c r="P417" s="1" t="s">
        <v>1472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idden="1">
      <c r="A418" s="1" t="s">
        <v>16</v>
      </c>
      <c r="B418" s="1" t="s">
        <v>311</v>
      </c>
      <c r="C418" s="1">
        <v>1432.0</v>
      </c>
      <c r="D418" s="1">
        <v>0.0</v>
      </c>
      <c r="E418" s="2"/>
      <c r="F418" s="1" t="s">
        <v>18</v>
      </c>
      <c r="G418" s="1" t="s">
        <v>19</v>
      </c>
      <c r="H418" s="1" t="s">
        <v>1473</v>
      </c>
      <c r="I418" s="1" t="s">
        <v>1474</v>
      </c>
      <c r="J418" s="1" t="s">
        <v>1474</v>
      </c>
      <c r="K418" s="2"/>
      <c r="L418" s="1">
        <v>-1.0</v>
      </c>
      <c r="M418" s="1"/>
      <c r="N418" s="1">
        <v>13.722183333333334</v>
      </c>
      <c r="O418" s="1" t="s">
        <v>22</v>
      </c>
      <c r="P418" s="1" t="s">
        <v>1475</v>
      </c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idden="1">
      <c r="A419" s="1" t="s">
        <v>37</v>
      </c>
      <c r="B419" s="1" t="s">
        <v>17</v>
      </c>
      <c r="C419" s="3">
        <v>768.0</v>
      </c>
      <c r="D419" s="1">
        <v>0.0</v>
      </c>
      <c r="E419" s="1" t="s">
        <v>1436</v>
      </c>
      <c r="F419" s="1" t="s">
        <v>44</v>
      </c>
      <c r="G419" s="1" t="s">
        <v>45</v>
      </c>
      <c r="H419" s="1" t="s">
        <v>1476</v>
      </c>
      <c r="I419" s="1" t="s">
        <v>1477</v>
      </c>
      <c r="J419" s="1" t="s">
        <v>1478</v>
      </c>
      <c r="K419" s="1" t="s">
        <v>1479</v>
      </c>
      <c r="L419" s="1">
        <v>-11.0</v>
      </c>
      <c r="M419" s="1">
        <v>0.0132</v>
      </c>
      <c r="N419" s="1">
        <v>10.003283333333334</v>
      </c>
      <c r="O419" s="1" t="s">
        <v>41</v>
      </c>
      <c r="P419" s="1" t="s">
        <v>1480</v>
      </c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idden="1">
      <c r="A420" s="1" t="s">
        <v>16</v>
      </c>
      <c r="B420" s="1" t="s">
        <v>311</v>
      </c>
      <c r="C420" s="1">
        <v>329.0</v>
      </c>
      <c r="D420" s="1">
        <v>0.0</v>
      </c>
      <c r="E420" s="2"/>
      <c r="F420" s="1" t="s">
        <v>18</v>
      </c>
      <c r="G420" s="1" t="s">
        <v>19</v>
      </c>
      <c r="H420" s="1" t="s">
        <v>1481</v>
      </c>
      <c r="I420" s="1" t="s">
        <v>1482</v>
      </c>
      <c r="J420" s="1" t="s">
        <v>1482</v>
      </c>
      <c r="K420" s="2"/>
      <c r="L420" s="1">
        <v>-5.0</v>
      </c>
      <c r="M420" s="1"/>
      <c r="N420" s="1">
        <v>9.383483333333333</v>
      </c>
      <c r="O420" s="1" t="s">
        <v>22</v>
      </c>
      <c r="P420" s="1" t="s">
        <v>83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idden="1">
      <c r="A421" s="1" t="s">
        <v>37</v>
      </c>
      <c r="B421" s="1" t="s">
        <v>17</v>
      </c>
      <c r="C421" s="3">
        <v>517.0</v>
      </c>
      <c r="D421" s="1">
        <v>100.0</v>
      </c>
      <c r="E421" s="2"/>
      <c r="F421" s="1" t="s">
        <v>38</v>
      </c>
      <c r="G421" s="1" t="s">
        <v>19</v>
      </c>
      <c r="H421" s="1" t="s">
        <v>1483</v>
      </c>
      <c r="I421" s="1" t="s">
        <v>1484</v>
      </c>
      <c r="J421" s="1" t="s">
        <v>1484</v>
      </c>
      <c r="K421" s="2"/>
      <c r="L421" s="1">
        <v>-9.0</v>
      </c>
      <c r="M421" s="1"/>
      <c r="N421" s="1">
        <v>9.38255</v>
      </c>
      <c r="O421" s="1" t="s">
        <v>41</v>
      </c>
      <c r="P421" s="1" t="s">
        <v>1485</v>
      </c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idden="1">
      <c r="A422" s="1" t="s">
        <v>24</v>
      </c>
      <c r="B422" s="1" t="s">
        <v>17</v>
      </c>
      <c r="C422" s="1">
        <v>331.0</v>
      </c>
      <c r="D422" s="1">
        <v>0.0</v>
      </c>
      <c r="E422" s="1" t="s">
        <v>25</v>
      </c>
      <c r="F422" s="1" t="s">
        <v>18</v>
      </c>
      <c r="G422" s="1" t="s">
        <v>19</v>
      </c>
      <c r="H422" s="1" t="s">
        <v>1486</v>
      </c>
      <c r="I422" s="1" t="s">
        <v>1487</v>
      </c>
      <c r="J422" s="1" t="s">
        <v>1487</v>
      </c>
      <c r="K422" s="2"/>
      <c r="L422" s="1">
        <v>-5.0</v>
      </c>
      <c r="M422" s="1"/>
      <c r="N422" s="1">
        <v>9.31185</v>
      </c>
      <c r="O422" s="1" t="s">
        <v>22</v>
      </c>
      <c r="P422" s="1" t="s">
        <v>1488</v>
      </c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idden="1">
      <c r="A423" s="1" t="s">
        <v>24</v>
      </c>
      <c r="B423" s="1" t="s">
        <v>17</v>
      </c>
      <c r="C423" s="1">
        <v>321.0</v>
      </c>
      <c r="D423" s="1">
        <v>0.0</v>
      </c>
      <c r="E423" s="1" t="s">
        <v>25</v>
      </c>
      <c r="F423" s="1" t="s">
        <v>18</v>
      </c>
      <c r="G423" s="1" t="s">
        <v>19</v>
      </c>
      <c r="H423" s="1" t="s">
        <v>1489</v>
      </c>
      <c r="I423" s="1" t="s">
        <v>1490</v>
      </c>
      <c r="J423" s="1" t="s">
        <v>1490</v>
      </c>
      <c r="K423" s="2"/>
      <c r="L423" s="1">
        <v>-6.0</v>
      </c>
      <c r="M423" s="1"/>
      <c r="N423" s="1">
        <v>8.879216666666666</v>
      </c>
      <c r="O423" s="1" t="s">
        <v>22</v>
      </c>
      <c r="P423" s="1" t="s">
        <v>1491</v>
      </c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idden="1">
      <c r="A424" s="1" t="s">
        <v>24</v>
      </c>
      <c r="B424" s="1" t="s">
        <v>17</v>
      </c>
      <c r="C424" s="1">
        <v>289.0</v>
      </c>
      <c r="D424" s="1">
        <v>0.0</v>
      </c>
      <c r="E424" s="1" t="s">
        <v>25</v>
      </c>
      <c r="F424" s="1" t="s">
        <v>18</v>
      </c>
      <c r="G424" s="1" t="s">
        <v>19</v>
      </c>
      <c r="H424" s="1" t="s">
        <v>1492</v>
      </c>
      <c r="I424" s="1" t="s">
        <v>1493</v>
      </c>
      <c r="J424" s="1" t="s">
        <v>1493</v>
      </c>
      <c r="K424" s="2"/>
      <c r="L424" s="1">
        <v>-5.0</v>
      </c>
      <c r="M424" s="1"/>
      <c r="N424" s="1">
        <v>9.194</v>
      </c>
      <c r="O424" s="1" t="s">
        <v>22</v>
      </c>
      <c r="P424" s="1" t="s">
        <v>1494</v>
      </c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idden="1">
      <c r="A425" s="1" t="s">
        <v>16</v>
      </c>
      <c r="B425" s="1" t="s">
        <v>311</v>
      </c>
      <c r="C425" s="1">
        <v>329.0</v>
      </c>
      <c r="D425" s="1">
        <v>0.0</v>
      </c>
      <c r="E425" s="2"/>
      <c r="F425" s="1" t="s">
        <v>18</v>
      </c>
      <c r="G425" s="1" t="s">
        <v>19</v>
      </c>
      <c r="H425" s="1" t="s">
        <v>1495</v>
      </c>
      <c r="I425" s="1" t="s">
        <v>1496</v>
      </c>
      <c r="J425" s="1" t="s">
        <v>1496</v>
      </c>
      <c r="K425" s="2"/>
      <c r="L425" s="1">
        <v>-6.0</v>
      </c>
      <c r="M425" s="1"/>
      <c r="N425" s="1">
        <v>8.054233333333332</v>
      </c>
      <c r="O425" s="1" t="s">
        <v>22</v>
      </c>
      <c r="P425" s="1" t="s">
        <v>1497</v>
      </c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idden="1">
      <c r="A426" s="1" t="s">
        <v>37</v>
      </c>
      <c r="B426" s="1" t="s">
        <v>17</v>
      </c>
      <c r="C426" s="1">
        <v>299.0</v>
      </c>
      <c r="D426" s="1">
        <v>0.0</v>
      </c>
      <c r="E426" s="1" t="s">
        <v>60</v>
      </c>
      <c r="F426" s="1" t="s">
        <v>44</v>
      </c>
      <c r="G426" s="1" t="s">
        <v>19</v>
      </c>
      <c r="H426" s="1" t="s">
        <v>1498</v>
      </c>
      <c r="I426" s="1" t="s">
        <v>1499</v>
      </c>
      <c r="J426" s="1" t="s">
        <v>1500</v>
      </c>
      <c r="K426" s="1" t="s">
        <v>1501</v>
      </c>
      <c r="L426" s="1">
        <v>-11.0</v>
      </c>
      <c r="M426" s="1">
        <v>0.011833333333333333</v>
      </c>
      <c r="N426" s="1">
        <v>8.9938</v>
      </c>
      <c r="O426" s="1" t="s">
        <v>41</v>
      </c>
      <c r="P426" s="1" t="s">
        <v>1502</v>
      </c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idden="1">
      <c r="A427" s="1" t="s">
        <v>37</v>
      </c>
      <c r="B427" s="1" t="s">
        <v>17</v>
      </c>
      <c r="C427" s="1">
        <v>640.0</v>
      </c>
      <c r="D427" s="1">
        <v>17.0</v>
      </c>
      <c r="E427" s="1" t="s">
        <v>60</v>
      </c>
      <c r="F427" s="1" t="s">
        <v>44</v>
      </c>
      <c r="G427" s="1" t="s">
        <v>19</v>
      </c>
      <c r="H427" s="1" t="s">
        <v>1503</v>
      </c>
      <c r="I427" s="1" t="s">
        <v>1504</v>
      </c>
      <c r="J427" s="1" t="s">
        <v>1505</v>
      </c>
      <c r="K427" s="1" t="s">
        <v>1506</v>
      </c>
      <c r="L427" s="1">
        <v>1.0</v>
      </c>
      <c r="M427" s="1">
        <v>0.0109</v>
      </c>
      <c r="N427" s="1">
        <v>24.5011</v>
      </c>
      <c r="O427" s="1" t="s">
        <v>41</v>
      </c>
      <c r="P427" s="1" t="s">
        <v>1507</v>
      </c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idden="1">
      <c r="A428" s="1" t="s">
        <v>37</v>
      </c>
      <c r="B428" s="1" t="s">
        <v>17</v>
      </c>
      <c r="C428" s="1">
        <v>368.0</v>
      </c>
      <c r="D428" s="1">
        <v>0.0</v>
      </c>
      <c r="E428" s="1" t="s">
        <v>60</v>
      </c>
      <c r="F428" s="1" t="s">
        <v>44</v>
      </c>
      <c r="G428" s="1" t="s">
        <v>45</v>
      </c>
      <c r="H428" s="1" t="s">
        <v>1508</v>
      </c>
      <c r="I428" s="1" t="s">
        <v>1509</v>
      </c>
      <c r="J428" s="1" t="s">
        <v>1510</v>
      </c>
      <c r="K428" s="1" t="s">
        <v>1511</v>
      </c>
      <c r="L428" s="1">
        <v>7.0</v>
      </c>
      <c r="M428" s="1">
        <v>0.00765</v>
      </c>
      <c r="N428" s="1">
        <v>17.230633333333333</v>
      </c>
      <c r="O428" s="1" t="s">
        <v>41</v>
      </c>
      <c r="P428" s="1" t="s">
        <v>1512</v>
      </c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idden="1">
      <c r="A429" s="1" t="s">
        <v>24</v>
      </c>
      <c r="B429" s="1" t="s">
        <v>17</v>
      </c>
      <c r="C429" s="1">
        <v>628.0</v>
      </c>
      <c r="D429" s="1">
        <v>0.0</v>
      </c>
      <c r="E429" s="1" t="s">
        <v>25</v>
      </c>
      <c r="F429" s="1" t="s">
        <v>18</v>
      </c>
      <c r="G429" s="1" t="s">
        <v>19</v>
      </c>
      <c r="H429" s="1" t="s">
        <v>1513</v>
      </c>
      <c r="I429" s="1" t="s">
        <v>1514</v>
      </c>
      <c r="J429" s="1" t="s">
        <v>1514</v>
      </c>
      <c r="K429" s="2"/>
      <c r="L429" s="1">
        <v>1.0</v>
      </c>
      <c r="M429" s="1"/>
      <c r="N429" s="1">
        <v>16.535616666666666</v>
      </c>
      <c r="O429" s="1" t="s">
        <v>22</v>
      </c>
      <c r="P429" s="1" t="s">
        <v>1515</v>
      </c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idden="1">
      <c r="A430" s="1" t="s">
        <v>16</v>
      </c>
      <c r="B430" s="1" t="s">
        <v>17</v>
      </c>
      <c r="C430" s="1">
        <v>919.0</v>
      </c>
      <c r="D430" s="1">
        <v>0.0</v>
      </c>
      <c r="E430" s="2"/>
      <c r="F430" s="1" t="s">
        <v>18</v>
      </c>
      <c r="G430" s="1" t="s">
        <v>19</v>
      </c>
      <c r="H430" s="1" t="s">
        <v>1516</v>
      </c>
      <c r="I430" s="1" t="s">
        <v>1517</v>
      </c>
      <c r="J430" s="1" t="s">
        <v>1517</v>
      </c>
      <c r="K430" s="2"/>
      <c r="L430" s="1">
        <v>4.0</v>
      </c>
      <c r="M430" s="1"/>
      <c r="N430" s="1">
        <v>19.61495</v>
      </c>
      <c r="O430" s="1" t="s">
        <v>22</v>
      </c>
      <c r="P430" s="1" t="s">
        <v>1518</v>
      </c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idden="1">
      <c r="A431" s="1" t="s">
        <v>37</v>
      </c>
      <c r="B431" s="1" t="s">
        <v>17</v>
      </c>
      <c r="C431" s="1">
        <v>288.0</v>
      </c>
      <c r="D431" s="1">
        <v>50.0</v>
      </c>
      <c r="E431" s="2"/>
      <c r="F431" s="1" t="s">
        <v>38</v>
      </c>
      <c r="G431" s="1" t="s">
        <v>19</v>
      </c>
      <c r="H431" s="1" t="s">
        <v>1519</v>
      </c>
      <c r="I431" s="1" t="s">
        <v>1520</v>
      </c>
      <c r="J431" s="1" t="s">
        <v>1520</v>
      </c>
      <c r="K431" s="2"/>
      <c r="L431" s="1">
        <v>-9.0</v>
      </c>
      <c r="M431" s="1"/>
      <c r="N431" s="1">
        <v>10.003733333333333</v>
      </c>
      <c r="O431" s="1" t="s">
        <v>41</v>
      </c>
      <c r="P431" s="1" t="s">
        <v>1521</v>
      </c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idden="1">
      <c r="A432" s="1" t="s">
        <v>117</v>
      </c>
      <c r="B432" s="1" t="s">
        <v>17</v>
      </c>
      <c r="C432" s="1">
        <v>80.0</v>
      </c>
      <c r="D432" s="1">
        <v>140.0</v>
      </c>
      <c r="E432" s="2"/>
      <c r="F432" s="1" t="s">
        <v>38</v>
      </c>
      <c r="G432" s="1" t="s">
        <v>45</v>
      </c>
      <c r="H432" s="1" t="s">
        <v>1522</v>
      </c>
      <c r="I432" s="1" t="s">
        <v>1523</v>
      </c>
      <c r="J432" s="1" t="s">
        <v>1523</v>
      </c>
      <c r="K432" s="2"/>
      <c r="L432" s="1">
        <v>-4.0</v>
      </c>
      <c r="M432" s="1"/>
      <c r="N432" s="1">
        <v>0.93455</v>
      </c>
      <c r="O432" s="1" t="s">
        <v>120</v>
      </c>
      <c r="P432" s="1" t="s">
        <v>1524</v>
      </c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idden="1">
      <c r="A433" s="1" t="s">
        <v>37</v>
      </c>
      <c r="B433" s="1" t="s">
        <v>17</v>
      </c>
      <c r="C433" s="3">
        <v>309.0</v>
      </c>
      <c r="D433" s="1">
        <v>0.0</v>
      </c>
      <c r="E433" s="1" t="s">
        <v>60</v>
      </c>
      <c r="F433" s="1" t="s">
        <v>44</v>
      </c>
      <c r="G433" s="1" t="s">
        <v>19</v>
      </c>
      <c r="H433" s="1" t="s">
        <v>1525</v>
      </c>
      <c r="I433" s="1" t="s">
        <v>1526</v>
      </c>
      <c r="J433" s="1" t="s">
        <v>1527</v>
      </c>
      <c r="K433" s="1" t="s">
        <v>1528</v>
      </c>
      <c r="L433" s="1">
        <v>-10.0</v>
      </c>
      <c r="M433" s="1">
        <v>0.010816666666666667</v>
      </c>
      <c r="N433" s="1">
        <v>10.1654</v>
      </c>
      <c r="O433" s="1" t="s">
        <v>41</v>
      </c>
      <c r="P433" s="1" t="s">
        <v>236</v>
      </c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idden="1">
      <c r="A434" s="1" t="s">
        <v>16</v>
      </c>
      <c r="B434" s="1" t="s">
        <v>17</v>
      </c>
      <c r="C434" s="1">
        <v>414.0</v>
      </c>
      <c r="D434" s="1">
        <v>0.0</v>
      </c>
      <c r="E434" s="2"/>
      <c r="F434" s="1" t="s">
        <v>18</v>
      </c>
      <c r="G434" s="1" t="s">
        <v>19</v>
      </c>
      <c r="H434" s="1" t="s">
        <v>1529</v>
      </c>
      <c r="I434" s="1" t="s">
        <v>1530</v>
      </c>
      <c r="J434" s="1" t="s">
        <v>1530</v>
      </c>
      <c r="K434" s="2"/>
      <c r="L434" s="1">
        <v>-2.0</v>
      </c>
      <c r="M434" s="1"/>
      <c r="N434" s="1">
        <v>12.4995</v>
      </c>
      <c r="O434" s="1" t="s">
        <v>22</v>
      </c>
      <c r="P434" s="1" t="s">
        <v>1531</v>
      </c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idden="1">
      <c r="A435" s="1" t="s">
        <v>29</v>
      </c>
      <c r="B435" s="1" t="s">
        <v>17</v>
      </c>
      <c r="C435" s="1">
        <v>329.0</v>
      </c>
      <c r="D435" s="1">
        <v>0.0</v>
      </c>
      <c r="E435" s="1" t="s">
        <v>1151</v>
      </c>
      <c r="F435" s="1" t="s">
        <v>18</v>
      </c>
      <c r="G435" s="1" t="s">
        <v>19</v>
      </c>
      <c r="H435" s="1" t="s">
        <v>1532</v>
      </c>
      <c r="I435" s="1" t="s">
        <v>1533</v>
      </c>
      <c r="J435" s="1" t="s">
        <v>1533</v>
      </c>
      <c r="K435" s="2"/>
      <c r="L435" s="1">
        <v>-6.0</v>
      </c>
      <c r="M435" s="1"/>
      <c r="N435" s="1">
        <v>8.48755</v>
      </c>
      <c r="O435" s="1" t="s">
        <v>22</v>
      </c>
      <c r="P435" s="1" t="s">
        <v>1534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idden="1">
      <c r="A436" s="1" t="s">
        <v>117</v>
      </c>
      <c r="B436" s="1" t="s">
        <v>17</v>
      </c>
      <c r="C436" s="1">
        <v>309.0</v>
      </c>
      <c r="D436" s="1">
        <v>0.0</v>
      </c>
      <c r="E436" s="2"/>
      <c r="F436" s="1" t="s">
        <v>38</v>
      </c>
      <c r="G436" s="1" t="s">
        <v>45</v>
      </c>
      <c r="H436" s="1" t="s">
        <v>1535</v>
      </c>
      <c r="I436" s="1" t="s">
        <v>1536</v>
      </c>
      <c r="J436" s="1" t="s">
        <v>1536</v>
      </c>
      <c r="K436" s="2"/>
      <c r="L436" s="1">
        <v>3.0</v>
      </c>
      <c r="M436" s="1"/>
      <c r="N436" s="1">
        <v>8.078316666666666</v>
      </c>
      <c r="O436" s="1" t="s">
        <v>120</v>
      </c>
      <c r="P436" s="1" t="s">
        <v>1537</v>
      </c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idden="1">
      <c r="A437" s="1" t="s">
        <v>117</v>
      </c>
      <c r="B437" s="1" t="s">
        <v>17</v>
      </c>
      <c r="C437" s="3">
        <v>249.0</v>
      </c>
      <c r="D437" s="1">
        <v>0.0</v>
      </c>
      <c r="E437" s="2"/>
      <c r="F437" s="1" t="s">
        <v>38</v>
      </c>
      <c r="G437" s="1" t="s">
        <v>45</v>
      </c>
      <c r="H437" s="1" t="s">
        <v>1538</v>
      </c>
      <c r="I437" s="1" t="s">
        <v>1539</v>
      </c>
      <c r="J437" s="1" t="s">
        <v>1539</v>
      </c>
      <c r="K437" s="2"/>
      <c r="L437" s="1">
        <v>3.0</v>
      </c>
      <c r="M437" s="1"/>
      <c r="N437" s="1">
        <v>8.30585</v>
      </c>
      <c r="O437" s="1" t="s">
        <v>120</v>
      </c>
      <c r="P437" s="1" t="s">
        <v>1540</v>
      </c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idden="1">
      <c r="A438" s="1" t="s">
        <v>117</v>
      </c>
      <c r="B438" s="1" t="s">
        <v>1083</v>
      </c>
      <c r="C438" s="1">
        <v>498.0</v>
      </c>
      <c r="D438" s="1">
        <v>0.0</v>
      </c>
      <c r="E438" s="2"/>
      <c r="F438" s="1" t="s">
        <v>38</v>
      </c>
      <c r="G438" s="1" t="s">
        <v>45</v>
      </c>
      <c r="H438" s="1" t="s">
        <v>1541</v>
      </c>
      <c r="I438" s="2"/>
      <c r="J438" s="2"/>
      <c r="K438" s="2"/>
      <c r="L438" s="1">
        <v>0.0</v>
      </c>
      <c r="M438" s="1"/>
      <c r="N438" s="2"/>
      <c r="O438" s="1" t="s">
        <v>120</v>
      </c>
      <c r="P438" s="1" t="s">
        <v>1542</v>
      </c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idden="1">
      <c r="A439" s="1" t="s">
        <v>37</v>
      </c>
      <c r="B439" s="1" t="s">
        <v>17</v>
      </c>
      <c r="C439" s="3">
        <v>438.0</v>
      </c>
      <c r="D439" s="1">
        <v>100.0</v>
      </c>
      <c r="E439" s="2"/>
      <c r="F439" s="1" t="s">
        <v>38</v>
      </c>
      <c r="G439" s="1" t="s">
        <v>45</v>
      </c>
      <c r="H439" s="1" t="s">
        <v>1543</v>
      </c>
      <c r="I439" s="1" t="s">
        <v>1544</v>
      </c>
      <c r="J439" s="1" t="s">
        <v>1544</v>
      </c>
      <c r="K439" s="2"/>
      <c r="L439" s="1">
        <v>-9.0</v>
      </c>
      <c r="M439" s="1"/>
      <c r="N439" s="1">
        <v>10.362683333333333</v>
      </c>
      <c r="O439" s="1" t="s">
        <v>41</v>
      </c>
      <c r="P439" s="1" t="s">
        <v>1545</v>
      </c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idden="1">
      <c r="A440" s="1" t="s">
        <v>37</v>
      </c>
      <c r="B440" s="1" t="s">
        <v>17</v>
      </c>
      <c r="C440" s="1">
        <v>683.0</v>
      </c>
      <c r="D440" s="1">
        <v>0.0</v>
      </c>
      <c r="E440" s="1" t="s">
        <v>60</v>
      </c>
      <c r="F440" s="1" t="s">
        <v>44</v>
      </c>
      <c r="G440" s="1" t="s">
        <v>19</v>
      </c>
      <c r="H440" s="1" t="s">
        <v>1546</v>
      </c>
      <c r="I440" s="1" t="s">
        <v>1547</v>
      </c>
      <c r="J440" s="1" t="s">
        <v>1548</v>
      </c>
      <c r="K440" s="1" t="s">
        <v>1549</v>
      </c>
      <c r="L440" s="1">
        <v>-5.0</v>
      </c>
      <c r="M440" s="1">
        <v>0.0264</v>
      </c>
      <c r="N440" s="1">
        <v>19.222633333333334</v>
      </c>
      <c r="O440" s="1" t="s">
        <v>41</v>
      </c>
      <c r="P440" s="1" t="s">
        <v>1550</v>
      </c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idden="1">
      <c r="A441" s="1" t="s">
        <v>29</v>
      </c>
      <c r="B441" s="1" t="s">
        <v>17</v>
      </c>
      <c r="C441" s="1">
        <v>423.0</v>
      </c>
      <c r="D441" s="1">
        <v>0.0</v>
      </c>
      <c r="E441" s="1" t="s">
        <v>1551</v>
      </c>
      <c r="F441" s="1" t="s">
        <v>18</v>
      </c>
      <c r="G441" s="1" t="s">
        <v>19</v>
      </c>
      <c r="H441" s="1" t="s">
        <v>1552</v>
      </c>
      <c r="I441" s="1" t="s">
        <v>1553</v>
      </c>
      <c r="J441" s="1" t="s">
        <v>1553</v>
      </c>
      <c r="K441" s="2"/>
      <c r="L441" s="1">
        <v>-6.0</v>
      </c>
      <c r="M441" s="1"/>
      <c r="N441" s="1">
        <v>8.729283333333333</v>
      </c>
      <c r="O441" s="1" t="s">
        <v>22</v>
      </c>
      <c r="P441" s="1" t="s">
        <v>1554</v>
      </c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idden="1">
      <c r="A442" s="1" t="s">
        <v>29</v>
      </c>
      <c r="B442" s="1" t="s">
        <v>17</v>
      </c>
      <c r="C442" s="1">
        <v>763.0</v>
      </c>
      <c r="D442" s="1">
        <v>0.0</v>
      </c>
      <c r="E442" s="1" t="s">
        <v>1555</v>
      </c>
      <c r="F442" s="1" t="s">
        <v>18</v>
      </c>
      <c r="G442" s="1" t="s">
        <v>19</v>
      </c>
      <c r="H442" s="1" t="s">
        <v>1556</v>
      </c>
      <c r="I442" s="1" t="s">
        <v>1557</v>
      </c>
      <c r="J442" s="1" t="s">
        <v>1557</v>
      </c>
      <c r="K442" s="2"/>
      <c r="L442" s="1">
        <v>-2.0</v>
      </c>
      <c r="M442" s="1"/>
      <c r="N442" s="1">
        <v>12.080916666666667</v>
      </c>
      <c r="O442" s="1" t="s">
        <v>22</v>
      </c>
      <c r="P442" s="1" t="s">
        <v>1558</v>
      </c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idden="1">
      <c r="A443" s="1" t="s">
        <v>29</v>
      </c>
      <c r="B443" s="1" t="s">
        <v>17</v>
      </c>
      <c r="C443" s="1">
        <v>329.0</v>
      </c>
      <c r="D443" s="1">
        <v>0.0</v>
      </c>
      <c r="E443" s="1" t="s">
        <v>1559</v>
      </c>
      <c r="F443" s="1" t="s">
        <v>18</v>
      </c>
      <c r="G443" s="1" t="s">
        <v>19</v>
      </c>
      <c r="H443" s="1" t="s">
        <v>1560</v>
      </c>
      <c r="I443" s="1" t="s">
        <v>1561</v>
      </c>
      <c r="J443" s="1" t="s">
        <v>1561</v>
      </c>
      <c r="K443" s="2"/>
      <c r="L443" s="1">
        <v>1.0</v>
      </c>
      <c r="M443" s="1"/>
      <c r="N443" s="1">
        <v>16.36541666666667</v>
      </c>
      <c r="O443" s="1" t="s">
        <v>22</v>
      </c>
      <c r="P443" s="1" t="s">
        <v>1331</v>
      </c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idden="1">
      <c r="A444" s="1" t="s">
        <v>16</v>
      </c>
      <c r="B444" s="1" t="s">
        <v>17</v>
      </c>
      <c r="C444" s="1">
        <v>698.0</v>
      </c>
      <c r="D444" s="1">
        <v>0.0</v>
      </c>
      <c r="E444" s="2"/>
      <c r="F444" s="1" t="s">
        <v>18</v>
      </c>
      <c r="G444" s="1" t="s">
        <v>19</v>
      </c>
      <c r="H444" s="1" t="s">
        <v>1562</v>
      </c>
      <c r="I444" s="1" t="s">
        <v>1563</v>
      </c>
      <c r="J444" s="1" t="s">
        <v>1563</v>
      </c>
      <c r="K444" s="2"/>
      <c r="L444" s="1">
        <v>5.0</v>
      </c>
      <c r="M444" s="1"/>
      <c r="N444" s="1">
        <v>20.612383333333334</v>
      </c>
      <c r="O444" s="1" t="s">
        <v>22</v>
      </c>
      <c r="P444" s="1" t="s">
        <v>1564</v>
      </c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idden="1">
      <c r="A445" s="1" t="s">
        <v>37</v>
      </c>
      <c r="B445" s="1" t="s">
        <v>17</v>
      </c>
      <c r="C445" s="1">
        <v>265.0</v>
      </c>
      <c r="D445" s="1">
        <v>61.0</v>
      </c>
      <c r="E445" s="2"/>
      <c r="F445" s="1" t="s">
        <v>38</v>
      </c>
      <c r="G445" s="1" t="s">
        <v>19</v>
      </c>
      <c r="H445" s="1" t="s">
        <v>1565</v>
      </c>
      <c r="I445" s="1" t="s">
        <v>1566</v>
      </c>
      <c r="J445" s="1" t="s">
        <v>1566</v>
      </c>
      <c r="K445" s="2"/>
      <c r="L445" s="1">
        <v>-7.0</v>
      </c>
      <c r="M445" s="1"/>
      <c r="N445" s="1">
        <v>10.742566666666667</v>
      </c>
      <c r="O445" s="1" t="s">
        <v>41</v>
      </c>
      <c r="P445" s="1" t="s">
        <v>736</v>
      </c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1" t="s">
        <v>29</v>
      </c>
      <c r="B446" s="1" t="s">
        <v>17</v>
      </c>
      <c r="C446" s="1">
        <v>329.0</v>
      </c>
      <c r="D446" s="1">
        <v>0.0</v>
      </c>
      <c r="E446" s="1" t="s">
        <v>408</v>
      </c>
      <c r="F446" s="1" t="s">
        <v>18</v>
      </c>
      <c r="G446" s="1" t="s">
        <v>19</v>
      </c>
      <c r="H446" s="1" t="s">
        <v>1567</v>
      </c>
      <c r="I446" s="1" t="s">
        <v>1568</v>
      </c>
      <c r="J446" s="1" t="s">
        <v>1568</v>
      </c>
      <c r="K446" s="2"/>
      <c r="L446" s="1">
        <v>-5.0</v>
      </c>
      <c r="M446" s="1"/>
      <c r="N446" s="1">
        <v>9.932466666666667</v>
      </c>
      <c r="O446" s="1" t="s">
        <v>22</v>
      </c>
      <c r="P446" s="1" t="s">
        <v>176</v>
      </c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idden="1">
      <c r="A447" s="1" t="s">
        <v>117</v>
      </c>
      <c r="B447" s="1" t="s">
        <v>17</v>
      </c>
      <c r="C447" s="1">
        <v>319.0</v>
      </c>
      <c r="D447" s="1">
        <v>0.0</v>
      </c>
      <c r="E447" s="2"/>
      <c r="F447" s="1" t="s">
        <v>38</v>
      </c>
      <c r="G447" s="1" t="s">
        <v>45</v>
      </c>
      <c r="H447" s="1" t="s">
        <v>1569</v>
      </c>
      <c r="I447" s="1" t="s">
        <v>1570</v>
      </c>
      <c r="J447" s="1" t="s">
        <v>1570</v>
      </c>
      <c r="K447" s="2"/>
      <c r="L447" s="1">
        <v>1.0</v>
      </c>
      <c r="M447" s="1"/>
      <c r="N447" s="1">
        <v>6.572683333333333</v>
      </c>
      <c r="O447" s="1" t="s">
        <v>120</v>
      </c>
      <c r="P447" s="1" t="s">
        <v>1571</v>
      </c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idden="1">
      <c r="A448" s="1" t="s">
        <v>37</v>
      </c>
      <c r="B448" s="1" t="s">
        <v>17</v>
      </c>
      <c r="C448" s="1">
        <v>1142.0</v>
      </c>
      <c r="D448" s="1">
        <v>0.0</v>
      </c>
      <c r="E448" s="1" t="s">
        <v>60</v>
      </c>
      <c r="F448" s="1" t="s">
        <v>44</v>
      </c>
      <c r="G448" s="1" t="s">
        <v>19</v>
      </c>
      <c r="H448" s="1" t="s">
        <v>1572</v>
      </c>
      <c r="I448" s="1" t="s">
        <v>1573</v>
      </c>
      <c r="J448" s="1" t="s">
        <v>1574</v>
      </c>
      <c r="K448" s="1" t="s">
        <v>1575</v>
      </c>
      <c r="L448" s="1">
        <v>-4.0</v>
      </c>
      <c r="M448" s="1">
        <v>0.018016666666666667</v>
      </c>
      <c r="N448" s="1">
        <v>19.15651666666667</v>
      </c>
      <c r="O448" s="1" t="s">
        <v>41</v>
      </c>
      <c r="P448" s="1" t="s">
        <v>1576</v>
      </c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idden="1">
      <c r="A449" s="1" t="s">
        <v>117</v>
      </c>
      <c r="B449" s="1" t="s">
        <v>17</v>
      </c>
      <c r="C449" s="1">
        <v>309.0</v>
      </c>
      <c r="D449" s="1">
        <v>0.0</v>
      </c>
      <c r="E449" s="2"/>
      <c r="F449" s="1" t="s">
        <v>38</v>
      </c>
      <c r="G449" s="1" t="s">
        <v>45</v>
      </c>
      <c r="H449" s="1" t="s">
        <v>1577</v>
      </c>
      <c r="I449" s="1" t="s">
        <v>1578</v>
      </c>
      <c r="J449" s="1" t="s">
        <v>1578</v>
      </c>
      <c r="K449" s="2"/>
      <c r="L449" s="1">
        <v>6.0</v>
      </c>
      <c r="M449" s="1"/>
      <c r="N449" s="1">
        <v>11.705366666666666</v>
      </c>
      <c r="O449" s="1" t="s">
        <v>120</v>
      </c>
      <c r="P449" s="1" t="s">
        <v>1579</v>
      </c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idden="1">
      <c r="A450" s="1" t="s">
        <v>37</v>
      </c>
      <c r="B450" s="1" t="s">
        <v>17</v>
      </c>
      <c r="C450" s="1">
        <v>427.0</v>
      </c>
      <c r="D450" s="1">
        <v>0.0</v>
      </c>
      <c r="E450" s="1" t="s">
        <v>60</v>
      </c>
      <c r="F450" s="1" t="s">
        <v>44</v>
      </c>
      <c r="G450" s="1" t="s">
        <v>19</v>
      </c>
      <c r="H450" s="1" t="s">
        <v>1580</v>
      </c>
      <c r="I450" s="1" t="s">
        <v>1581</v>
      </c>
      <c r="J450" s="1" t="s">
        <v>1582</v>
      </c>
      <c r="K450" s="1" t="s">
        <v>1583</v>
      </c>
      <c r="L450" s="1">
        <v>4.0</v>
      </c>
      <c r="M450" s="1">
        <v>0.017866666666666666</v>
      </c>
      <c r="N450" s="1">
        <v>11.146916666666666</v>
      </c>
      <c r="O450" s="1" t="s">
        <v>41</v>
      </c>
      <c r="P450" s="1" t="s">
        <v>1584</v>
      </c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idden="1">
      <c r="A451" s="1" t="s">
        <v>37</v>
      </c>
      <c r="B451" s="1" t="s">
        <v>17</v>
      </c>
      <c r="C451" s="1">
        <v>219.0</v>
      </c>
      <c r="D451" s="1">
        <v>50.0</v>
      </c>
      <c r="E451" s="2"/>
      <c r="F451" s="1" t="s">
        <v>38</v>
      </c>
      <c r="G451" s="1" t="s">
        <v>254</v>
      </c>
      <c r="H451" s="1" t="s">
        <v>1585</v>
      </c>
      <c r="I451" s="1" t="s">
        <v>1586</v>
      </c>
      <c r="J451" s="1" t="s">
        <v>1586</v>
      </c>
      <c r="K451" s="2"/>
      <c r="L451" s="1">
        <v>-8.0</v>
      </c>
      <c r="M451" s="1"/>
      <c r="N451" s="1">
        <v>11.167083333333334</v>
      </c>
      <c r="O451" s="1" t="s">
        <v>41</v>
      </c>
      <c r="P451" s="1" t="s">
        <v>1587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idden="1">
      <c r="A452" s="1" t="s">
        <v>29</v>
      </c>
      <c r="B452" s="1" t="s">
        <v>311</v>
      </c>
      <c r="C452" s="3">
        <v>289.0</v>
      </c>
      <c r="D452" s="1">
        <v>0.0</v>
      </c>
      <c r="E452" s="1" t="s">
        <v>1588</v>
      </c>
      <c r="F452" s="1" t="s">
        <v>18</v>
      </c>
      <c r="G452" s="1" t="s">
        <v>19</v>
      </c>
      <c r="H452" s="1" t="s">
        <v>1589</v>
      </c>
      <c r="I452" s="1" t="s">
        <v>1590</v>
      </c>
      <c r="J452" s="1" t="s">
        <v>1590</v>
      </c>
      <c r="K452" s="2"/>
      <c r="L452" s="1">
        <v>8.0</v>
      </c>
      <c r="M452" s="1"/>
      <c r="N452" s="1">
        <v>23.747883333333334</v>
      </c>
      <c r="O452" s="1" t="s">
        <v>22</v>
      </c>
      <c r="P452" s="1" t="s">
        <v>1591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idden="1">
      <c r="A453" s="1" t="s">
        <v>29</v>
      </c>
      <c r="B453" s="3" t="s">
        <v>311</v>
      </c>
      <c r="C453" s="1">
        <v>264.0</v>
      </c>
      <c r="D453" s="1">
        <v>0.0</v>
      </c>
      <c r="E453" s="1" t="s">
        <v>1592</v>
      </c>
      <c r="F453" s="1" t="s">
        <v>18</v>
      </c>
      <c r="G453" s="1" t="s">
        <v>19</v>
      </c>
      <c r="H453" s="1" t="s">
        <v>1593</v>
      </c>
      <c r="I453" s="1" t="s">
        <v>1594</v>
      </c>
      <c r="J453" s="1" t="s">
        <v>1594</v>
      </c>
      <c r="K453" s="2"/>
      <c r="L453" s="1">
        <v>8.0</v>
      </c>
      <c r="M453" s="1"/>
      <c r="N453" s="1">
        <v>23.6998</v>
      </c>
      <c r="O453" s="1" t="s">
        <v>22</v>
      </c>
      <c r="P453" s="1" t="s">
        <v>1595</v>
      </c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idden="1">
      <c r="A454" s="1" t="s">
        <v>37</v>
      </c>
      <c r="B454" s="1" t="s">
        <v>17</v>
      </c>
      <c r="C454" s="1">
        <v>386.0</v>
      </c>
      <c r="D454" s="1">
        <v>112.0</v>
      </c>
      <c r="E454" s="2"/>
      <c r="F454" s="1" t="s">
        <v>38</v>
      </c>
      <c r="G454" s="1" t="s">
        <v>254</v>
      </c>
      <c r="H454" s="1" t="s">
        <v>1596</v>
      </c>
      <c r="I454" s="1" t="s">
        <v>1597</v>
      </c>
      <c r="J454" s="1" t="s">
        <v>1597</v>
      </c>
      <c r="K454" s="2"/>
      <c r="L454" s="1">
        <v>0.0</v>
      </c>
      <c r="M454" s="1"/>
      <c r="N454" s="1">
        <v>20.07731666666667</v>
      </c>
      <c r="O454" s="1" t="s">
        <v>41</v>
      </c>
      <c r="P454" s="1" t="s">
        <v>1598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idden="1">
      <c r="A455" s="1" t="s">
        <v>16</v>
      </c>
      <c r="B455" s="1" t="s">
        <v>311</v>
      </c>
      <c r="C455" s="3">
        <v>658.0</v>
      </c>
      <c r="D455" s="1">
        <v>0.0</v>
      </c>
      <c r="E455" s="2"/>
      <c r="F455" s="1" t="s">
        <v>18</v>
      </c>
      <c r="G455" s="1" t="s">
        <v>19</v>
      </c>
      <c r="H455" s="1" t="s">
        <v>1599</v>
      </c>
      <c r="I455" s="1" t="s">
        <v>1600</v>
      </c>
      <c r="J455" s="1" t="s">
        <v>1600</v>
      </c>
      <c r="K455" s="2"/>
      <c r="L455" s="1">
        <v>-4.0</v>
      </c>
      <c r="M455" s="1"/>
      <c r="N455" s="1">
        <v>10.837333333333333</v>
      </c>
      <c r="O455" s="1" t="s">
        <v>22</v>
      </c>
      <c r="P455" s="1" t="s">
        <v>1601</v>
      </c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idden="1">
      <c r="A456" s="1" t="s">
        <v>37</v>
      </c>
      <c r="B456" s="1" t="s">
        <v>17</v>
      </c>
      <c r="C456" s="1">
        <v>199.0</v>
      </c>
      <c r="D456" s="1">
        <v>50.0</v>
      </c>
      <c r="E456" s="2"/>
      <c r="F456" s="1" t="s">
        <v>38</v>
      </c>
      <c r="G456" s="1" t="s">
        <v>254</v>
      </c>
      <c r="H456" s="1" t="s">
        <v>1602</v>
      </c>
      <c r="I456" s="1" t="s">
        <v>1603</v>
      </c>
      <c r="J456" s="1" t="s">
        <v>1603</v>
      </c>
      <c r="K456" s="2"/>
      <c r="L456" s="1">
        <v>-8.0</v>
      </c>
      <c r="M456" s="1"/>
      <c r="N456" s="1">
        <v>10.613916666666666</v>
      </c>
      <c r="O456" s="1" t="s">
        <v>41</v>
      </c>
      <c r="P456" s="1" t="s">
        <v>1604</v>
      </c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idden="1">
      <c r="A457" s="1" t="s">
        <v>37</v>
      </c>
      <c r="B457" s="1" t="s">
        <v>17</v>
      </c>
      <c r="C457" s="1">
        <v>309.0</v>
      </c>
      <c r="D457" s="1">
        <v>0.0</v>
      </c>
      <c r="E457" s="1" t="s">
        <v>60</v>
      </c>
      <c r="F457" s="1" t="s">
        <v>44</v>
      </c>
      <c r="G457" s="1" t="s">
        <v>19</v>
      </c>
      <c r="H457" s="1" t="s">
        <v>1605</v>
      </c>
      <c r="I457" s="1" t="s">
        <v>1606</v>
      </c>
      <c r="J457" s="1" t="s">
        <v>1607</v>
      </c>
      <c r="K457" s="1" t="s">
        <v>1608</v>
      </c>
      <c r="L457" s="1">
        <v>-11.0</v>
      </c>
      <c r="M457" s="1">
        <v>0.0124</v>
      </c>
      <c r="N457" s="1">
        <v>9.837416666666666</v>
      </c>
      <c r="O457" s="1" t="s">
        <v>41</v>
      </c>
      <c r="P457" s="1" t="s">
        <v>1381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idden="1">
      <c r="A458" s="1" t="s">
        <v>37</v>
      </c>
      <c r="B458" s="1" t="s">
        <v>17</v>
      </c>
      <c r="C458" s="1">
        <v>255.0</v>
      </c>
      <c r="D458" s="1">
        <v>74.0</v>
      </c>
      <c r="E458" s="2"/>
      <c r="F458" s="1" t="s">
        <v>38</v>
      </c>
      <c r="G458" s="1" t="s">
        <v>254</v>
      </c>
      <c r="H458" s="1" t="s">
        <v>1609</v>
      </c>
      <c r="I458" s="1" t="s">
        <v>1610</v>
      </c>
      <c r="J458" s="1" t="s">
        <v>1610</v>
      </c>
      <c r="K458" s="2"/>
      <c r="L458" s="1">
        <v>-10.0</v>
      </c>
      <c r="M458" s="1"/>
      <c r="N458" s="1">
        <v>9.035983333333334</v>
      </c>
      <c r="O458" s="1" t="s">
        <v>41</v>
      </c>
      <c r="P458" s="1" t="s">
        <v>1611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idden="1">
      <c r="A459" s="1" t="s">
        <v>37</v>
      </c>
      <c r="B459" s="1" t="s">
        <v>17</v>
      </c>
      <c r="C459" s="1">
        <v>465.0</v>
      </c>
      <c r="D459" s="1">
        <v>0.0</v>
      </c>
      <c r="E459" s="1" t="s">
        <v>60</v>
      </c>
      <c r="F459" s="1" t="s">
        <v>44</v>
      </c>
      <c r="G459" s="1" t="s">
        <v>19</v>
      </c>
      <c r="H459" s="1" t="s">
        <v>1612</v>
      </c>
      <c r="I459" s="1" t="s">
        <v>1613</v>
      </c>
      <c r="J459" s="1" t="s">
        <v>1614</v>
      </c>
      <c r="K459" s="1" t="s">
        <v>1615</v>
      </c>
      <c r="L459" s="1">
        <v>-1.0</v>
      </c>
      <c r="M459" s="1">
        <v>0.013983333333333334</v>
      </c>
      <c r="N459" s="1">
        <v>16.02375</v>
      </c>
      <c r="O459" s="1" t="s">
        <v>41</v>
      </c>
      <c r="P459" s="1" t="s">
        <v>1616</v>
      </c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idden="1">
      <c r="A460" s="1" t="s">
        <v>117</v>
      </c>
      <c r="B460" s="1" t="s">
        <v>17</v>
      </c>
      <c r="C460" s="1">
        <v>238.0</v>
      </c>
      <c r="D460" s="1">
        <v>0.0</v>
      </c>
      <c r="E460" s="2"/>
      <c r="F460" s="1" t="s">
        <v>38</v>
      </c>
      <c r="G460" s="1" t="s">
        <v>45</v>
      </c>
      <c r="H460" s="1" t="s">
        <v>1617</v>
      </c>
      <c r="I460" s="1" t="s">
        <v>1618</v>
      </c>
      <c r="J460" s="1" t="s">
        <v>1618</v>
      </c>
      <c r="K460" s="2"/>
      <c r="L460" s="1">
        <v>5.0</v>
      </c>
      <c r="M460" s="1"/>
      <c r="N460" s="1">
        <v>10.6232</v>
      </c>
      <c r="O460" s="1" t="s">
        <v>120</v>
      </c>
      <c r="P460" s="1" t="s">
        <v>1619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idden="1">
      <c r="A461" s="1" t="s">
        <v>24</v>
      </c>
      <c r="B461" s="1" t="s">
        <v>17</v>
      </c>
      <c r="C461" s="1">
        <v>299.0</v>
      </c>
      <c r="D461" s="1">
        <v>0.0</v>
      </c>
      <c r="E461" s="1" t="s">
        <v>25</v>
      </c>
      <c r="F461" s="1" t="s">
        <v>18</v>
      </c>
      <c r="G461" s="1" t="s">
        <v>19</v>
      </c>
      <c r="H461" s="1" t="s">
        <v>1620</v>
      </c>
      <c r="I461" s="1" t="s">
        <v>1621</v>
      </c>
      <c r="J461" s="1" t="s">
        <v>1621</v>
      </c>
      <c r="K461" s="2"/>
      <c r="L461" s="1">
        <v>1.0</v>
      </c>
      <c r="M461" s="1"/>
      <c r="N461" s="1">
        <v>16.645416666666666</v>
      </c>
      <c r="O461" s="1" t="s">
        <v>22</v>
      </c>
      <c r="P461" s="1" t="s">
        <v>1622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idden="1">
      <c r="A462" s="1" t="s">
        <v>24</v>
      </c>
      <c r="B462" s="1" t="s">
        <v>17</v>
      </c>
      <c r="C462" s="1">
        <v>777.0</v>
      </c>
      <c r="D462" s="1">
        <v>0.0</v>
      </c>
      <c r="E462" s="1" t="s">
        <v>25</v>
      </c>
      <c r="F462" s="1" t="s">
        <v>18</v>
      </c>
      <c r="G462" s="1" t="s">
        <v>19</v>
      </c>
      <c r="H462" s="1" t="s">
        <v>1623</v>
      </c>
      <c r="I462" s="1" t="s">
        <v>1624</v>
      </c>
      <c r="J462" s="1" t="s">
        <v>1624</v>
      </c>
      <c r="K462" s="2"/>
      <c r="L462" s="1">
        <v>1.0</v>
      </c>
      <c r="M462" s="1"/>
      <c r="N462" s="1">
        <v>16.768283333333333</v>
      </c>
      <c r="O462" s="1" t="s">
        <v>22</v>
      </c>
      <c r="P462" s="1" t="s">
        <v>1625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idden="1">
      <c r="A463" s="1" t="s">
        <v>24</v>
      </c>
      <c r="B463" s="1" t="s">
        <v>17</v>
      </c>
      <c r="C463" s="1">
        <v>323.0</v>
      </c>
      <c r="D463" s="1">
        <v>0.0</v>
      </c>
      <c r="E463" s="1" t="s">
        <v>25</v>
      </c>
      <c r="F463" s="1" t="s">
        <v>18</v>
      </c>
      <c r="G463" s="1" t="s">
        <v>19</v>
      </c>
      <c r="H463" s="1" t="s">
        <v>1626</v>
      </c>
      <c r="I463" s="1" t="s">
        <v>1627</v>
      </c>
      <c r="J463" s="1" t="s">
        <v>1627</v>
      </c>
      <c r="K463" s="2"/>
      <c r="L463" s="1">
        <v>1.0</v>
      </c>
      <c r="M463" s="1"/>
      <c r="N463" s="1">
        <v>16.244366666666668</v>
      </c>
      <c r="O463" s="1" t="s">
        <v>22</v>
      </c>
      <c r="P463" s="1" t="s">
        <v>1628</v>
      </c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idden="1">
      <c r="A464" s="1" t="s">
        <v>24</v>
      </c>
      <c r="B464" s="1" t="s">
        <v>17</v>
      </c>
      <c r="C464" s="1">
        <v>264.0</v>
      </c>
      <c r="D464" s="1">
        <v>0.0</v>
      </c>
      <c r="E464" s="1" t="s">
        <v>25</v>
      </c>
      <c r="F464" s="1" t="s">
        <v>18</v>
      </c>
      <c r="G464" s="1" t="s">
        <v>19</v>
      </c>
      <c r="H464" s="1" t="s">
        <v>1629</v>
      </c>
      <c r="I464" s="1" t="s">
        <v>1630</v>
      </c>
      <c r="J464" s="1" t="s">
        <v>1630</v>
      </c>
      <c r="K464" s="2"/>
      <c r="L464" s="1">
        <v>4.0</v>
      </c>
      <c r="M464" s="1"/>
      <c r="N464" s="1">
        <v>19.714016666666666</v>
      </c>
      <c r="O464" s="1" t="s">
        <v>22</v>
      </c>
      <c r="P464" s="1" t="s">
        <v>958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idden="1">
      <c r="A465" s="1" t="s">
        <v>29</v>
      </c>
      <c r="B465" s="1" t="s">
        <v>17</v>
      </c>
      <c r="C465" s="1">
        <v>264.0</v>
      </c>
      <c r="D465" s="1">
        <v>0.0</v>
      </c>
      <c r="E465" s="1" t="s">
        <v>1631</v>
      </c>
      <c r="F465" s="1" t="s">
        <v>18</v>
      </c>
      <c r="G465" s="1" t="s">
        <v>19</v>
      </c>
      <c r="H465" s="1" t="s">
        <v>1632</v>
      </c>
      <c r="I465" s="1" t="s">
        <v>1633</v>
      </c>
      <c r="J465" s="1" t="s">
        <v>1633</v>
      </c>
      <c r="K465" s="2"/>
      <c r="L465" s="1">
        <v>12.0</v>
      </c>
      <c r="M465" s="1"/>
      <c r="N465" s="1">
        <v>27.455033333333333</v>
      </c>
      <c r="O465" s="1" t="s">
        <v>22</v>
      </c>
      <c r="P465" s="1" t="s">
        <v>1634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idden="1">
      <c r="A466" s="1" t="s">
        <v>37</v>
      </c>
      <c r="B466" s="1" t="s">
        <v>17</v>
      </c>
      <c r="C466" s="3">
        <v>582.0</v>
      </c>
      <c r="D466" s="1">
        <v>0.0</v>
      </c>
      <c r="E466" s="1" t="s">
        <v>60</v>
      </c>
      <c r="F466" s="1" t="s">
        <v>44</v>
      </c>
      <c r="G466" s="1" t="s">
        <v>45</v>
      </c>
      <c r="H466" s="1" t="s">
        <v>1635</v>
      </c>
      <c r="I466" s="1" t="s">
        <v>1636</v>
      </c>
      <c r="J466" s="1" t="s">
        <v>1637</v>
      </c>
      <c r="K466" s="1" t="s">
        <v>1638</v>
      </c>
      <c r="L466" s="1">
        <v>0.0</v>
      </c>
      <c r="M466" s="1">
        <v>0.01965</v>
      </c>
      <c r="N466" s="1">
        <v>27.452016666666665</v>
      </c>
      <c r="O466" s="1" t="s">
        <v>41</v>
      </c>
      <c r="P466" s="1" t="s">
        <v>1639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idden="1">
      <c r="A467" s="1" t="s">
        <v>16</v>
      </c>
      <c r="B467" s="1" t="s">
        <v>17</v>
      </c>
      <c r="C467" s="1">
        <v>321.0</v>
      </c>
      <c r="D467" s="1">
        <v>0.0</v>
      </c>
      <c r="E467" s="2"/>
      <c r="F467" s="1" t="s">
        <v>18</v>
      </c>
      <c r="G467" s="1" t="s">
        <v>19</v>
      </c>
      <c r="H467" s="1" t="s">
        <v>1640</v>
      </c>
      <c r="I467" s="1" t="s">
        <v>1641</v>
      </c>
      <c r="J467" s="1" t="s">
        <v>1641</v>
      </c>
      <c r="K467" s="2"/>
      <c r="L467" s="1">
        <v>14.0</v>
      </c>
      <c r="M467" s="1"/>
      <c r="N467" s="1">
        <v>29.649516666666667</v>
      </c>
      <c r="O467" s="1" t="s">
        <v>22</v>
      </c>
      <c r="P467" s="1" t="s">
        <v>1642</v>
      </c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idden="1">
      <c r="A468" s="1" t="s">
        <v>16</v>
      </c>
      <c r="B468" s="1" t="s">
        <v>17</v>
      </c>
      <c r="C468" s="1">
        <v>429.0</v>
      </c>
      <c r="D468" s="1">
        <v>0.0</v>
      </c>
      <c r="E468" s="2"/>
      <c r="F468" s="1" t="s">
        <v>18</v>
      </c>
      <c r="G468" s="1" t="s">
        <v>19</v>
      </c>
      <c r="H468" s="1" t="s">
        <v>1643</v>
      </c>
      <c r="I468" s="1" t="s">
        <v>1644</v>
      </c>
      <c r="J468" s="1" t="s">
        <v>1644</v>
      </c>
      <c r="K468" s="2"/>
      <c r="L468" s="1">
        <v>7.0</v>
      </c>
      <c r="M468" s="1"/>
      <c r="N468" s="1">
        <v>18.57346666666667</v>
      </c>
      <c r="O468" s="1" t="s">
        <v>22</v>
      </c>
      <c r="P468" s="1" t="s">
        <v>1645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idden="1">
      <c r="A469" s="1" t="s">
        <v>16</v>
      </c>
      <c r="B469" s="1" t="s">
        <v>17</v>
      </c>
      <c r="C469" s="3">
        <v>658.0</v>
      </c>
      <c r="D469" s="1">
        <v>0.0</v>
      </c>
      <c r="E469" s="2"/>
      <c r="F469" s="1" t="s">
        <v>18</v>
      </c>
      <c r="G469" s="1" t="s">
        <v>19</v>
      </c>
      <c r="H469" s="1" t="s">
        <v>1646</v>
      </c>
      <c r="I469" s="1" t="s">
        <v>1647</v>
      </c>
      <c r="J469" s="1" t="s">
        <v>1647</v>
      </c>
      <c r="K469" s="2"/>
      <c r="L469" s="1">
        <v>8.0</v>
      </c>
      <c r="M469" s="1"/>
      <c r="N469" s="1">
        <v>23.5299</v>
      </c>
      <c r="O469" s="1" t="s">
        <v>22</v>
      </c>
      <c r="P469" s="1" t="s">
        <v>1648</v>
      </c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idden="1">
      <c r="A470" s="1" t="s">
        <v>37</v>
      </c>
      <c r="B470" s="1" t="s">
        <v>17</v>
      </c>
      <c r="C470" s="1">
        <v>967.0</v>
      </c>
      <c r="D470" s="1">
        <v>239.0</v>
      </c>
      <c r="E470" s="2"/>
      <c r="F470" s="1" t="s">
        <v>38</v>
      </c>
      <c r="G470" s="1" t="s">
        <v>19</v>
      </c>
      <c r="H470" s="1" t="s">
        <v>1649</v>
      </c>
      <c r="I470" s="1" t="s">
        <v>1650</v>
      </c>
      <c r="J470" s="1" t="s">
        <v>1650</v>
      </c>
      <c r="K470" s="2"/>
      <c r="L470" s="1">
        <v>-10.0</v>
      </c>
      <c r="M470" s="1"/>
      <c r="N470" s="1">
        <v>88.3037</v>
      </c>
      <c r="O470" s="1" t="s">
        <v>41</v>
      </c>
      <c r="P470" s="1" t="s">
        <v>1651</v>
      </c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idden="1">
      <c r="A471" s="1" t="s">
        <v>37</v>
      </c>
      <c r="B471" s="1" t="s">
        <v>1083</v>
      </c>
      <c r="C471" s="1">
        <v>309.0</v>
      </c>
      <c r="D471" s="1">
        <v>0.0</v>
      </c>
      <c r="E471" s="2"/>
      <c r="F471" s="1" t="s">
        <v>44</v>
      </c>
      <c r="G471" s="1" t="s">
        <v>19</v>
      </c>
      <c r="H471" s="1" t="s">
        <v>1652</v>
      </c>
      <c r="I471" s="2"/>
      <c r="J471" s="2"/>
      <c r="K471" s="2"/>
      <c r="L471" s="1">
        <v>0.0</v>
      </c>
      <c r="M471" s="1"/>
      <c r="N471" s="1"/>
      <c r="O471" s="1" t="s">
        <v>41</v>
      </c>
      <c r="P471" s="1" t="s">
        <v>1381</v>
      </c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idden="1">
      <c r="A472" s="2"/>
      <c r="B472" s="2"/>
      <c r="C472" s="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idden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idden="1">
      <c r="A474" s="2"/>
      <c r="B474" s="2"/>
      <c r="C474" s="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idden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idden="1">
      <c r="A476" s="2"/>
      <c r="B476" s="2"/>
      <c r="C476" s="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idden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idden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idden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idden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idden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idden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idden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idden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idden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idden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idden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idden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idden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idden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idden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idden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idden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idden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idden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idden="1">
      <c r="A496" s="2"/>
      <c r="B496" s="2"/>
      <c r="C496" s="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idden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idden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idden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idden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idden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idden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idden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idden="1">
      <c r="A504" s="2"/>
      <c r="B504" s="2"/>
      <c r="C504" s="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idden="1">
      <c r="A505" s="2"/>
      <c r="B505" s="2"/>
      <c r="C505" s="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idden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idden="1">
      <c r="A507" s="2"/>
      <c r="B507" s="2"/>
      <c r="C507" s="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idden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idden="1">
      <c r="A509" s="2"/>
      <c r="B509" s="2"/>
      <c r="C509" s="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idden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idden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idden="1">
      <c r="A512" s="2"/>
      <c r="B512" s="2"/>
      <c r="C512" s="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idden="1">
      <c r="A513" s="2"/>
      <c r="B513" s="2"/>
      <c r="C513" s="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idden="1">
      <c r="A514" s="2"/>
      <c r="B514" s="2"/>
      <c r="C514" s="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idden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idden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idden="1">
      <c r="A517" s="2"/>
      <c r="B517" s="4"/>
      <c r="C517" s="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idden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idden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idden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idden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idden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idden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idden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idden="1">
      <c r="A525" s="2"/>
      <c r="B525" s="2"/>
      <c r="C525" s="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idden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idden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idden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idden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idden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idden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idden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idden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idden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idden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idden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idden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idden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idden="1">
      <c r="A541" s="2"/>
      <c r="B541" s="4"/>
      <c r="C541" s="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idden="1">
      <c r="A542" s="2"/>
      <c r="B542" s="2"/>
      <c r="C542" s="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idden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idden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idden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idden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idden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idden="1">
      <c r="A548" s="2"/>
      <c r="B548" s="2"/>
      <c r="C548" s="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idden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idden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idden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idden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idden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idden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idden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idden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idden="1">
      <c r="A557" s="2"/>
      <c r="B557" s="2"/>
      <c r="C557" s="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idden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idden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idden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idden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idden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idden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idden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idden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idden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idden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idden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idden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idden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idden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idden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idden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idden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idden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idden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idden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idden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idden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idden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idden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idden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idden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idden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idden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idden="1">
      <c r="A587" s="2"/>
      <c r="B587" s="2"/>
      <c r="C587" s="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idden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idden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idden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idden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idden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idden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idden="1">
      <c r="A594" s="2"/>
      <c r="B594" s="2"/>
      <c r="C594" s="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idden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idden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idden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idden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idden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idden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idden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idden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idden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idden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idden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idden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idden="1">
      <c r="A607" s="2"/>
      <c r="B607" s="2"/>
      <c r="C607" s="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idden="1">
      <c r="A608" s="2"/>
      <c r="B608" s="2"/>
      <c r="C608" s="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idden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idden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idden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idden="1">
      <c r="A612" s="2"/>
      <c r="B612" s="2"/>
      <c r="C612" s="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idden="1">
      <c r="A613" s="2"/>
      <c r="B613" s="2"/>
      <c r="C613" s="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idden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idden="1">
      <c r="A615" s="2"/>
      <c r="B615" s="2"/>
      <c r="C615" s="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idden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idden="1">
      <c r="A617" s="2"/>
      <c r="B617" s="2"/>
      <c r="C617" s="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idden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idden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idden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idden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idden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idden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idden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idden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idden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idden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idden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idden="1">
      <c r="A629" s="2"/>
      <c r="B629" s="2"/>
      <c r="C629" s="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idden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idden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idden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idden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idden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idden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idden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idden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idden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idden="1">
      <c r="A639" s="2"/>
      <c r="B639" s="2"/>
      <c r="C639" s="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idden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idden="1">
      <c r="A641" s="2"/>
      <c r="B641" s="2"/>
      <c r="C641" s="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idden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idden="1">
      <c r="A643" s="2"/>
      <c r="B643" s="2"/>
      <c r="C643" s="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idden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idden="1">
      <c r="A645" s="2"/>
      <c r="B645" s="2"/>
      <c r="C645" s="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idden="1">
      <c r="A646" s="2"/>
      <c r="B646" s="2"/>
      <c r="C646" s="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idden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idden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idden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idden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idden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idden="1">
      <c r="A653" s="2"/>
      <c r="B653" s="2"/>
      <c r="C653" s="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idden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idden="1">
      <c r="A655" s="2"/>
      <c r="B655" s="2"/>
      <c r="C655" s="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idden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idden="1">
      <c r="A658" s="2"/>
      <c r="B658" s="2"/>
      <c r="C658" s="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idden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idden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idden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idden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idden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idden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idden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idden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idden="1">
      <c r="A667" s="2"/>
      <c r="B667" s="2"/>
      <c r="C667" s="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idden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idden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idden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idden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idden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idden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idden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idden="1">
      <c r="A675" s="2"/>
      <c r="B675" s="2"/>
      <c r="C675" s="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idden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idden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idden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idden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idden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idden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idden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idden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idden="1">
      <c r="A684" s="2"/>
      <c r="B684" s="2"/>
      <c r="C684" s="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idden="1">
      <c r="A685" s="2"/>
      <c r="B685" s="2"/>
      <c r="C685" s="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idden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idden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idden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idden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idden="1">
      <c r="A690" s="2"/>
      <c r="B690" s="2"/>
      <c r="C690" s="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idden="1">
      <c r="A691" s="2"/>
      <c r="B691" s="2"/>
      <c r="C691" s="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idden="1">
      <c r="A692" s="2"/>
      <c r="B692" s="2"/>
      <c r="C692" s="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idden="1">
      <c r="A693" s="2"/>
      <c r="B693" s="2"/>
      <c r="C693" s="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idden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idden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idden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idden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idden="1">
      <c r="A698" s="2"/>
      <c r="B698" s="2"/>
      <c r="C698" s="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idden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idden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idden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idden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idden="1">
      <c r="A703" s="2"/>
      <c r="B703" s="2"/>
      <c r="C703" s="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idden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idden="1">
      <c r="A705" s="2"/>
      <c r="B705" s="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idden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idden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idden="1">
      <c r="A708" s="2"/>
      <c r="B708" s="2"/>
      <c r="C708" s="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idden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idden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idden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idden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idden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idden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idden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idden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idden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idden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idden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idden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idden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idden="1">
      <c r="A722" s="2"/>
      <c r="B722" s="2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idden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idden="1">
      <c r="A724" s="2"/>
      <c r="B724" s="2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idden="1">
      <c r="A725" s="2"/>
      <c r="B725" s="2"/>
      <c r="C725" s="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idden="1">
      <c r="A726" s="2"/>
      <c r="B726" s="2"/>
      <c r="C726" s="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idden="1">
      <c r="A727" s="2"/>
      <c r="B727" s="2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idden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idden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idden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idden="1">
      <c r="A731" s="2"/>
      <c r="B731" s="2"/>
      <c r="C731" s="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idden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idden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idden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idden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idden="1">
      <c r="A736" s="2"/>
      <c r="B736" s="2"/>
      <c r="C736" s="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idden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idden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idden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idden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idden="1">
      <c r="A741" s="2"/>
      <c r="B741" s="2"/>
      <c r="C741" s="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idden="1">
      <c r="A742" s="2"/>
      <c r="B742" s="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idden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idden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idden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idden="1">
      <c r="A746" s="2"/>
      <c r="B746" s="2"/>
      <c r="C746" s="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idden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idden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idden="1">
      <c r="A749" s="2"/>
      <c r="B749" s="2"/>
      <c r="C749" s="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idden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idden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idden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idden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idden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idden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idden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idden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idden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idden="1">
      <c r="A759" s="2"/>
      <c r="B759" s="2"/>
      <c r="C759" s="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idden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idden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idden="1">
      <c r="A762" s="2"/>
      <c r="B762" s="2"/>
      <c r="C762" s="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idden="1">
      <c r="A763" s="2"/>
      <c r="B763" s="2"/>
      <c r="C763" s="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idden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idden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idden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idden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idden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idden="1">
      <c r="A769" s="2"/>
      <c r="B769" s="2"/>
      <c r="C769" s="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2"/>
      <c r="C770" s="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idden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idden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idden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idden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idden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idden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idden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idden="1">
      <c r="A778" s="2"/>
      <c r="B778" s="2"/>
      <c r="C778" s="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idden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idden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idden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idden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idden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idden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idden="1">
      <c r="A785" s="2"/>
      <c r="B785" s="2"/>
      <c r="C785" s="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idden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idden="1">
      <c r="A787" s="2"/>
      <c r="B787" s="2"/>
      <c r="C787" s="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idden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idden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idden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idden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idden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idden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idden="1">
      <c r="A794" s="2"/>
      <c r="B794" s="2"/>
      <c r="C794" s="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idden="1">
      <c r="A795" s="2"/>
      <c r="B795" s="2"/>
      <c r="C795" s="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idden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idden="1">
      <c r="A797" s="2"/>
      <c r="B797" s="2"/>
      <c r="C797" s="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idden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idden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idden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idden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idden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idden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idden="1">
      <c r="A804" s="2"/>
      <c r="B804" s="2"/>
      <c r="C804" s="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idden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idden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idden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idden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idden="1">
      <c r="A809" s="2"/>
      <c r="B809" s="2"/>
      <c r="C809" s="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idden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idden="1">
      <c r="A811" s="2"/>
      <c r="B811" s="2"/>
      <c r="C811" s="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idden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idden="1">
      <c r="A813" s="2"/>
      <c r="B813" s="2"/>
      <c r="C813" s="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idden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idden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idden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idden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idden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idden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idden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idden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idden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idden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idden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idden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idden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idden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idden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idden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idden="1">
      <c r="A830" s="2"/>
      <c r="B830" s="2"/>
      <c r="C830" s="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idden="1">
      <c r="A831" s="2"/>
      <c r="B831" s="2"/>
      <c r="C831" s="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idden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idden="1">
      <c r="A833" s="2"/>
      <c r="B833" s="2"/>
      <c r="C833" s="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idden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idden="1">
      <c r="A835" s="2"/>
      <c r="B835" s="2"/>
      <c r="C835" s="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idden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idden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idden="1">
      <c r="A838" s="2"/>
      <c r="B838" s="2"/>
      <c r="C838" s="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idden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idden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idden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idden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idden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idden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idden="1">
      <c r="A845" s="2"/>
      <c r="B845" s="2"/>
      <c r="C845" s="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idden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idden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2"/>
      <c r="B851" s="2"/>
      <c r="C851" s="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2"/>
      <c r="B854" s="2"/>
      <c r="C854" s="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2"/>
      <c r="B863" s="2"/>
      <c r="C863" s="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2"/>
      <c r="B866" s="2"/>
      <c r="C866" s="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2"/>
      <c r="B880" s="2"/>
      <c r="C880" s="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2"/>
      <c r="B885" s="2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2"/>
      <c r="B897" s="2"/>
      <c r="C897" s="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2"/>
      <c r="B899" s="2"/>
      <c r="C899" s="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2"/>
      <c r="C933" s="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>
      <c r="A963" s="2"/>
      <c r="B963" s="2"/>
      <c r="C963" s="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>
      <c r="A964" s="2"/>
      <c r="B964" s="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>
      <c r="A980" s="2"/>
      <c r="B980" s="2"/>
      <c r="C980" s="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S1018" s="2"/>
      <c r="T1018" s="2"/>
      <c r="U1018" s="2"/>
      <c r="V1018" s="2"/>
      <c r="W1018" s="2"/>
      <c r="X1018" s="2"/>
      <c r="Y1018" s="2"/>
      <c r="Z1018" s="2"/>
      <c r="AB1018" s="2"/>
      <c r="AC1018" s="2"/>
      <c r="AD1018" s="2"/>
      <c r="AE1018" s="2"/>
      <c r="AF1018" s="2"/>
    </row>
    <row r="1019">
      <c r="A1019" s="2"/>
      <c r="B1019" s="2"/>
      <c r="C1019" s="4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</row>
    <row r="1041">
      <c r="A1041" s="2"/>
      <c r="B1041" s="2"/>
      <c r="C1041" s="4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S1052" s="2"/>
      <c r="T1052" s="2"/>
      <c r="U1052" s="2"/>
      <c r="V1052" s="2"/>
      <c r="W1052" s="2"/>
      <c r="X1052" s="2"/>
      <c r="Y1052" s="2"/>
      <c r="Z1052" s="2"/>
      <c r="AB1052" s="2"/>
      <c r="AC1052" s="2"/>
      <c r="AD1052" s="2"/>
      <c r="AE1052" s="2"/>
      <c r="AF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S1053" s="2"/>
      <c r="T1053" s="2"/>
      <c r="U1053" s="2"/>
      <c r="V1053" s="2"/>
      <c r="W1053" s="2"/>
      <c r="X1053" s="2"/>
      <c r="Y1053" s="2"/>
      <c r="Z1053" s="2"/>
      <c r="AB1053" s="2"/>
      <c r="AC1053" s="2"/>
      <c r="AD1053" s="2"/>
      <c r="AE1053" s="2"/>
      <c r="AF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S1056" s="2"/>
      <c r="T1056" s="2"/>
      <c r="U1056" s="2"/>
      <c r="V1056" s="2"/>
      <c r="W1056" s="2"/>
      <c r="X1056" s="2"/>
      <c r="Y1056" s="2"/>
      <c r="Z1056" s="2"/>
      <c r="AB1056" s="2"/>
      <c r="AC1056" s="2"/>
      <c r="AD1056" s="2"/>
      <c r="AE1056" s="2"/>
      <c r="AF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S1059" s="2"/>
      <c r="T1059" s="2"/>
      <c r="U1059" s="2"/>
      <c r="V1059" s="2"/>
      <c r="W1059" s="2"/>
      <c r="X1059" s="2"/>
      <c r="Y1059" s="2"/>
      <c r="Z1059" s="2"/>
      <c r="AB1059" s="2"/>
      <c r="AC1059" s="2"/>
      <c r="AD1059" s="2"/>
      <c r="AE1059" s="2"/>
      <c r="AF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</row>
    <row r="1062">
      <c r="A1062" s="2"/>
      <c r="B1062" s="4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S1062" s="2"/>
      <c r="T1062" s="2"/>
      <c r="U1062" s="2"/>
      <c r="V1062" s="2"/>
      <c r="W1062" s="2"/>
      <c r="X1062" s="2"/>
      <c r="Y1062" s="2"/>
      <c r="Z1062" s="2"/>
      <c r="AB1062" s="2"/>
      <c r="AC1062" s="2"/>
      <c r="AD1062" s="2"/>
      <c r="AE1062" s="2"/>
      <c r="AF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S1066" s="2"/>
      <c r="T1066" s="2"/>
      <c r="U1066" s="2"/>
      <c r="V1066" s="2"/>
      <c r="W1066" s="2"/>
      <c r="X1066" s="2"/>
      <c r="Y1066" s="2"/>
      <c r="Z1066" s="2"/>
      <c r="AB1066" s="2"/>
      <c r="AC1066" s="2"/>
      <c r="AD1066" s="2"/>
      <c r="AE1066" s="2"/>
      <c r="AF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S1075" s="2"/>
      <c r="T1075" s="2"/>
      <c r="U1075" s="2"/>
      <c r="V1075" s="2"/>
      <c r="W1075" s="2"/>
      <c r="X1075" s="2"/>
      <c r="Y1075" s="2"/>
      <c r="Z1075" s="2"/>
      <c r="AB1075" s="2"/>
      <c r="AC1075" s="2"/>
      <c r="AD1075" s="2"/>
      <c r="AE1075" s="2"/>
      <c r="AF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S1077" s="2"/>
      <c r="T1077" s="2"/>
      <c r="U1077" s="2"/>
      <c r="V1077" s="2"/>
      <c r="W1077" s="2"/>
      <c r="X1077" s="2"/>
      <c r="Y1077" s="2"/>
      <c r="Z1077" s="2"/>
      <c r="AB1077" s="2"/>
      <c r="AC1077" s="2"/>
      <c r="AD1077" s="2"/>
      <c r="AE1077" s="2"/>
      <c r="AF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S1078" s="2"/>
      <c r="T1078" s="2"/>
      <c r="U1078" s="2"/>
      <c r="V1078" s="2"/>
      <c r="W1078" s="2"/>
      <c r="X1078" s="2"/>
      <c r="Y1078" s="2"/>
      <c r="Z1078" s="2"/>
      <c r="AB1078" s="2"/>
      <c r="AC1078" s="2"/>
      <c r="AD1078" s="2"/>
      <c r="AE1078" s="2"/>
      <c r="AF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S1084" s="2"/>
      <c r="T1084" s="2"/>
      <c r="U1084" s="2"/>
      <c r="V1084" s="2"/>
      <c r="W1084" s="2"/>
      <c r="X1084" s="2"/>
      <c r="Y1084" s="2"/>
      <c r="Z1084" s="2"/>
      <c r="AB1084" s="2"/>
      <c r="AC1084" s="2"/>
      <c r="AD1084" s="2"/>
      <c r="AE1084" s="2"/>
      <c r="AF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S1086" s="2"/>
      <c r="T1086" s="2"/>
      <c r="U1086" s="2"/>
      <c r="V1086" s="2"/>
      <c r="W1086" s="2"/>
      <c r="X1086" s="2"/>
      <c r="Y1086" s="2"/>
      <c r="Z1086" s="2"/>
      <c r="AB1086" s="2"/>
      <c r="AC1086" s="2"/>
      <c r="AD1086" s="2"/>
      <c r="AE1086" s="2"/>
      <c r="AF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S1092" s="2"/>
      <c r="T1092" s="2"/>
      <c r="U1092" s="2"/>
      <c r="V1092" s="2"/>
      <c r="W1092" s="2"/>
      <c r="X1092" s="2"/>
      <c r="Y1092" s="2"/>
      <c r="Z1092" s="2"/>
      <c r="AB1092" s="2"/>
      <c r="AC1092" s="2"/>
      <c r="AD1092" s="2"/>
      <c r="AE1092" s="2"/>
      <c r="AF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</row>
    <row r="1095">
      <c r="A1095" s="2"/>
      <c r="B1095" s="2"/>
      <c r="C1095" s="4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S1106" s="2"/>
      <c r="T1106" s="2"/>
      <c r="U1106" s="2"/>
      <c r="V1106" s="2"/>
      <c r="W1106" s="2"/>
      <c r="X1106" s="2"/>
      <c r="Y1106" s="2"/>
      <c r="Z1106" s="2"/>
      <c r="AB1106" s="2"/>
      <c r="AC1106" s="2"/>
      <c r="AD1106" s="2"/>
      <c r="AE1106" s="2"/>
      <c r="AF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O1107" s="2"/>
      <c r="P1107" s="2"/>
      <c r="Q1107" s="2"/>
      <c r="S1107" s="2"/>
      <c r="T1107" s="2"/>
      <c r="U1107" s="2"/>
      <c r="V1107" s="2"/>
      <c r="W1107" s="2"/>
      <c r="X1107" s="2"/>
      <c r="Y1107" s="2"/>
      <c r="Z1107" s="2"/>
      <c r="AB1107" s="2"/>
      <c r="AC1107" s="2"/>
      <c r="AD1107" s="2"/>
      <c r="AE1107" s="2"/>
      <c r="AF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O1111" s="2"/>
      <c r="P1111" s="2"/>
      <c r="Q1111" s="2"/>
      <c r="S1111" s="2"/>
      <c r="T1111" s="2"/>
      <c r="U1111" s="2"/>
      <c r="V1111" s="2"/>
      <c r="W1111" s="2"/>
      <c r="X1111" s="2"/>
      <c r="Y1111" s="2"/>
      <c r="Z1111" s="2"/>
      <c r="AB1111" s="2"/>
      <c r="AC1111" s="2"/>
      <c r="AD1111" s="2"/>
      <c r="AE1111" s="2"/>
      <c r="AF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S1112" s="2"/>
      <c r="T1112" s="2"/>
      <c r="U1112" s="2"/>
      <c r="V1112" s="2"/>
      <c r="W1112" s="2"/>
      <c r="X1112" s="2"/>
      <c r="Y1112" s="2"/>
      <c r="Z1112" s="2"/>
      <c r="AB1112" s="2"/>
      <c r="AC1112" s="2"/>
      <c r="AD1112" s="2"/>
      <c r="AE1112" s="2"/>
      <c r="AF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S1113" s="2"/>
      <c r="T1113" s="2"/>
      <c r="U1113" s="2"/>
      <c r="V1113" s="2"/>
      <c r="W1113" s="2"/>
      <c r="X1113" s="2"/>
      <c r="Y1113" s="2"/>
      <c r="Z1113" s="2"/>
      <c r="AB1113" s="2"/>
      <c r="AC1113" s="2"/>
      <c r="AD1113" s="2"/>
      <c r="AE1113" s="2"/>
      <c r="AF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S1114" s="2"/>
      <c r="T1114" s="2"/>
      <c r="U1114" s="2"/>
      <c r="V1114" s="2"/>
      <c r="W1114" s="2"/>
      <c r="X1114" s="2"/>
      <c r="Y1114" s="2"/>
      <c r="Z1114" s="2"/>
      <c r="AB1114" s="2"/>
      <c r="AC1114" s="2"/>
      <c r="AD1114" s="2"/>
      <c r="AE1114" s="2"/>
      <c r="AF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S1115" s="2"/>
      <c r="T1115" s="2"/>
      <c r="U1115" s="2"/>
      <c r="V1115" s="2"/>
      <c r="W1115" s="2"/>
      <c r="X1115" s="2"/>
      <c r="Y1115" s="2"/>
      <c r="Z1115" s="2"/>
      <c r="AB1115" s="2"/>
      <c r="AC1115" s="2"/>
      <c r="AD1115" s="2"/>
      <c r="AE1115" s="2"/>
      <c r="AF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O1118" s="2"/>
      <c r="P1118" s="2"/>
      <c r="Q1118" s="2"/>
      <c r="S1118" s="2"/>
      <c r="T1118" s="2"/>
      <c r="U1118" s="2"/>
      <c r="V1118" s="2"/>
      <c r="W1118" s="2"/>
      <c r="X1118" s="2"/>
      <c r="Y1118" s="2"/>
      <c r="Z1118" s="2"/>
      <c r="AB1118" s="2"/>
      <c r="AC1118" s="2"/>
      <c r="AD1118" s="2"/>
      <c r="AE1118" s="2"/>
      <c r="AF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O1123" s="2"/>
      <c r="P1123" s="2"/>
      <c r="Q1123" s="2"/>
      <c r="S1123" s="2"/>
      <c r="T1123" s="2"/>
      <c r="U1123" s="2"/>
      <c r="V1123" s="2"/>
      <c r="W1123" s="2"/>
      <c r="X1123" s="2"/>
      <c r="Y1123" s="2"/>
      <c r="Z1123" s="2"/>
      <c r="AB1123" s="2"/>
      <c r="AC1123" s="2"/>
      <c r="AD1123" s="2"/>
      <c r="AE1123" s="2"/>
      <c r="AF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O1124" s="2"/>
      <c r="P1124" s="2"/>
      <c r="Q1124" s="2"/>
      <c r="S1124" s="2"/>
      <c r="T1124" s="2"/>
      <c r="U1124" s="2"/>
      <c r="V1124" s="2"/>
      <c r="W1124" s="2"/>
      <c r="X1124" s="2"/>
      <c r="Y1124" s="2"/>
      <c r="Z1124" s="2"/>
      <c r="AB1124" s="2"/>
      <c r="AC1124" s="2"/>
      <c r="AD1124" s="2"/>
      <c r="AE1124" s="2"/>
      <c r="AF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S1130" s="2"/>
      <c r="T1130" s="2"/>
      <c r="U1130" s="2"/>
      <c r="V1130" s="2"/>
      <c r="W1130" s="2"/>
      <c r="X1130" s="2"/>
      <c r="Y1130" s="2"/>
      <c r="Z1130" s="2"/>
      <c r="AB1130" s="2"/>
      <c r="AC1130" s="2"/>
      <c r="AD1130" s="2"/>
      <c r="AE1130" s="2"/>
      <c r="AF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O1131" s="2"/>
      <c r="P1131" s="2"/>
      <c r="Q1131" s="2"/>
      <c r="S1131" s="2"/>
      <c r="T1131" s="2"/>
      <c r="U1131" s="2"/>
      <c r="V1131" s="2"/>
      <c r="W1131" s="2"/>
      <c r="X1131" s="2"/>
      <c r="Y1131" s="2"/>
      <c r="Z1131" s="2"/>
      <c r="AB1131" s="2"/>
      <c r="AC1131" s="2"/>
      <c r="AD1131" s="2"/>
      <c r="AE1131" s="2"/>
      <c r="AF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S1134" s="2"/>
      <c r="T1134" s="2"/>
      <c r="U1134" s="2"/>
      <c r="V1134" s="2"/>
      <c r="W1134" s="2"/>
      <c r="X1134" s="2"/>
      <c r="Y1134" s="2"/>
      <c r="Z1134" s="2"/>
      <c r="AB1134" s="2"/>
      <c r="AC1134" s="2"/>
      <c r="AD1134" s="2"/>
      <c r="AE1134" s="2"/>
      <c r="AF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S1135" s="2"/>
      <c r="T1135" s="2"/>
      <c r="U1135" s="2"/>
      <c r="V1135" s="2"/>
      <c r="W1135" s="2"/>
      <c r="X1135" s="2"/>
      <c r="Y1135" s="2"/>
      <c r="Z1135" s="2"/>
      <c r="AB1135" s="2"/>
      <c r="AC1135" s="2"/>
      <c r="AD1135" s="2"/>
      <c r="AE1135" s="2"/>
      <c r="AF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S1137" s="2"/>
      <c r="T1137" s="2"/>
      <c r="U1137" s="2"/>
      <c r="V1137" s="2"/>
      <c r="W1137" s="2"/>
      <c r="X1137" s="2"/>
      <c r="Y1137" s="2"/>
      <c r="Z1137" s="2"/>
      <c r="AB1137" s="2"/>
      <c r="AC1137" s="2"/>
      <c r="AD1137" s="2"/>
      <c r="AE1137" s="2"/>
      <c r="AF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S1139" s="2"/>
      <c r="T1139" s="2"/>
      <c r="U1139" s="2"/>
      <c r="V1139" s="2"/>
      <c r="W1139" s="2"/>
      <c r="X1139" s="2"/>
      <c r="Y1139" s="2"/>
      <c r="Z1139" s="2"/>
      <c r="AB1139" s="2"/>
      <c r="AC1139" s="2"/>
      <c r="AD1139" s="2"/>
      <c r="AE1139" s="2"/>
      <c r="AF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O1141" s="2"/>
      <c r="P1141" s="2"/>
      <c r="Q1141" s="2"/>
      <c r="S1141" s="2"/>
      <c r="T1141" s="2"/>
      <c r="U1141" s="2"/>
      <c r="V1141" s="2"/>
      <c r="W1141" s="2"/>
      <c r="X1141" s="2"/>
      <c r="Y1141" s="2"/>
      <c r="Z1141" s="2"/>
      <c r="AB1141" s="2"/>
      <c r="AC1141" s="2"/>
      <c r="AD1141" s="2"/>
      <c r="AE1141" s="2"/>
      <c r="AF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S1142" s="2"/>
      <c r="T1142" s="2"/>
      <c r="U1142" s="2"/>
      <c r="V1142" s="2"/>
      <c r="W1142" s="2"/>
      <c r="X1142" s="2"/>
      <c r="Y1142" s="2"/>
      <c r="Z1142" s="2"/>
      <c r="AB1142" s="2"/>
      <c r="AC1142" s="2"/>
      <c r="AD1142" s="2"/>
      <c r="AE1142" s="2"/>
      <c r="AF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S1144" s="2"/>
      <c r="T1144" s="2"/>
      <c r="U1144" s="2"/>
      <c r="V1144" s="2"/>
      <c r="W1144" s="2"/>
      <c r="X1144" s="2"/>
      <c r="Y1144" s="2"/>
      <c r="Z1144" s="2"/>
      <c r="AB1144" s="2"/>
      <c r="AC1144" s="2"/>
      <c r="AD1144" s="2"/>
      <c r="AE1144" s="2"/>
      <c r="AF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O1146" s="2"/>
      <c r="P1146" s="2"/>
      <c r="Q1146" s="2"/>
      <c r="S1146" s="2"/>
      <c r="T1146" s="2"/>
      <c r="U1146" s="2"/>
      <c r="V1146" s="2"/>
      <c r="W1146" s="2"/>
      <c r="X1146" s="2"/>
      <c r="Y1146" s="2"/>
      <c r="Z1146" s="2"/>
      <c r="AB1146" s="2"/>
      <c r="AC1146" s="2"/>
      <c r="AD1146" s="2"/>
      <c r="AE1146" s="2"/>
      <c r="AF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O1147" s="2"/>
      <c r="P1147" s="2"/>
      <c r="Q1147" s="2"/>
      <c r="S1147" s="2"/>
      <c r="T1147" s="2"/>
      <c r="U1147" s="2"/>
      <c r="V1147" s="2"/>
      <c r="W1147" s="2"/>
      <c r="X1147" s="2"/>
      <c r="Y1147" s="2"/>
      <c r="Z1147" s="2"/>
      <c r="AB1147" s="2"/>
      <c r="AC1147" s="2"/>
      <c r="AD1147" s="2"/>
      <c r="AE1147" s="2"/>
      <c r="AF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</row>
    <row r="1150">
      <c r="A1150" s="2"/>
      <c r="B1150" s="2"/>
      <c r="C1150" s="4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O1150" s="2"/>
      <c r="P1150" s="2"/>
      <c r="Q1150" s="2"/>
      <c r="S1150" s="2"/>
      <c r="T1150" s="2"/>
      <c r="U1150" s="2"/>
      <c r="V1150" s="2"/>
      <c r="W1150" s="2"/>
      <c r="X1150" s="2"/>
      <c r="Y1150" s="2"/>
      <c r="Z1150" s="2"/>
      <c r="AB1150" s="2"/>
      <c r="AC1150" s="2"/>
      <c r="AD1150" s="2"/>
      <c r="AE1150" s="2"/>
      <c r="AF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O1151" s="2"/>
      <c r="P1151" s="2"/>
      <c r="Q1151" s="2"/>
      <c r="S1151" s="2"/>
      <c r="T1151" s="2"/>
      <c r="U1151" s="2"/>
      <c r="V1151" s="2"/>
      <c r="W1151" s="2"/>
      <c r="X1151" s="2"/>
      <c r="Y1151" s="2"/>
      <c r="Z1151" s="2"/>
      <c r="AB1151" s="2"/>
      <c r="AC1151" s="2"/>
      <c r="AD1151" s="2"/>
      <c r="AE1151" s="2"/>
      <c r="AF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O1152" s="2"/>
      <c r="P1152" s="2"/>
      <c r="Q1152" s="2"/>
      <c r="S1152" s="2"/>
      <c r="T1152" s="2"/>
      <c r="U1152" s="2"/>
      <c r="V1152" s="2"/>
      <c r="W1152" s="2"/>
      <c r="X1152" s="2"/>
      <c r="Y1152" s="2"/>
      <c r="Z1152" s="2"/>
      <c r="AB1152" s="2"/>
      <c r="AC1152" s="2"/>
      <c r="AD1152" s="2"/>
      <c r="AE1152" s="2"/>
      <c r="AF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O1155" s="2"/>
      <c r="P1155" s="2"/>
      <c r="Q1155" s="2"/>
      <c r="S1155" s="2"/>
      <c r="T1155" s="2"/>
      <c r="U1155" s="2"/>
      <c r="V1155" s="2"/>
      <c r="W1155" s="2"/>
      <c r="X1155" s="2"/>
      <c r="Y1155" s="2"/>
      <c r="Z1155" s="2"/>
      <c r="AB1155" s="2"/>
      <c r="AC1155" s="2"/>
      <c r="AD1155" s="2"/>
      <c r="AE1155" s="2"/>
      <c r="AF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O1156" s="2"/>
      <c r="P1156" s="2"/>
      <c r="Q1156" s="2"/>
      <c r="S1156" s="2"/>
      <c r="T1156" s="2"/>
      <c r="U1156" s="2"/>
      <c r="V1156" s="2"/>
      <c r="W1156" s="2"/>
      <c r="X1156" s="2"/>
      <c r="Y1156" s="2"/>
      <c r="Z1156" s="2"/>
      <c r="AB1156" s="2"/>
      <c r="AC1156" s="2"/>
      <c r="AD1156" s="2"/>
      <c r="AE1156" s="2"/>
      <c r="AF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S1157" s="2"/>
      <c r="T1157" s="2"/>
      <c r="U1157" s="2"/>
      <c r="V1157" s="2"/>
      <c r="W1157" s="2"/>
      <c r="X1157" s="2"/>
      <c r="Y1157" s="2"/>
      <c r="Z1157" s="2"/>
      <c r="AB1157" s="2"/>
      <c r="AC1157" s="2"/>
      <c r="AD1157" s="2"/>
      <c r="AE1157" s="2"/>
      <c r="AF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T1158" s="2"/>
      <c r="U1158" s="2"/>
      <c r="V1158" s="2"/>
      <c r="W1158" s="2"/>
      <c r="X1158" s="2"/>
      <c r="Y1158" s="2"/>
      <c r="Z1158" s="2"/>
      <c r="AB1158" s="2"/>
      <c r="AC1158" s="2"/>
      <c r="AD1158" s="2"/>
      <c r="AE1158" s="2"/>
      <c r="AF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O1159" s="2"/>
      <c r="P1159" s="2"/>
      <c r="Q1159" s="2"/>
      <c r="S1159" s="2"/>
      <c r="T1159" s="2"/>
      <c r="U1159" s="2"/>
      <c r="V1159" s="2"/>
      <c r="W1159" s="2"/>
      <c r="X1159" s="2"/>
      <c r="Y1159" s="2"/>
      <c r="Z1159" s="2"/>
      <c r="AB1159" s="2"/>
      <c r="AC1159" s="2"/>
      <c r="AD1159" s="2"/>
      <c r="AE1159" s="2"/>
      <c r="AF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O1162" s="2"/>
      <c r="P1162" s="2"/>
      <c r="Q1162" s="2"/>
      <c r="S1162" s="2"/>
      <c r="T1162" s="2"/>
      <c r="U1162" s="2"/>
      <c r="V1162" s="2"/>
      <c r="W1162" s="2"/>
      <c r="X1162" s="2"/>
      <c r="Y1162" s="2"/>
      <c r="Z1162" s="2"/>
      <c r="AB1162" s="2"/>
      <c r="AC1162" s="2"/>
      <c r="AD1162" s="2"/>
      <c r="AE1162" s="2"/>
      <c r="AF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O1164" s="2"/>
      <c r="P1164" s="2"/>
      <c r="Q1164" s="2"/>
      <c r="S1164" s="2"/>
      <c r="T1164" s="2"/>
      <c r="U1164" s="2"/>
      <c r="V1164" s="2"/>
      <c r="W1164" s="2"/>
      <c r="X1164" s="2"/>
      <c r="Y1164" s="2"/>
      <c r="Z1164" s="2"/>
      <c r="AB1164" s="2"/>
      <c r="AC1164" s="2"/>
      <c r="AD1164" s="2"/>
      <c r="AE1164" s="2"/>
      <c r="AF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O1165" s="2"/>
      <c r="P1165" s="2"/>
      <c r="Q1165" s="2"/>
      <c r="S1165" s="2"/>
      <c r="T1165" s="2"/>
      <c r="U1165" s="2"/>
      <c r="V1165" s="2"/>
      <c r="W1165" s="2"/>
      <c r="X1165" s="2"/>
      <c r="Y1165" s="2"/>
      <c r="Z1165" s="2"/>
      <c r="AB1165" s="2"/>
      <c r="AC1165" s="2"/>
      <c r="AD1165" s="2"/>
      <c r="AE1165" s="2"/>
      <c r="AF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O1166" s="2"/>
      <c r="P1166" s="2"/>
      <c r="Q1166" s="2"/>
      <c r="S1166" s="2"/>
      <c r="T1166" s="2"/>
      <c r="U1166" s="2"/>
      <c r="V1166" s="2"/>
      <c r="W1166" s="2"/>
      <c r="X1166" s="2"/>
      <c r="Y1166" s="2"/>
      <c r="Z1166" s="2"/>
      <c r="AB1166" s="2"/>
      <c r="AC1166" s="2"/>
      <c r="AD1166" s="2"/>
      <c r="AE1166" s="2"/>
      <c r="AF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T1167" s="2"/>
      <c r="U1167" s="2"/>
      <c r="V1167" s="2"/>
      <c r="W1167" s="2"/>
      <c r="X1167" s="2"/>
      <c r="Y1167" s="2"/>
      <c r="Z1167" s="2"/>
      <c r="AB1167" s="2"/>
      <c r="AC1167" s="2"/>
      <c r="AD1167" s="2"/>
      <c r="AE1167" s="2"/>
      <c r="AF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S1169" s="2"/>
      <c r="T1169" s="2"/>
      <c r="U1169" s="2"/>
      <c r="V1169" s="2"/>
      <c r="W1169" s="2"/>
      <c r="X1169" s="2"/>
      <c r="Y1169" s="2"/>
      <c r="Z1169" s="2"/>
      <c r="AB1169" s="2"/>
      <c r="AC1169" s="2"/>
      <c r="AD1169" s="2"/>
      <c r="AE1169" s="2"/>
      <c r="AF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O1171" s="2"/>
      <c r="P1171" s="2"/>
      <c r="Q1171" s="2"/>
      <c r="S1171" s="2"/>
      <c r="T1171" s="2"/>
      <c r="U1171" s="2"/>
      <c r="V1171" s="2"/>
      <c r="W1171" s="2"/>
      <c r="X1171" s="2"/>
      <c r="Y1171" s="2"/>
      <c r="Z1171" s="2"/>
      <c r="AB1171" s="2"/>
      <c r="AC1171" s="2"/>
      <c r="AD1171" s="2"/>
      <c r="AE1171" s="2"/>
      <c r="AF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O1172" s="2"/>
      <c r="P1172" s="2"/>
      <c r="Q1172" s="2"/>
      <c r="S1172" s="2"/>
      <c r="T1172" s="2"/>
      <c r="U1172" s="2"/>
      <c r="V1172" s="2"/>
      <c r="W1172" s="2"/>
      <c r="X1172" s="2"/>
      <c r="Y1172" s="2"/>
      <c r="Z1172" s="2"/>
      <c r="AB1172" s="2"/>
      <c r="AC1172" s="2"/>
      <c r="AD1172" s="2"/>
      <c r="AE1172" s="2"/>
      <c r="AF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O1174" s="2"/>
      <c r="P1174" s="2"/>
      <c r="Q1174" s="2"/>
      <c r="S1174" s="2"/>
      <c r="T1174" s="2"/>
      <c r="U1174" s="2"/>
      <c r="V1174" s="2"/>
      <c r="W1174" s="2"/>
      <c r="X1174" s="2"/>
      <c r="Y1174" s="2"/>
      <c r="Z1174" s="2"/>
      <c r="AB1174" s="2"/>
      <c r="AC1174" s="2"/>
      <c r="AD1174" s="2"/>
      <c r="AE1174" s="2"/>
      <c r="AF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O1175" s="2"/>
      <c r="P1175" s="2"/>
      <c r="Q1175" s="2"/>
      <c r="S1175" s="2"/>
      <c r="T1175" s="2"/>
      <c r="U1175" s="2"/>
      <c r="V1175" s="2"/>
      <c r="W1175" s="2"/>
      <c r="X1175" s="2"/>
      <c r="Y1175" s="2"/>
      <c r="Z1175" s="2"/>
      <c r="AB1175" s="2"/>
      <c r="AC1175" s="2"/>
      <c r="AD1175" s="2"/>
      <c r="AE1175" s="2"/>
      <c r="AF1175" s="2"/>
    </row>
    <row r="1176">
      <c r="A1176" s="2"/>
      <c r="B1176" s="2"/>
      <c r="C1176" s="4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O1176" s="2"/>
      <c r="P1176" s="2"/>
      <c r="Q1176" s="2"/>
      <c r="S1176" s="2"/>
      <c r="T1176" s="2"/>
      <c r="U1176" s="2"/>
      <c r="V1176" s="2"/>
      <c r="Y1176" s="2"/>
      <c r="Z1176" s="2"/>
      <c r="AB1176" s="2"/>
      <c r="AC1176" s="2"/>
      <c r="AD1176" s="2"/>
      <c r="AE1176" s="2"/>
      <c r="AF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O1177" s="2"/>
      <c r="P1177" s="2"/>
      <c r="Q1177" s="2"/>
      <c r="S1177" s="2"/>
      <c r="T1177" s="2"/>
      <c r="U1177" s="2"/>
      <c r="V1177" s="2"/>
      <c r="W1177" s="2"/>
      <c r="X1177" s="2"/>
      <c r="Y1177" s="2"/>
      <c r="Z1177" s="2"/>
      <c r="AB1177" s="2"/>
      <c r="AC1177" s="2"/>
      <c r="AD1177" s="2"/>
      <c r="AE1177" s="2"/>
      <c r="AF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O1178" s="2"/>
      <c r="P1178" s="2"/>
      <c r="Q1178" s="2"/>
      <c r="S1178" s="2"/>
      <c r="T1178" s="2"/>
      <c r="U1178" s="2"/>
      <c r="V1178" s="2"/>
      <c r="W1178" s="2"/>
      <c r="X1178" s="2"/>
      <c r="Y1178" s="2"/>
      <c r="Z1178" s="2"/>
      <c r="AB1178" s="2"/>
      <c r="AC1178" s="2"/>
      <c r="AD1178" s="2"/>
      <c r="AE1178" s="2"/>
      <c r="AF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O1179" s="2"/>
      <c r="P1179" s="2"/>
      <c r="Q1179" s="2"/>
      <c r="S1179" s="2"/>
      <c r="T1179" s="2"/>
      <c r="U1179" s="2"/>
      <c r="V1179" s="2"/>
      <c r="W1179" s="2"/>
      <c r="X1179" s="2"/>
      <c r="Y1179" s="2"/>
      <c r="Z1179" s="2"/>
      <c r="AB1179" s="2"/>
      <c r="AC1179" s="2"/>
      <c r="AD1179" s="2"/>
      <c r="AE1179" s="2"/>
      <c r="AF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O1180" s="2"/>
      <c r="P1180" s="2"/>
      <c r="Q1180" s="2"/>
      <c r="S1180" s="2"/>
      <c r="T1180" s="2"/>
      <c r="U1180" s="2"/>
      <c r="V1180" s="2"/>
      <c r="W1180" s="2"/>
      <c r="X1180" s="2"/>
      <c r="Y1180" s="2"/>
      <c r="Z1180" s="2"/>
      <c r="AB1180" s="2"/>
      <c r="AC1180" s="2"/>
      <c r="AD1180" s="2"/>
      <c r="AE1180" s="2"/>
      <c r="AF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S1181" s="2"/>
      <c r="T1181" s="2"/>
      <c r="U1181" s="2"/>
      <c r="V1181" s="2"/>
      <c r="W1181" s="2"/>
      <c r="X1181" s="2"/>
      <c r="Y1181" s="2"/>
      <c r="Z1181" s="2"/>
      <c r="AB1181" s="2"/>
      <c r="AC1181" s="2"/>
      <c r="AD1181" s="2"/>
      <c r="AE1181" s="2"/>
      <c r="AF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O1182" s="2"/>
      <c r="P1182" s="2"/>
      <c r="Q1182" s="2"/>
      <c r="S1182" s="2"/>
      <c r="T1182" s="2"/>
      <c r="U1182" s="2"/>
      <c r="V1182" s="2"/>
      <c r="W1182" s="2"/>
      <c r="X1182" s="2"/>
      <c r="Y1182" s="2"/>
      <c r="Z1182" s="2"/>
      <c r="AB1182" s="2"/>
      <c r="AC1182" s="2"/>
      <c r="AD1182" s="2"/>
      <c r="AE1182" s="2"/>
      <c r="AF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O1183" s="2"/>
      <c r="P1183" s="2"/>
      <c r="Q1183" s="2"/>
      <c r="S1183" s="2"/>
      <c r="T1183" s="2"/>
      <c r="U1183" s="2"/>
      <c r="V1183" s="2"/>
      <c r="W1183" s="2"/>
      <c r="X1183" s="2"/>
      <c r="Y1183" s="2"/>
      <c r="Z1183" s="2"/>
      <c r="AB1183" s="2"/>
      <c r="AC1183" s="2"/>
      <c r="AD1183" s="2"/>
      <c r="AE1183" s="2"/>
      <c r="AF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S1184" s="2"/>
      <c r="T1184" s="2"/>
      <c r="U1184" s="2"/>
      <c r="V1184" s="2"/>
      <c r="W1184" s="2"/>
      <c r="X1184" s="2"/>
      <c r="Y1184" s="2"/>
      <c r="Z1184" s="2"/>
      <c r="AB1184" s="2"/>
      <c r="AC1184" s="2"/>
      <c r="AD1184" s="2"/>
      <c r="AE1184" s="2"/>
      <c r="AF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O1185" s="2"/>
      <c r="P1185" s="2"/>
      <c r="Q1185" s="2"/>
      <c r="S1185" s="2"/>
      <c r="T1185" s="2"/>
      <c r="U1185" s="2"/>
      <c r="V1185" s="2"/>
      <c r="W1185" s="2"/>
      <c r="X1185" s="2"/>
      <c r="Y1185" s="2"/>
      <c r="Z1185" s="2"/>
      <c r="AB1185" s="2"/>
      <c r="AC1185" s="2"/>
      <c r="AD1185" s="2"/>
      <c r="AE1185" s="2"/>
      <c r="AF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S1186" s="2"/>
      <c r="T1186" s="2"/>
      <c r="U1186" s="2"/>
      <c r="V1186" s="2"/>
      <c r="W1186" s="2"/>
      <c r="X1186" s="2"/>
      <c r="Y1186" s="2"/>
      <c r="Z1186" s="2"/>
      <c r="AB1186" s="2"/>
      <c r="AC1186" s="2"/>
      <c r="AD1186" s="2"/>
      <c r="AE1186" s="2"/>
      <c r="AF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O1187" s="2"/>
      <c r="P1187" s="2"/>
      <c r="Q1187" s="2"/>
      <c r="S1187" s="2"/>
      <c r="T1187" s="2"/>
      <c r="U1187" s="2"/>
      <c r="V1187" s="2"/>
      <c r="W1187" s="2"/>
      <c r="X1187" s="2"/>
      <c r="Y1187" s="2"/>
      <c r="Z1187" s="2"/>
      <c r="AB1187" s="2"/>
      <c r="AC1187" s="2"/>
      <c r="AD1187" s="2"/>
      <c r="AE1187" s="2"/>
      <c r="AF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S1188" s="2"/>
      <c r="T1188" s="2"/>
      <c r="U1188" s="2"/>
      <c r="V1188" s="2"/>
      <c r="W1188" s="2"/>
      <c r="X1188" s="2"/>
      <c r="Y1188" s="2"/>
      <c r="Z1188" s="2"/>
      <c r="AB1188" s="2"/>
      <c r="AC1188" s="2"/>
      <c r="AD1188" s="2"/>
      <c r="AE1188" s="2"/>
      <c r="AF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O1189" s="2"/>
      <c r="P1189" s="2"/>
      <c r="Q1189" s="2"/>
      <c r="S1189" s="2"/>
      <c r="T1189" s="2"/>
      <c r="U1189" s="2"/>
      <c r="V1189" s="2"/>
      <c r="W1189" s="2"/>
      <c r="X1189" s="2"/>
      <c r="Y1189" s="2"/>
      <c r="Z1189" s="2"/>
      <c r="AB1189" s="2"/>
      <c r="AC1189" s="2"/>
      <c r="AD1189" s="2"/>
      <c r="AE1189" s="2"/>
      <c r="AF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O1190" s="2"/>
      <c r="P1190" s="2"/>
      <c r="Q1190" s="2"/>
      <c r="S1190" s="2"/>
      <c r="T1190" s="2"/>
      <c r="U1190" s="2"/>
      <c r="V1190" s="2"/>
      <c r="W1190" s="2"/>
      <c r="X1190" s="2"/>
      <c r="Y1190" s="2"/>
      <c r="Z1190" s="2"/>
      <c r="AB1190" s="2"/>
      <c r="AC1190" s="2"/>
      <c r="AD1190" s="2"/>
      <c r="AE1190" s="2"/>
      <c r="AF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O1191" s="2"/>
      <c r="P1191" s="2"/>
      <c r="Q1191" s="2"/>
      <c r="S1191" s="2"/>
      <c r="T1191" s="2"/>
      <c r="U1191" s="2"/>
      <c r="V1191" s="2"/>
      <c r="W1191" s="2"/>
      <c r="X1191" s="2"/>
      <c r="Y1191" s="2"/>
      <c r="Z1191" s="2"/>
      <c r="AB1191" s="2"/>
      <c r="AC1191" s="2"/>
      <c r="AD1191" s="2"/>
      <c r="AE1191" s="2"/>
      <c r="AF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O1192" s="2"/>
      <c r="P1192" s="2"/>
      <c r="Q1192" s="2"/>
      <c r="S1192" s="2"/>
      <c r="T1192" s="2"/>
      <c r="U1192" s="2"/>
      <c r="V1192" s="2"/>
      <c r="W1192" s="2"/>
      <c r="X1192" s="2"/>
      <c r="Y1192" s="2"/>
      <c r="Z1192" s="2"/>
      <c r="AB1192" s="2"/>
      <c r="AC1192" s="2"/>
      <c r="AD1192" s="2"/>
      <c r="AE1192" s="2"/>
      <c r="AF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T1193" s="2"/>
      <c r="U1193" s="2"/>
      <c r="V1193" s="2"/>
      <c r="W1193" s="2"/>
      <c r="X1193" s="2"/>
      <c r="Y1193" s="2"/>
      <c r="Z1193" s="2"/>
      <c r="AB1193" s="2"/>
      <c r="AC1193" s="2"/>
      <c r="AD1193" s="2"/>
      <c r="AE1193" s="2"/>
      <c r="AF1193" s="2"/>
    </row>
  </sheetData>
  <autoFilter ref="$A$1:$N$1145">
    <filterColumn colId="1">
      <filters blank="1">
        <filter val="canceled"/>
      </filters>
    </filterColumn>
    <filterColumn colId="0">
      <filters blank="1">
        <filter val="damejidlo"/>
        <filter val="wolt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1.5"/>
    <col customWidth="1" min="3" max="3" width="13.75"/>
    <col customWidth="1" min="4" max="4" width="8.63"/>
    <col customWidth="1" min="5" max="5" width="22.88"/>
    <col customWidth="1" min="6" max="26" width="18.0"/>
  </cols>
  <sheetData>
    <row r="1">
      <c r="A1" s="5" t="s">
        <v>1653</v>
      </c>
      <c r="B1" s="6"/>
      <c r="C1" s="6"/>
      <c r="D1" s="6"/>
      <c r="E1" s="7"/>
      <c r="F1" s="8" t="s">
        <v>1654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/>
      <c r="B2" s="11"/>
      <c r="C2" s="11"/>
      <c r="D2" s="11"/>
      <c r="E2" s="12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5" t="s">
        <v>1655</v>
      </c>
      <c r="B3" s="6"/>
      <c r="C3" s="6"/>
      <c r="D3" s="6"/>
      <c r="E3" s="7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0.5" customHeight="1">
      <c r="A4" s="10"/>
      <c r="B4" s="11"/>
      <c r="C4" s="11"/>
      <c r="D4" s="11"/>
      <c r="E4" s="12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0.0" customHeight="1">
      <c r="A5" s="13">
        <v>46143.0</v>
      </c>
      <c r="B5" s="6"/>
      <c r="C5" s="14" t="s">
        <v>1656</v>
      </c>
      <c r="D5" s="15">
        <v>46145.0</v>
      </c>
      <c r="E5" s="7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/>
      <c r="B6" s="11"/>
      <c r="C6" s="16"/>
      <c r="D6" s="11"/>
      <c r="E6" s="12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7" t="str">
        <f>CHOOSE(WEEKDAY(A5), "Neděle", "Pondělí", "Úterý", "Středa", "Čtvrtek", "Pátek", "Sobota")</f>
        <v>Pátek</v>
      </c>
      <c r="B7" s="7"/>
      <c r="C7" s="16"/>
      <c r="D7" s="18" t="str">
        <f>CHOOSE(WEEKDAY(D5), "Neděle", "Pondělí", "Úterý", "Středa", "Čtvrtek", "Pátek", "Sobota")</f>
        <v>Neděle</v>
      </c>
      <c r="E7" s="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/>
      <c r="B8" s="12"/>
      <c r="C8" s="16"/>
      <c r="D8" s="11"/>
      <c r="E8" s="12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9" t="s">
        <v>1657</v>
      </c>
      <c r="B9" s="6"/>
      <c r="C9" s="6"/>
      <c r="D9" s="6"/>
      <c r="E9" s="7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20" t="s">
        <v>1658</v>
      </c>
      <c r="B10" s="21" t="s">
        <v>1659</v>
      </c>
      <c r="C10" s="22" t="s">
        <v>1660</v>
      </c>
      <c r="D10" s="21" t="s">
        <v>1661</v>
      </c>
      <c r="E10" s="23" t="s">
        <v>13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4" t="s">
        <v>1662</v>
      </c>
      <c r="B11" s="25">
        <v>18256.0</v>
      </c>
      <c r="C11" s="26">
        <v>2184.0</v>
      </c>
      <c r="D11" s="27">
        <f t="shared" ref="D11:D26" si="1">C11-B11</f>
        <v>-16072</v>
      </c>
      <c r="E11" s="2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4" t="s">
        <v>1663</v>
      </c>
      <c r="B12" s="29">
        <v>10769.0</v>
      </c>
      <c r="C12" s="26">
        <v>10769.0</v>
      </c>
      <c r="D12" s="27">
        <f t="shared" si="1"/>
        <v>0</v>
      </c>
      <c r="E12" s="2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24" t="s">
        <v>1664</v>
      </c>
      <c r="B13" s="29">
        <v>200.0</v>
      </c>
      <c r="C13" s="26">
        <v>200.0</v>
      </c>
      <c r="D13" s="27">
        <f t="shared" si="1"/>
        <v>0</v>
      </c>
      <c r="E13" s="28" t="s">
        <v>1665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24" t="s">
        <v>1666</v>
      </c>
      <c r="B14" s="25">
        <v>500.0</v>
      </c>
      <c r="C14" s="26">
        <v>6500.0</v>
      </c>
      <c r="D14" s="27">
        <f t="shared" si="1"/>
        <v>6000</v>
      </c>
      <c r="E14" s="28" t="s">
        <v>1667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0" t="s">
        <v>1668</v>
      </c>
      <c r="B15" s="29">
        <v>225.0</v>
      </c>
      <c r="C15" s="26"/>
      <c r="D15" s="27">
        <f t="shared" si="1"/>
        <v>-225</v>
      </c>
      <c r="E15" s="28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0" t="s">
        <v>1669</v>
      </c>
      <c r="B16" s="29">
        <v>70.0</v>
      </c>
      <c r="C16" s="26">
        <v>70.0</v>
      </c>
      <c r="D16" s="27">
        <f t="shared" si="1"/>
        <v>0</v>
      </c>
      <c r="E16" s="28" t="s">
        <v>1670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0" t="s">
        <v>1671</v>
      </c>
      <c r="B17" s="29">
        <v>0.0</v>
      </c>
      <c r="C17" s="26">
        <v>10074.0</v>
      </c>
      <c r="D17" s="27">
        <f t="shared" si="1"/>
        <v>10074</v>
      </c>
      <c r="E17" s="28" t="s">
        <v>1672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1" t="s">
        <v>1673</v>
      </c>
      <c r="B18" s="29">
        <v>3780.0</v>
      </c>
      <c r="C18" s="26">
        <v>3960.0</v>
      </c>
      <c r="D18" s="27">
        <f t="shared" si="1"/>
        <v>180</v>
      </c>
      <c r="E18" s="28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2" t="s">
        <v>1674</v>
      </c>
      <c r="B19" s="29">
        <v>47344.0</v>
      </c>
      <c r="C19" s="33">
        <f t="array" ref="C19">SUMIFS(INDIRECT(A1 &amp; " Restia!C:C"), INDIRECT(A1 &amp; " Restia!A:A"), A19, INDIRECT(A1 &amp; " Restia!B:B"), "&lt;&gt;cancele")</f>
        <v>47344</v>
      </c>
      <c r="D19" s="27">
        <f t="shared" si="1"/>
        <v>0</v>
      </c>
      <c r="E19" s="34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2" t="s">
        <v>1675</v>
      </c>
      <c r="B20" s="29">
        <v>22411.0</v>
      </c>
      <c r="C20" s="9">
        <f t="array" ref="C20">SUMIFS( INDIRECT(A1 &amp; " Restia!C:C"), INDIRECT(A1 &amp; " Restia!A:A"), A20, INDIRECT(A1 &amp; " Restia!B:B"), "&lt;&gt;canceled" )</f>
        <v>22411</v>
      </c>
      <c r="D20" s="27">
        <f t="shared" si="1"/>
        <v>0</v>
      </c>
      <c r="E20" s="34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2" t="s">
        <v>1676</v>
      </c>
      <c r="B21" s="29">
        <v>35568.0</v>
      </c>
      <c r="C21" s="9">
        <f t="array" ref="C21">SUMIFS( INDIRECT(A1 &amp; " Restia!C:C"), INDIRECT(A1 &amp; " Restia!A:A"), "damejidlo", INDIRECT(A1 &amp; " Restia!G:G"), "online", INDIRECT(A1 &amp; " Restia!B:B"), "&lt;&gt;canceled" )</f>
        <v>35568</v>
      </c>
      <c r="D21" s="27">
        <f t="shared" si="1"/>
        <v>0</v>
      </c>
      <c r="E21" s="34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2" t="s">
        <v>1677</v>
      </c>
      <c r="B22" s="29">
        <v>48854.0</v>
      </c>
      <c r="C22" s="9">
        <f t="array" ref="C22">SUMIFS( INDIRECT(A1 &amp; " Restia!C:C"), INDIRECT(A1 &amp; " Restia!A:A"), "generic", INDIRECT(A1 &amp; " Restia!G:G"), "online", INDIRECT(A1 &amp; " Restia!B:B"), "&lt;&gt;canceled" )</f>
        <v>48854</v>
      </c>
      <c r="D22" s="27">
        <f t="shared" si="1"/>
        <v>0</v>
      </c>
      <c r="E22" s="34"/>
      <c r="F22" s="8" t="s">
        <v>1678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2" t="s">
        <v>1679</v>
      </c>
      <c r="B23" s="29">
        <v>2330.0</v>
      </c>
      <c r="C23" s="9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2330</v>
      </c>
      <c r="D23" s="27">
        <f t="shared" si="1"/>
        <v>0</v>
      </c>
      <c r="E23" s="34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2" t="s">
        <v>1680</v>
      </c>
      <c r="B24" s="29">
        <v>4107.0</v>
      </c>
      <c r="C24" s="9">
        <f t="array" ref="C24">SUMIFS( INDIRECT(A1 &amp; " Restia!C:C"), INDIRECT(A1 &amp; " Restia!A:A"), "damejidlo", INDIRECT(A1 &amp; " Restia!G:G"), "cash", INDIRECT(A1 &amp; " Restia!B:B"), "&lt;&gt;canceled")</f>
        <v>4107</v>
      </c>
      <c r="D24" s="27">
        <f t="shared" si="1"/>
        <v>0</v>
      </c>
      <c r="E24" s="34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5" t="s">
        <v>1681</v>
      </c>
      <c r="B25" s="29">
        <v>190307.0</v>
      </c>
      <c r="C25" s="9">
        <f t="array" ref="C25">SUM(INDIRECT(A1 &amp; " Restia!C:C")) - SUMIFS(INDIRECT(A1 &amp; " Restia!C:C"), INDIRECT(A1 &amp; " Restia!B:B"), "canceled")</f>
        <v>190307</v>
      </c>
      <c r="D25" s="27">
        <f t="shared" si="1"/>
        <v>0</v>
      </c>
      <c r="E25" s="34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6" t="s">
        <v>1682</v>
      </c>
      <c r="B26" s="37">
        <v>0.0</v>
      </c>
      <c r="C26" s="27">
        <f>sum(C11:C23)-C25</f>
        <v>-43</v>
      </c>
      <c r="D26" s="37">
        <f t="shared" si="1"/>
        <v>-43</v>
      </c>
      <c r="E26" s="38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0">
    <mergeCell ref="D7:E8"/>
    <mergeCell ref="A9:E9"/>
    <mergeCell ref="F22:F26"/>
    <mergeCell ref="A1:E2"/>
    <mergeCell ref="F1:F5"/>
    <mergeCell ref="A3:E4"/>
    <mergeCell ref="A5:B6"/>
    <mergeCell ref="C5:C8"/>
    <mergeCell ref="D5:E6"/>
    <mergeCell ref="A7:B8"/>
  </mergeCells>
  <conditionalFormatting sqref="D11:D26 B26:C26">
    <cfRule type="cellIs" dxfId="0" priority="1" operator="lessThan">
      <formula>0</formula>
    </cfRule>
  </conditionalFormatting>
  <conditionalFormatting sqref="A7:B8">
    <cfRule type="cellIs" dxfId="1" priority="2" operator="notEqual">
      <formula>"Pondělí"</formula>
    </cfRule>
  </conditionalFormatting>
  <conditionalFormatting sqref="D7:E8">
    <cfRule type="cellIs" dxfId="1" priority="3" operator="notEqual">
      <formula>"Neděle"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1.5"/>
    <col customWidth="1" min="3" max="3" width="13.75"/>
    <col customWidth="1" min="4" max="4" width="8.63"/>
    <col customWidth="1" min="5" max="5" width="22.88"/>
    <col customWidth="1" min="6" max="26" width="18.0"/>
  </cols>
  <sheetData>
    <row r="1">
      <c r="A1" s="5" t="s">
        <v>1683</v>
      </c>
      <c r="B1" s="6"/>
      <c r="C1" s="6"/>
      <c r="D1" s="6"/>
      <c r="E1" s="7"/>
      <c r="F1" s="8" t="s">
        <v>1654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/>
      <c r="B2" s="11"/>
      <c r="C2" s="11"/>
      <c r="D2" s="11"/>
      <c r="E2" s="12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5" t="s">
        <v>1655</v>
      </c>
      <c r="B3" s="6"/>
      <c r="C3" s="6"/>
      <c r="D3" s="6"/>
      <c r="E3" s="7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0.5" customHeight="1">
      <c r="A4" s="10"/>
      <c r="B4" s="11"/>
      <c r="C4" s="11"/>
      <c r="D4" s="11"/>
      <c r="E4" s="12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0.0" customHeight="1">
      <c r="A5" s="13">
        <v>46143.0</v>
      </c>
      <c r="B5" s="6"/>
      <c r="C5" s="14" t="s">
        <v>1656</v>
      </c>
      <c r="D5" s="15">
        <v>46145.0</v>
      </c>
      <c r="E5" s="7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/>
      <c r="B6" s="11"/>
      <c r="C6" s="16"/>
      <c r="D6" s="11"/>
      <c r="E6" s="12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7" t="str">
        <f>CHOOSE(WEEKDAY(A5), "Neděle", "Pondělí", "Úterý", "Středa", "Čtvrtek", "Pátek", "Sobota")</f>
        <v>Pátek</v>
      </c>
      <c r="B7" s="7"/>
      <c r="C7" s="16"/>
      <c r="D7" s="18" t="str">
        <f>CHOOSE(WEEKDAY(D5), "Neděle", "Pondělí", "Úterý", "Středa", "Čtvrtek", "Pátek", "Sobota")</f>
        <v>Neděle</v>
      </c>
      <c r="E7" s="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/>
      <c r="B8" s="12"/>
      <c r="C8" s="16"/>
      <c r="D8" s="11"/>
      <c r="E8" s="12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9" t="s">
        <v>1657</v>
      </c>
      <c r="B9" s="6"/>
      <c r="C9" s="6"/>
      <c r="D9" s="6"/>
      <c r="E9" s="7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20" t="s">
        <v>1658</v>
      </c>
      <c r="B10" s="21" t="s">
        <v>1659</v>
      </c>
      <c r="C10" s="22" t="s">
        <v>1660</v>
      </c>
      <c r="D10" s="21" t="s">
        <v>1661</v>
      </c>
      <c r="E10" s="23" t="s">
        <v>13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4" t="s">
        <v>1662</v>
      </c>
      <c r="B11" s="25">
        <v>4373.0</v>
      </c>
      <c r="C11" s="26">
        <v>4373.0</v>
      </c>
      <c r="D11" s="27">
        <f t="shared" ref="D11:D26" si="1">C11-B11</f>
        <v>0</v>
      </c>
      <c r="E11" s="2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4" t="s">
        <v>1663</v>
      </c>
      <c r="B12" s="29">
        <v>3130.0</v>
      </c>
      <c r="C12" s="26">
        <v>3130.0</v>
      </c>
      <c r="D12" s="27">
        <f t="shared" si="1"/>
        <v>0</v>
      </c>
      <c r="E12" s="2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24" t="s">
        <v>1664</v>
      </c>
      <c r="B13" s="29">
        <v>0.0</v>
      </c>
      <c r="C13" s="26"/>
      <c r="D13" s="27">
        <f t="shared" si="1"/>
        <v>0</v>
      </c>
      <c r="E13" s="28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24" t="s">
        <v>1666</v>
      </c>
      <c r="B14" s="29">
        <v>0.0</v>
      </c>
      <c r="C14" s="26"/>
      <c r="D14" s="27">
        <f t="shared" si="1"/>
        <v>0</v>
      </c>
      <c r="E14" s="28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0" t="s">
        <v>1668</v>
      </c>
      <c r="B15" s="29">
        <v>0.0</v>
      </c>
      <c r="C15" s="26"/>
      <c r="D15" s="27">
        <f t="shared" si="1"/>
        <v>0</v>
      </c>
      <c r="E15" s="28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0" t="s">
        <v>1669</v>
      </c>
      <c r="B16" s="29">
        <v>0.0</v>
      </c>
      <c r="C16" s="26"/>
      <c r="D16" s="27">
        <f t="shared" si="1"/>
        <v>0</v>
      </c>
      <c r="E16" s="28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0" t="s">
        <v>1671</v>
      </c>
      <c r="B17" s="25">
        <v>50.0</v>
      </c>
      <c r="C17" s="26">
        <v>50.0</v>
      </c>
      <c r="D17" s="27">
        <f t="shared" si="1"/>
        <v>0</v>
      </c>
      <c r="E17" s="28" t="s">
        <v>1684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1" t="s">
        <v>1673</v>
      </c>
      <c r="B18" s="29">
        <v>630.0</v>
      </c>
      <c r="C18" s="26">
        <v>630.0</v>
      </c>
      <c r="D18" s="27">
        <f t="shared" si="1"/>
        <v>0</v>
      </c>
      <c r="E18" s="34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2" t="s">
        <v>1674</v>
      </c>
      <c r="B19" s="29">
        <v>5801.0</v>
      </c>
      <c r="C19" s="33">
        <f t="array" ref="C19">SUMIFS(INDIRECT(A1 &amp; " Restia!C:C"), INDIRECT(A1 &amp; " Restia!A:A"), A19, INDIRECT(A1 &amp; " Restia!B:B"), "&lt;&gt;cancele")</f>
        <v>5801</v>
      </c>
      <c r="D19" s="27">
        <f t="shared" si="1"/>
        <v>0</v>
      </c>
      <c r="E19" s="34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2" t="s">
        <v>1675</v>
      </c>
      <c r="B20" s="29">
        <v>3809.0</v>
      </c>
      <c r="C20" s="9">
        <f t="array" ref="C20">SUMIFS( INDIRECT(A1 &amp; " Restia!C:C"), INDIRECT(A1 &amp; " Restia!A:A"), A20, INDIRECT(A1 &amp; " Restia!B:B"), "&lt;&gt;canceled" )</f>
        <v>3809</v>
      </c>
      <c r="D20" s="27">
        <f t="shared" si="1"/>
        <v>0</v>
      </c>
      <c r="E20" s="34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2" t="s">
        <v>1676</v>
      </c>
      <c r="B21" s="29">
        <v>10298.0</v>
      </c>
      <c r="C21" s="9">
        <f t="array" ref="C21">SUMIFS( INDIRECT(A1 &amp; " Restia!C:C"), INDIRECT(A1 &amp; " Restia!A:A"), "damejidlo", INDIRECT(A1 &amp; " Restia!G:G"), "online", INDIRECT(A1 &amp; " Restia!B:B"), "&lt;&gt;canceled" )</f>
        <v>10298</v>
      </c>
      <c r="D21" s="27">
        <f t="shared" si="1"/>
        <v>0</v>
      </c>
      <c r="E21" s="34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2" t="s">
        <v>1677</v>
      </c>
      <c r="B22" s="29">
        <v>3776.0</v>
      </c>
      <c r="C22" s="9">
        <f t="array" ref="C22">SUMIFS( INDIRECT(A1 &amp; " Restia!C:C"), INDIRECT(A1 &amp; " Restia!A:A"), "generic", INDIRECT(A1 &amp; " Restia!G:G"), "online", INDIRECT(A1 &amp; " Restia!B:B"), "&lt;&gt;canceled" )</f>
        <v>3776</v>
      </c>
      <c r="D22" s="27">
        <f t="shared" si="1"/>
        <v>0</v>
      </c>
      <c r="E22" s="34"/>
      <c r="F22" s="8" t="s">
        <v>1678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2" t="s">
        <v>1679</v>
      </c>
      <c r="B23" s="29">
        <v>0.0</v>
      </c>
      <c r="C23" s="9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0</v>
      </c>
      <c r="D23" s="27">
        <f t="shared" si="1"/>
        <v>0</v>
      </c>
      <c r="E23" s="34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2" t="s">
        <v>1680</v>
      </c>
      <c r="B24" s="29">
        <v>1662.0</v>
      </c>
      <c r="C24" s="9">
        <f t="array" ref="C24">SUMIFS( INDIRECT(A1 &amp; " Restia!C:C"), INDIRECT(A1 &amp; " Restia!A:A"), "damejidlo", INDIRECT(A1 &amp; " Restia!G:G"), "cash", INDIRECT(A1 &amp; " Restia!B:B"), "&lt;&gt;canceled")</f>
        <v>1662</v>
      </c>
      <c r="D24" s="27">
        <f t="shared" si="1"/>
        <v>0</v>
      </c>
      <c r="E24" s="34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5" t="s">
        <v>1681</v>
      </c>
      <c r="B25" s="29">
        <v>31864.0</v>
      </c>
      <c r="C25" s="9">
        <f t="array" ref="C25">SUM(INDIRECT(A1 &amp; " Restia!C:C")) - SUMIFS(INDIRECT(A1 &amp; " Restia!C:C"), INDIRECT(A1 &amp; " Restia!B:B"), "canceled")</f>
        <v>31864</v>
      </c>
      <c r="D25" s="37">
        <f t="shared" si="1"/>
        <v>0</v>
      </c>
      <c r="E25" s="34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6" t="s">
        <v>1682</v>
      </c>
      <c r="B26" s="37">
        <v>3.0</v>
      </c>
      <c r="C26" s="27">
        <f>sum(C11:C23)-C25</f>
        <v>3</v>
      </c>
      <c r="D26" s="37">
        <f t="shared" si="1"/>
        <v>0</v>
      </c>
      <c r="E26" s="38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3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0">
    <mergeCell ref="D7:E8"/>
    <mergeCell ref="A9:E9"/>
    <mergeCell ref="F22:F26"/>
    <mergeCell ref="A1:E2"/>
    <mergeCell ref="F1:F5"/>
    <mergeCell ref="A3:E4"/>
    <mergeCell ref="A5:B6"/>
    <mergeCell ref="C5:C8"/>
    <mergeCell ref="D5:E6"/>
    <mergeCell ref="A7:B8"/>
  </mergeCells>
  <conditionalFormatting sqref="D11:D26 B26:C26">
    <cfRule type="cellIs" dxfId="0" priority="1" operator="lessThan">
      <formula>0</formula>
    </cfRule>
  </conditionalFormatting>
  <conditionalFormatting sqref="A7:B8">
    <cfRule type="cellIs" dxfId="1" priority="2" operator="notEqual">
      <formula>"Pondělí"</formula>
    </cfRule>
  </conditionalFormatting>
  <conditionalFormatting sqref="D7:E8">
    <cfRule type="cellIs" dxfId="1" priority="3" operator="notEqual">
      <formula>"Neděle"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1.5"/>
    <col customWidth="1" min="3" max="3" width="13.75"/>
    <col customWidth="1" min="4" max="4" width="8.63"/>
    <col customWidth="1" min="5" max="5" width="22.88"/>
    <col customWidth="1" min="6" max="26" width="18.0"/>
  </cols>
  <sheetData>
    <row r="1">
      <c r="A1" s="5" t="s">
        <v>1685</v>
      </c>
      <c r="B1" s="6"/>
      <c r="C1" s="6"/>
      <c r="D1" s="6"/>
      <c r="E1" s="7"/>
      <c r="F1" s="8" t="s">
        <v>1654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/>
      <c r="B2" s="11"/>
      <c r="C2" s="11"/>
      <c r="D2" s="11"/>
      <c r="E2" s="12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5" t="s">
        <v>1655</v>
      </c>
      <c r="B3" s="6"/>
      <c r="C3" s="6"/>
      <c r="D3" s="6"/>
      <c r="E3" s="7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0.5" customHeight="1">
      <c r="A4" s="10"/>
      <c r="B4" s="11"/>
      <c r="C4" s="11"/>
      <c r="D4" s="11"/>
      <c r="E4" s="12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0.0" customHeight="1">
      <c r="A5" s="13">
        <v>46143.0</v>
      </c>
      <c r="B5" s="6"/>
      <c r="C5" s="14" t="s">
        <v>1656</v>
      </c>
      <c r="D5" s="15">
        <v>46145.0</v>
      </c>
      <c r="E5" s="7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/>
      <c r="B6" s="11"/>
      <c r="C6" s="16"/>
      <c r="D6" s="11"/>
      <c r="E6" s="12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7" t="str">
        <f>CHOOSE(WEEKDAY(A5), "Neděle", "Pondělí", "Úterý", "Středa", "Čtvrtek", "Pátek", "Sobota")</f>
        <v>Pátek</v>
      </c>
      <c r="B7" s="7"/>
      <c r="C7" s="16"/>
      <c r="D7" s="18" t="str">
        <f>CHOOSE(WEEKDAY(D5), "Neděle", "Pondělí", "Úterý", "Středa", "Čtvrtek", "Pátek", "Sobota")</f>
        <v>Neděle</v>
      </c>
      <c r="E7" s="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/>
      <c r="B8" s="12"/>
      <c r="C8" s="16"/>
      <c r="D8" s="11"/>
      <c r="E8" s="12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9" t="s">
        <v>1657</v>
      </c>
      <c r="B9" s="6"/>
      <c r="C9" s="6"/>
      <c r="D9" s="6"/>
      <c r="E9" s="7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20" t="s">
        <v>1658</v>
      </c>
      <c r="B10" s="21" t="s">
        <v>1659</v>
      </c>
      <c r="C10" s="22" t="s">
        <v>1660</v>
      </c>
      <c r="D10" s="21" t="s">
        <v>1661</v>
      </c>
      <c r="E10" s="23" t="s">
        <v>13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4" t="s">
        <v>1662</v>
      </c>
      <c r="B11" s="25">
        <v>16644.0</v>
      </c>
      <c r="C11" s="26">
        <v>16644.0</v>
      </c>
      <c r="D11" s="27">
        <f t="shared" ref="D11:D26" si="1">C11-B11</f>
        <v>0</v>
      </c>
      <c r="E11" s="40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4" t="s">
        <v>1663</v>
      </c>
      <c r="B12" s="29">
        <v>16999.0</v>
      </c>
      <c r="C12" s="26">
        <v>16999.0</v>
      </c>
      <c r="D12" s="27">
        <f t="shared" si="1"/>
        <v>0</v>
      </c>
      <c r="E12" s="2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24" t="s">
        <v>1664</v>
      </c>
      <c r="B13" s="29">
        <v>0.0</v>
      </c>
      <c r="C13" s="26"/>
      <c r="D13" s="27">
        <f t="shared" si="1"/>
        <v>0</v>
      </c>
      <c r="E13" s="41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24" t="s">
        <v>1666</v>
      </c>
      <c r="B14" s="29">
        <v>0.0</v>
      </c>
      <c r="C14" s="26"/>
      <c r="D14" s="27">
        <f t="shared" si="1"/>
        <v>0</v>
      </c>
      <c r="E14" s="41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0" t="s">
        <v>1668</v>
      </c>
      <c r="B15" s="29">
        <v>0.0</v>
      </c>
      <c r="C15" s="26"/>
      <c r="D15" s="27">
        <f t="shared" si="1"/>
        <v>0</v>
      </c>
      <c r="E15" s="40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0" t="s">
        <v>1669</v>
      </c>
      <c r="B16" s="29">
        <v>0.0</v>
      </c>
      <c r="C16" s="26">
        <v>240.0</v>
      </c>
      <c r="D16" s="27">
        <f t="shared" si="1"/>
        <v>240</v>
      </c>
      <c r="E16" s="28" t="s">
        <v>1686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0" t="s">
        <v>1671</v>
      </c>
      <c r="B17" s="29">
        <v>1338.0</v>
      </c>
      <c r="C17" s="26">
        <v>1043.0</v>
      </c>
      <c r="D17" s="27">
        <f t="shared" si="1"/>
        <v>-295</v>
      </c>
      <c r="E17" s="28" t="s">
        <v>1687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1" t="s">
        <v>1673</v>
      </c>
      <c r="B18" s="29">
        <v>3420.0</v>
      </c>
      <c r="C18" s="26">
        <v>3510.0</v>
      </c>
      <c r="D18" s="27">
        <f t="shared" si="1"/>
        <v>90</v>
      </c>
      <c r="E18" s="41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2" t="s">
        <v>1674</v>
      </c>
      <c r="B19" s="29">
        <v>42915.0</v>
      </c>
      <c r="C19" s="33">
        <f t="array" ref="C19">SUMIFS(INDIRECT(A1 &amp; " Restia!C:C"), INDIRECT(A1 &amp; " Restia!A:A"), A19, INDIRECT(A1 &amp; " Restia!B:B"), "&lt;&gt;canceled")</f>
        <v>42915</v>
      </c>
      <c r="D19" s="27">
        <f t="shared" si="1"/>
        <v>0</v>
      </c>
      <c r="E19" s="41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2" t="s">
        <v>1675</v>
      </c>
      <c r="B20" s="29">
        <v>14825.0</v>
      </c>
      <c r="C20" s="9">
        <f t="array" ref="C20">SUMIFS( INDIRECT(A1 &amp; " Restia!C:C"), INDIRECT(A1 &amp; " Restia!A:A"), A20, INDIRECT(A1 &amp; " Restia!B:B"), "&lt;&gt;canceled" )</f>
        <v>14825</v>
      </c>
      <c r="D20" s="27">
        <f t="shared" si="1"/>
        <v>0</v>
      </c>
      <c r="E20" s="41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2" t="s">
        <v>1676</v>
      </c>
      <c r="B21" s="29">
        <v>53220.0</v>
      </c>
      <c r="C21" s="9">
        <f t="array" ref="C21">SUMIFS( INDIRECT(A1 &amp; " Restia!C:C"), INDIRECT(A1 &amp; " Restia!A:A"), "damejidlo", INDIRECT(A1 &amp; " Restia!G:G"), "online", INDIRECT(A1 &amp; " Restia!B:B"), "&lt;&gt;canceled" )</f>
        <v>53220</v>
      </c>
      <c r="D21" s="27">
        <f t="shared" si="1"/>
        <v>0</v>
      </c>
      <c r="E21" s="41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2" t="s">
        <v>1677</v>
      </c>
      <c r="B22" s="29">
        <v>46919.0</v>
      </c>
      <c r="C22" s="9">
        <f t="array" ref="C22">SUMIFS( INDIRECT(A1 &amp; " Restia!C:C"), INDIRECT(A1 &amp; " Restia!A:A"), "generic", INDIRECT(A1 &amp; " Restia!G:G"), "online", INDIRECT(A1 &amp; " Restia!B:B"), "&lt;&gt;canceled" )</f>
        <v>46919</v>
      </c>
      <c r="D22" s="27">
        <f t="shared" si="1"/>
        <v>0</v>
      </c>
      <c r="E22" s="41"/>
      <c r="F22" s="8" t="s">
        <v>1678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2" t="s">
        <v>1679</v>
      </c>
      <c r="B23" s="29">
        <v>349.0</v>
      </c>
      <c r="C23" s="9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349</v>
      </c>
      <c r="D23" s="27">
        <f t="shared" si="1"/>
        <v>0</v>
      </c>
      <c r="E23" s="41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2" t="s">
        <v>1680</v>
      </c>
      <c r="B24" s="29">
        <v>7914.0</v>
      </c>
      <c r="C24" s="9">
        <f t="array" ref="C24">SUMIFS( INDIRECT(A1 &amp; " Restia!C:C"), INDIRECT(A1 &amp; " Restia!A:A"), "damejidlo", INDIRECT(A1 &amp; " Restia!G:G"), "cash", INDIRECT(A1 &amp; " Restia!B:B"), "&lt;&gt;canceled")</f>
        <v>7914</v>
      </c>
      <c r="D24" s="27">
        <f t="shared" si="1"/>
        <v>0</v>
      </c>
      <c r="E24" s="41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5" t="s">
        <v>1681</v>
      </c>
      <c r="B25" s="29">
        <v>196622.5</v>
      </c>
      <c r="C25" s="9">
        <f t="array" ref="C25">SUM(INDIRECT(A1 &amp; " Restia!C:C")) - SUMIFS(INDIRECT(A1 &amp; " Restia!C:C"), INDIRECT(A1 &amp; " Restia!B:B"), "canceled")</f>
        <v>196622.5</v>
      </c>
      <c r="D25" s="27">
        <f t="shared" si="1"/>
        <v>0</v>
      </c>
      <c r="E25" s="41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6" t="s">
        <v>1682</v>
      </c>
      <c r="B26" s="42">
        <v>6.5</v>
      </c>
      <c r="C26" s="43">
        <f>sum(C11:C23)-C25</f>
        <v>41.5</v>
      </c>
      <c r="D26" s="44">
        <f t="shared" si="1"/>
        <v>35</v>
      </c>
      <c r="E26" s="45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0">
    <mergeCell ref="D7:E8"/>
    <mergeCell ref="A9:E9"/>
    <mergeCell ref="F22:F26"/>
    <mergeCell ref="A1:E2"/>
    <mergeCell ref="F1:F5"/>
    <mergeCell ref="A3:E4"/>
    <mergeCell ref="A5:B6"/>
    <mergeCell ref="C5:C8"/>
    <mergeCell ref="D5:E6"/>
    <mergeCell ref="A7:B8"/>
  </mergeCells>
  <conditionalFormatting sqref="D11:D26 B26:C26">
    <cfRule type="cellIs" dxfId="0" priority="1" operator="lessThan">
      <formula>0</formula>
    </cfRule>
  </conditionalFormatting>
  <conditionalFormatting sqref="A7:B8">
    <cfRule type="cellIs" dxfId="1" priority="2" operator="notEqual">
      <formula>"Pondělí"</formula>
    </cfRule>
  </conditionalFormatting>
  <conditionalFormatting sqref="D7:E8">
    <cfRule type="cellIs" dxfId="1" priority="3" operator="notEqual">
      <formula>"Neděle"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1" t="s">
        <v>29</v>
      </c>
      <c r="B2" s="1" t="s">
        <v>17</v>
      </c>
      <c r="C2" s="1">
        <v>274.0</v>
      </c>
      <c r="D2" s="1">
        <v>0.0</v>
      </c>
      <c r="E2" s="1" t="s">
        <v>107</v>
      </c>
      <c r="F2" s="1" t="s">
        <v>18</v>
      </c>
      <c r="G2" s="1" t="s">
        <v>19</v>
      </c>
      <c r="H2" s="1" t="s">
        <v>1688</v>
      </c>
      <c r="I2" s="1" t="s">
        <v>1689</v>
      </c>
      <c r="J2" s="1" t="s">
        <v>1689</v>
      </c>
      <c r="K2" s="2"/>
      <c r="L2" s="1">
        <v>-7.0</v>
      </c>
      <c r="M2" s="1"/>
      <c r="N2" s="1">
        <v>7.610366666666667</v>
      </c>
      <c r="O2" s="1" t="s">
        <v>1690</v>
      </c>
      <c r="P2" s="1" t="s">
        <v>1691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>
      <c r="A3" s="1" t="s">
        <v>16</v>
      </c>
      <c r="B3" s="1" t="s">
        <v>17</v>
      </c>
      <c r="C3" s="1">
        <v>324.0</v>
      </c>
      <c r="D3" s="1">
        <v>0.0</v>
      </c>
      <c r="E3" s="1" t="s">
        <v>1692</v>
      </c>
      <c r="F3" s="1" t="s">
        <v>44</v>
      </c>
      <c r="G3" s="1" t="s">
        <v>45</v>
      </c>
      <c r="H3" s="1" t="s">
        <v>1693</v>
      </c>
      <c r="I3" s="1" t="s">
        <v>1694</v>
      </c>
      <c r="J3" s="1" t="s">
        <v>1695</v>
      </c>
      <c r="K3" s="1" t="s">
        <v>1696</v>
      </c>
      <c r="L3" s="1">
        <v>-25.0</v>
      </c>
      <c r="M3" s="1">
        <v>6.76195</v>
      </c>
      <c r="N3" s="1">
        <v>6.495433333333334</v>
      </c>
      <c r="O3" s="1" t="s">
        <v>1697</v>
      </c>
      <c r="P3" s="1" t="s">
        <v>1698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>
      <c r="A4" s="1" t="s">
        <v>24</v>
      </c>
      <c r="B4" s="1" t="s">
        <v>17</v>
      </c>
      <c r="C4" s="1">
        <v>389.0</v>
      </c>
      <c r="D4" s="1">
        <v>0.0</v>
      </c>
      <c r="E4" s="1" t="s">
        <v>25</v>
      </c>
      <c r="F4" s="1" t="s">
        <v>18</v>
      </c>
      <c r="G4" s="1" t="s">
        <v>19</v>
      </c>
      <c r="H4" s="1" t="s">
        <v>1699</v>
      </c>
      <c r="I4" s="1" t="s">
        <v>1700</v>
      </c>
      <c r="J4" s="1" t="s">
        <v>1700</v>
      </c>
      <c r="K4" s="2"/>
      <c r="L4" s="1">
        <v>0.0</v>
      </c>
      <c r="M4" s="1"/>
      <c r="N4" s="1">
        <v>14.330466666666666</v>
      </c>
      <c r="O4" s="1" t="s">
        <v>1701</v>
      </c>
      <c r="P4" s="1" t="s">
        <v>1702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>
      <c r="A5" s="1" t="s">
        <v>24</v>
      </c>
      <c r="B5" s="1" t="s">
        <v>17</v>
      </c>
      <c r="C5" s="1">
        <v>364.0</v>
      </c>
      <c r="D5" s="1">
        <v>0.0</v>
      </c>
      <c r="E5" s="1" t="s">
        <v>25</v>
      </c>
      <c r="F5" s="1" t="s">
        <v>18</v>
      </c>
      <c r="G5" s="1" t="s">
        <v>19</v>
      </c>
      <c r="H5" s="1" t="s">
        <v>1703</v>
      </c>
      <c r="I5" s="1" t="s">
        <v>1704</v>
      </c>
      <c r="J5" s="1" t="s">
        <v>1704</v>
      </c>
      <c r="K5" s="2"/>
      <c r="L5" s="1">
        <v>4.0</v>
      </c>
      <c r="M5" s="1"/>
      <c r="N5" s="1">
        <v>19.183766666666667</v>
      </c>
      <c r="O5" s="1" t="s">
        <v>1701</v>
      </c>
      <c r="P5" s="1" t="s">
        <v>1705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>
      <c r="A6" s="1" t="s">
        <v>29</v>
      </c>
      <c r="B6" s="1" t="s">
        <v>17</v>
      </c>
      <c r="C6" s="1">
        <v>1466.0</v>
      </c>
      <c r="D6" s="1">
        <v>0.0</v>
      </c>
      <c r="E6" s="1" t="s">
        <v>1706</v>
      </c>
      <c r="F6" s="1" t="s">
        <v>18</v>
      </c>
      <c r="G6" s="1" t="s">
        <v>19</v>
      </c>
      <c r="H6" s="1" t="s">
        <v>1707</v>
      </c>
      <c r="I6" s="1" t="s">
        <v>1708</v>
      </c>
      <c r="J6" s="1" t="s">
        <v>1708</v>
      </c>
      <c r="K6" s="2"/>
      <c r="L6" s="1">
        <v>0.0</v>
      </c>
      <c r="M6" s="1"/>
      <c r="N6" s="1">
        <v>14.583133333333333</v>
      </c>
      <c r="O6" s="1" t="s">
        <v>1690</v>
      </c>
      <c r="P6" s="1" t="s">
        <v>1709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>
      <c r="A7" s="1" t="s">
        <v>16</v>
      </c>
      <c r="B7" s="1" t="s">
        <v>17</v>
      </c>
      <c r="C7" s="3">
        <v>274.0</v>
      </c>
      <c r="D7" s="1">
        <v>0.0</v>
      </c>
      <c r="E7" s="2"/>
      <c r="F7" s="1" t="s">
        <v>18</v>
      </c>
      <c r="G7" s="1" t="s">
        <v>19</v>
      </c>
      <c r="H7" s="1" t="s">
        <v>1710</v>
      </c>
      <c r="I7" s="1" t="s">
        <v>1711</v>
      </c>
      <c r="J7" s="1" t="s">
        <v>1711</v>
      </c>
      <c r="K7" s="2"/>
      <c r="L7" s="1">
        <v>-6.0</v>
      </c>
      <c r="M7" s="1"/>
      <c r="N7" s="1">
        <v>8.798066666666667</v>
      </c>
      <c r="O7" s="1" t="s">
        <v>1712</v>
      </c>
      <c r="P7" s="1" t="s">
        <v>1713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>
      <c r="A8" s="1" t="s">
        <v>37</v>
      </c>
      <c r="B8" s="1" t="s">
        <v>17</v>
      </c>
      <c r="C8" s="1">
        <v>263.0</v>
      </c>
      <c r="D8" s="1">
        <v>66.0</v>
      </c>
      <c r="E8" s="2"/>
      <c r="F8" s="1" t="s">
        <v>38</v>
      </c>
      <c r="G8" s="1" t="s">
        <v>45</v>
      </c>
      <c r="H8" s="1" t="s">
        <v>1714</v>
      </c>
      <c r="I8" s="1" t="s">
        <v>1715</v>
      </c>
      <c r="J8" s="1" t="s">
        <v>1715</v>
      </c>
      <c r="K8" s="2"/>
      <c r="L8" s="1">
        <v>-11.0</v>
      </c>
      <c r="M8" s="1"/>
      <c r="N8" s="1">
        <v>7.514433333333334</v>
      </c>
      <c r="O8" s="1" t="s">
        <v>41</v>
      </c>
      <c r="P8" s="1" t="s">
        <v>1716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>
      <c r="A9" s="1" t="s">
        <v>24</v>
      </c>
      <c r="B9" s="1" t="s">
        <v>17</v>
      </c>
      <c r="C9" s="1">
        <v>329.0</v>
      </c>
      <c r="D9" s="1">
        <v>0.0</v>
      </c>
      <c r="E9" s="1" t="s">
        <v>25</v>
      </c>
      <c r="F9" s="1" t="s">
        <v>18</v>
      </c>
      <c r="G9" s="1" t="s">
        <v>19</v>
      </c>
      <c r="H9" s="1" t="s">
        <v>1717</v>
      </c>
      <c r="I9" s="1" t="s">
        <v>1718</v>
      </c>
      <c r="J9" s="1" t="s">
        <v>1718</v>
      </c>
      <c r="K9" s="2"/>
      <c r="L9" s="1">
        <v>-6.0</v>
      </c>
      <c r="M9" s="1"/>
      <c r="N9" s="1">
        <v>8.324466666666666</v>
      </c>
      <c r="O9" s="1" t="s">
        <v>1701</v>
      </c>
      <c r="P9" s="1" t="s">
        <v>1719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>
      <c r="A10" s="1" t="s">
        <v>24</v>
      </c>
      <c r="B10" s="1" t="s">
        <v>17</v>
      </c>
      <c r="C10" s="3">
        <v>309.0</v>
      </c>
      <c r="D10" s="1">
        <v>0.0</v>
      </c>
      <c r="E10" s="1" t="s">
        <v>25</v>
      </c>
      <c r="F10" s="1" t="s">
        <v>18</v>
      </c>
      <c r="G10" s="1" t="s">
        <v>19</v>
      </c>
      <c r="H10" s="1" t="s">
        <v>1720</v>
      </c>
      <c r="I10" s="1" t="s">
        <v>1721</v>
      </c>
      <c r="J10" s="1" t="s">
        <v>1721</v>
      </c>
      <c r="K10" s="2"/>
      <c r="L10" s="1">
        <v>-7.0</v>
      </c>
      <c r="M10" s="1"/>
      <c r="N10" s="1">
        <v>7.0700666666666665</v>
      </c>
      <c r="O10" s="1" t="s">
        <v>1701</v>
      </c>
      <c r="P10" s="1" t="s">
        <v>1722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>
      <c r="A11" s="1" t="s">
        <v>16</v>
      </c>
      <c r="B11" s="1" t="s">
        <v>17</v>
      </c>
      <c r="C11" s="1">
        <v>408.0</v>
      </c>
      <c r="D11" s="1">
        <v>0.0</v>
      </c>
      <c r="E11" s="2"/>
      <c r="F11" s="1" t="s">
        <v>18</v>
      </c>
      <c r="G11" s="1" t="s">
        <v>19</v>
      </c>
      <c r="H11" s="1" t="s">
        <v>1723</v>
      </c>
      <c r="I11" s="1" t="s">
        <v>1724</v>
      </c>
      <c r="J11" s="1" t="s">
        <v>1724</v>
      </c>
      <c r="K11" s="2"/>
      <c r="L11" s="1">
        <v>-6.0</v>
      </c>
      <c r="M11" s="1"/>
      <c r="N11" s="1">
        <v>8.952316666666666</v>
      </c>
      <c r="O11" s="1" t="s">
        <v>1712</v>
      </c>
      <c r="P11" s="1" t="s">
        <v>1725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>
      <c r="A12" s="1" t="s">
        <v>16</v>
      </c>
      <c r="B12" s="1" t="s">
        <v>17</v>
      </c>
      <c r="C12" s="3">
        <v>299.0</v>
      </c>
      <c r="D12" s="1">
        <v>50.0</v>
      </c>
      <c r="E12" s="2"/>
      <c r="F12" s="1" t="s">
        <v>18</v>
      </c>
      <c r="G12" s="1" t="s">
        <v>19</v>
      </c>
      <c r="H12" s="1" t="s">
        <v>1726</v>
      </c>
      <c r="I12" s="1" t="s">
        <v>1727</v>
      </c>
      <c r="J12" s="1" t="s">
        <v>1727</v>
      </c>
      <c r="K12" s="2"/>
      <c r="L12" s="1">
        <v>-5.0</v>
      </c>
      <c r="M12" s="1"/>
      <c r="N12" s="1">
        <v>9.54855</v>
      </c>
      <c r="O12" s="1" t="s">
        <v>1712</v>
      </c>
      <c r="P12" s="1" t="s">
        <v>1728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>
      <c r="A13" s="1" t="s">
        <v>16</v>
      </c>
      <c r="B13" s="1" t="s">
        <v>17</v>
      </c>
      <c r="C13" s="1">
        <v>299.0</v>
      </c>
      <c r="D13" s="1">
        <v>50.0</v>
      </c>
      <c r="E13" s="2"/>
      <c r="F13" s="1" t="s">
        <v>18</v>
      </c>
      <c r="G13" s="1" t="s">
        <v>19</v>
      </c>
      <c r="H13" s="1" t="s">
        <v>1729</v>
      </c>
      <c r="I13" s="1" t="s">
        <v>1730</v>
      </c>
      <c r="J13" s="1" t="s">
        <v>1730</v>
      </c>
      <c r="K13" s="2"/>
      <c r="L13" s="1">
        <v>-8.0</v>
      </c>
      <c r="M13" s="1"/>
      <c r="N13" s="1">
        <v>6.165883333333333</v>
      </c>
      <c r="O13" s="1" t="s">
        <v>1712</v>
      </c>
      <c r="P13" s="1" t="s">
        <v>1731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>
      <c r="A14" s="1" t="s">
        <v>117</v>
      </c>
      <c r="B14" s="1" t="s">
        <v>17</v>
      </c>
      <c r="C14" s="1">
        <v>98.0</v>
      </c>
      <c r="D14" s="1">
        <v>0.0</v>
      </c>
      <c r="E14" s="2"/>
      <c r="F14" s="1" t="s">
        <v>38</v>
      </c>
      <c r="G14" s="1" t="s">
        <v>254</v>
      </c>
      <c r="H14" s="1" t="s">
        <v>1732</v>
      </c>
      <c r="I14" s="1" t="s">
        <v>1733</v>
      </c>
      <c r="J14" s="1" t="s">
        <v>1733</v>
      </c>
      <c r="K14" s="2"/>
      <c r="L14" s="1">
        <v>-4.0</v>
      </c>
      <c r="M14" s="1"/>
      <c r="N14" s="1">
        <v>0.12738333333333332</v>
      </c>
      <c r="O14" s="1" t="s">
        <v>120</v>
      </c>
      <c r="P14" s="1" t="s">
        <v>1734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>
      <c r="A15" s="1" t="s">
        <v>37</v>
      </c>
      <c r="B15" s="1" t="s">
        <v>17</v>
      </c>
      <c r="C15" s="3">
        <v>205.0</v>
      </c>
      <c r="D15" s="1">
        <v>113.0</v>
      </c>
      <c r="E15" s="2"/>
      <c r="F15" s="1" t="s">
        <v>38</v>
      </c>
      <c r="G15" s="1" t="s">
        <v>254</v>
      </c>
      <c r="H15" s="1" t="s">
        <v>1735</v>
      </c>
      <c r="I15" s="1" t="s">
        <v>1736</v>
      </c>
      <c r="J15" s="1" t="s">
        <v>1736</v>
      </c>
      <c r="K15" s="2"/>
      <c r="L15" s="1">
        <v>-11.0</v>
      </c>
      <c r="M15" s="1"/>
      <c r="N15" s="1">
        <v>7.8231</v>
      </c>
      <c r="O15" s="1" t="s">
        <v>41</v>
      </c>
      <c r="P15" s="1" t="s">
        <v>1737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>
      <c r="A16" s="1" t="s">
        <v>37</v>
      </c>
      <c r="B16" s="1" t="s">
        <v>17</v>
      </c>
      <c r="C16" s="1">
        <v>558.0</v>
      </c>
      <c r="D16" s="1">
        <v>0.0</v>
      </c>
      <c r="E16" s="1" t="s">
        <v>1692</v>
      </c>
      <c r="F16" s="1" t="s">
        <v>44</v>
      </c>
      <c r="G16" s="1" t="s">
        <v>19</v>
      </c>
      <c r="H16" s="1" t="s">
        <v>1738</v>
      </c>
      <c r="I16" s="1" t="s">
        <v>1739</v>
      </c>
      <c r="J16" s="1" t="s">
        <v>1740</v>
      </c>
      <c r="K16" s="1" t="s">
        <v>1741</v>
      </c>
      <c r="L16" s="1">
        <v>-10.0</v>
      </c>
      <c r="M16" s="1">
        <v>9.904733333333333</v>
      </c>
      <c r="N16" s="1">
        <v>11.508033333333334</v>
      </c>
      <c r="O16" s="1" t="s">
        <v>41</v>
      </c>
      <c r="P16" s="1" t="s">
        <v>1742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>
      <c r="A17" s="1" t="s">
        <v>29</v>
      </c>
      <c r="B17" s="1" t="s">
        <v>17</v>
      </c>
      <c r="C17" s="1">
        <v>698.0</v>
      </c>
      <c r="D17" s="1">
        <v>0.0</v>
      </c>
      <c r="E17" s="1" t="s">
        <v>1743</v>
      </c>
      <c r="F17" s="1" t="s">
        <v>18</v>
      </c>
      <c r="G17" s="1" t="s">
        <v>19</v>
      </c>
      <c r="H17" s="1" t="s">
        <v>1744</v>
      </c>
      <c r="I17" s="1" t="s">
        <v>1745</v>
      </c>
      <c r="J17" s="1" t="s">
        <v>1745</v>
      </c>
      <c r="K17" s="2"/>
      <c r="L17" s="1">
        <v>-2.0</v>
      </c>
      <c r="M17" s="1"/>
      <c r="N17" s="1">
        <v>12.782433333333334</v>
      </c>
      <c r="O17" s="1" t="s">
        <v>1690</v>
      </c>
      <c r="P17" s="1" t="s">
        <v>1746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>
      <c r="A18" s="1" t="s">
        <v>37</v>
      </c>
      <c r="B18" s="1" t="s">
        <v>17</v>
      </c>
      <c r="C18" s="1">
        <v>139.0</v>
      </c>
      <c r="D18" s="1">
        <v>0.0</v>
      </c>
      <c r="E18" s="2"/>
      <c r="F18" s="1" t="s">
        <v>38</v>
      </c>
      <c r="G18" s="1" t="s">
        <v>45</v>
      </c>
      <c r="H18" s="1" t="s">
        <v>1747</v>
      </c>
      <c r="I18" s="1" t="s">
        <v>1748</v>
      </c>
      <c r="J18" s="1" t="s">
        <v>1748</v>
      </c>
      <c r="K18" s="2"/>
      <c r="L18" s="1">
        <v>-8.0</v>
      </c>
      <c r="M18" s="1"/>
      <c r="N18" s="1">
        <v>17.619633333333333</v>
      </c>
      <c r="O18" s="1" t="s">
        <v>41</v>
      </c>
      <c r="P18" s="1" t="s">
        <v>1749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>
      <c r="A19" s="1" t="s">
        <v>24</v>
      </c>
      <c r="B19" s="1" t="s">
        <v>17</v>
      </c>
      <c r="C19" s="3">
        <v>698.0</v>
      </c>
      <c r="D19" s="1">
        <v>0.0</v>
      </c>
      <c r="E19" s="1" t="s">
        <v>25</v>
      </c>
      <c r="F19" s="1" t="s">
        <v>18</v>
      </c>
      <c r="G19" s="1" t="s">
        <v>19</v>
      </c>
      <c r="H19" s="1" t="s">
        <v>1750</v>
      </c>
      <c r="I19" s="1" t="s">
        <v>1751</v>
      </c>
      <c r="J19" s="1" t="s">
        <v>1751</v>
      </c>
      <c r="K19" s="2"/>
      <c r="L19" s="1">
        <v>-14.0</v>
      </c>
      <c r="M19" s="1"/>
      <c r="N19" s="1">
        <v>10.274666666666667</v>
      </c>
      <c r="O19" s="1" t="s">
        <v>1701</v>
      </c>
      <c r="P19" s="1" t="s">
        <v>1752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>
      <c r="A20" s="1" t="s">
        <v>37</v>
      </c>
      <c r="B20" s="1" t="s">
        <v>17</v>
      </c>
      <c r="C20" s="3">
        <v>259.0</v>
      </c>
      <c r="D20" s="1">
        <v>0.0</v>
      </c>
      <c r="E20" s="1" t="s">
        <v>1692</v>
      </c>
      <c r="F20" s="1" t="s">
        <v>44</v>
      </c>
      <c r="G20" s="1" t="s">
        <v>45</v>
      </c>
      <c r="H20" s="1" t="s">
        <v>1753</v>
      </c>
      <c r="I20" s="1" t="s">
        <v>1754</v>
      </c>
      <c r="J20" s="1" t="s">
        <v>1755</v>
      </c>
      <c r="K20" s="1" t="s">
        <v>1756</v>
      </c>
      <c r="L20" s="1">
        <v>-2.0</v>
      </c>
      <c r="M20" s="1">
        <v>5.570683333333333</v>
      </c>
      <c r="N20" s="1">
        <v>8.858416666666667</v>
      </c>
      <c r="O20" s="1" t="s">
        <v>41</v>
      </c>
      <c r="P20" s="1" t="s">
        <v>1757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>
      <c r="A21" s="1" t="s">
        <v>16</v>
      </c>
      <c r="B21" s="1" t="s">
        <v>311</v>
      </c>
      <c r="C21" s="3">
        <v>284.0</v>
      </c>
      <c r="D21" s="1">
        <v>100.0</v>
      </c>
      <c r="E21" s="2"/>
      <c r="F21" s="1" t="s">
        <v>18</v>
      </c>
      <c r="G21" s="1" t="s">
        <v>19</v>
      </c>
      <c r="H21" s="1" t="s">
        <v>1758</v>
      </c>
      <c r="I21" s="1" t="s">
        <v>1759</v>
      </c>
      <c r="J21" s="1" t="s">
        <v>1759</v>
      </c>
      <c r="K21" s="2"/>
      <c r="L21" s="1">
        <v>-7.0</v>
      </c>
      <c r="M21" s="1"/>
      <c r="N21" s="1">
        <v>7.345516666666667</v>
      </c>
      <c r="O21" s="1" t="s">
        <v>1712</v>
      </c>
      <c r="P21" s="1" t="s">
        <v>1760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>
      <c r="A22" s="1" t="s">
        <v>117</v>
      </c>
      <c r="B22" s="1" t="s">
        <v>17</v>
      </c>
      <c r="C22" s="3">
        <v>329.0</v>
      </c>
      <c r="D22" s="1">
        <v>0.0</v>
      </c>
      <c r="E22" s="2"/>
      <c r="F22" s="1" t="s">
        <v>38</v>
      </c>
      <c r="G22" s="1" t="s">
        <v>254</v>
      </c>
      <c r="H22" s="1" t="s">
        <v>1761</v>
      </c>
      <c r="I22" s="1" t="s">
        <v>1762</v>
      </c>
      <c r="J22" s="1" t="s">
        <v>1762</v>
      </c>
      <c r="K22" s="2"/>
      <c r="L22" s="1">
        <v>0.0</v>
      </c>
      <c r="M22" s="1"/>
      <c r="N22" s="1">
        <v>5.914133333333333</v>
      </c>
      <c r="O22" s="1" t="s">
        <v>120</v>
      </c>
      <c r="P22" s="1" t="s">
        <v>1763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>
      <c r="A23" s="1" t="s">
        <v>16</v>
      </c>
      <c r="B23" s="1" t="s">
        <v>17</v>
      </c>
      <c r="C23" s="1">
        <v>253.0</v>
      </c>
      <c r="D23" s="1">
        <v>100.0</v>
      </c>
      <c r="E23" s="2"/>
      <c r="F23" s="1" t="s">
        <v>18</v>
      </c>
      <c r="G23" s="1" t="s">
        <v>19</v>
      </c>
      <c r="H23" s="1" t="s">
        <v>1764</v>
      </c>
      <c r="I23" s="1" t="s">
        <v>1765</v>
      </c>
      <c r="J23" s="1" t="s">
        <v>1765</v>
      </c>
      <c r="K23" s="2"/>
      <c r="L23" s="1">
        <v>-5.0</v>
      </c>
      <c r="M23" s="1"/>
      <c r="N23" s="1">
        <v>9.110783333333334</v>
      </c>
      <c r="O23" s="1" t="s">
        <v>1712</v>
      </c>
      <c r="P23" s="1" t="s">
        <v>1766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>
      <c r="A24" s="1" t="s">
        <v>117</v>
      </c>
      <c r="B24" s="1" t="s">
        <v>17</v>
      </c>
      <c r="C24" s="3">
        <v>259.0</v>
      </c>
      <c r="D24" s="1">
        <v>0.0</v>
      </c>
      <c r="E24" s="2"/>
      <c r="F24" s="1" t="s">
        <v>38</v>
      </c>
      <c r="G24" s="1" t="s">
        <v>45</v>
      </c>
      <c r="H24" s="1" t="s">
        <v>1767</v>
      </c>
      <c r="I24" s="1" t="s">
        <v>1768</v>
      </c>
      <c r="J24" s="1" t="s">
        <v>1768</v>
      </c>
      <c r="K24" s="2"/>
      <c r="L24" s="1">
        <v>8.0</v>
      </c>
      <c r="M24" s="1"/>
      <c r="N24" s="1">
        <v>13.942966666666667</v>
      </c>
      <c r="O24" s="1" t="s">
        <v>120</v>
      </c>
      <c r="P24" s="1" t="s">
        <v>1769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E24" s="2"/>
      <c r="AF24" s="2"/>
    </row>
    <row r="25">
      <c r="A25" s="1" t="s">
        <v>117</v>
      </c>
      <c r="B25" s="1" t="s">
        <v>17</v>
      </c>
      <c r="C25" s="1">
        <v>368.0</v>
      </c>
      <c r="D25" s="1">
        <v>0.0</v>
      </c>
      <c r="E25" s="2"/>
      <c r="F25" s="1" t="s">
        <v>38</v>
      </c>
      <c r="G25" s="1" t="s">
        <v>45</v>
      </c>
      <c r="H25" s="1" t="s">
        <v>1770</v>
      </c>
      <c r="I25" s="1" t="s">
        <v>1771</v>
      </c>
      <c r="J25" s="1" t="s">
        <v>1771</v>
      </c>
      <c r="K25" s="2"/>
      <c r="L25" s="1">
        <v>29.0</v>
      </c>
      <c r="M25" s="1"/>
      <c r="N25" s="1">
        <v>34.900133333333336</v>
      </c>
      <c r="O25" s="1" t="s">
        <v>120</v>
      </c>
      <c r="P25" s="1" t="s">
        <v>1772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>
      <c r="A26" s="1" t="s">
        <v>117</v>
      </c>
      <c r="B26" s="1" t="s">
        <v>17</v>
      </c>
      <c r="C26" s="1">
        <v>20.0</v>
      </c>
      <c r="D26" s="1">
        <v>35.0</v>
      </c>
      <c r="E26" s="2"/>
      <c r="F26" s="1" t="s">
        <v>38</v>
      </c>
      <c r="G26" s="1" t="s">
        <v>45</v>
      </c>
      <c r="H26" s="1" t="s">
        <v>1773</v>
      </c>
      <c r="I26" s="1" t="s">
        <v>1774</v>
      </c>
      <c r="J26" s="1" t="s">
        <v>1774</v>
      </c>
      <c r="K26" s="2"/>
      <c r="L26" s="1">
        <v>-4.0</v>
      </c>
      <c r="M26" s="1"/>
      <c r="N26" s="1">
        <v>0.38998333333333335</v>
      </c>
      <c r="O26" s="1" t="s">
        <v>120</v>
      </c>
      <c r="P26" s="1" t="s">
        <v>1775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>
      <c r="A27" s="1" t="s">
        <v>16</v>
      </c>
      <c r="B27" s="1" t="s">
        <v>17</v>
      </c>
      <c r="C27" s="1">
        <v>288.0</v>
      </c>
      <c r="D27" s="1">
        <v>0.0</v>
      </c>
      <c r="E27" s="1" t="s">
        <v>1776</v>
      </c>
      <c r="F27" s="1" t="s">
        <v>44</v>
      </c>
      <c r="G27" s="1" t="s">
        <v>45</v>
      </c>
      <c r="H27" s="1" t="s">
        <v>1777</v>
      </c>
      <c r="I27" s="1" t="s">
        <v>1778</v>
      </c>
      <c r="J27" s="1" t="s">
        <v>1779</v>
      </c>
      <c r="K27" s="1" t="s">
        <v>1780</v>
      </c>
      <c r="L27" s="1">
        <v>0.0</v>
      </c>
      <c r="M27" s="1">
        <v>1.23555</v>
      </c>
      <c r="N27" s="1">
        <v>8.295416666666666</v>
      </c>
      <c r="O27" s="1" t="s">
        <v>1697</v>
      </c>
      <c r="P27" s="1" t="s">
        <v>1781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E27" s="2"/>
      <c r="AF27" s="2"/>
    </row>
    <row r="28">
      <c r="A28" s="1" t="s">
        <v>37</v>
      </c>
      <c r="B28" s="1" t="s">
        <v>17</v>
      </c>
      <c r="C28" s="1">
        <v>281.0</v>
      </c>
      <c r="D28" s="1">
        <v>18.0</v>
      </c>
      <c r="E28" s="1" t="s">
        <v>1776</v>
      </c>
      <c r="F28" s="1" t="s">
        <v>44</v>
      </c>
      <c r="G28" s="1" t="s">
        <v>19</v>
      </c>
      <c r="H28" s="1" t="s">
        <v>1782</v>
      </c>
      <c r="I28" s="1" t="s">
        <v>1783</v>
      </c>
      <c r="J28" s="1" t="s">
        <v>1784</v>
      </c>
      <c r="K28" s="1" t="s">
        <v>1785</v>
      </c>
      <c r="L28" s="1">
        <v>-6.0</v>
      </c>
      <c r="M28" s="1">
        <v>0.3691833333333333</v>
      </c>
      <c r="N28" s="1">
        <v>9.7169</v>
      </c>
      <c r="O28" s="1" t="s">
        <v>41</v>
      </c>
      <c r="P28" s="1" t="s">
        <v>1786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>
      <c r="A29" s="1" t="s">
        <v>24</v>
      </c>
      <c r="B29" s="1" t="s">
        <v>17</v>
      </c>
      <c r="C29" s="1">
        <v>349.0</v>
      </c>
      <c r="D29" s="1">
        <v>0.0</v>
      </c>
      <c r="E29" s="1" t="s">
        <v>25</v>
      </c>
      <c r="F29" s="1" t="s">
        <v>18</v>
      </c>
      <c r="G29" s="1" t="s">
        <v>19</v>
      </c>
      <c r="H29" s="1" t="s">
        <v>1787</v>
      </c>
      <c r="I29" s="1" t="s">
        <v>1788</v>
      </c>
      <c r="J29" s="1" t="s">
        <v>1788</v>
      </c>
      <c r="K29" s="2"/>
      <c r="L29" s="1">
        <v>-3.0</v>
      </c>
      <c r="M29" s="1"/>
      <c r="N29" s="1">
        <v>11.05535</v>
      </c>
      <c r="O29" s="1" t="s">
        <v>1701</v>
      </c>
      <c r="P29" s="1" t="s">
        <v>1789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>
      <c r="A30" s="1" t="s">
        <v>117</v>
      </c>
      <c r="B30" s="3" t="s">
        <v>17</v>
      </c>
      <c r="C30" s="3">
        <v>259.0</v>
      </c>
      <c r="D30" s="1">
        <v>0.0</v>
      </c>
      <c r="E30" s="2"/>
      <c r="F30" s="1" t="s">
        <v>38</v>
      </c>
      <c r="G30" s="1" t="s">
        <v>45</v>
      </c>
      <c r="H30" s="1" t="s">
        <v>1790</v>
      </c>
      <c r="I30" s="1" t="s">
        <v>1791</v>
      </c>
      <c r="J30" s="1" t="s">
        <v>1791</v>
      </c>
      <c r="K30" s="2"/>
      <c r="L30" s="1">
        <v>5.0</v>
      </c>
      <c r="M30" s="1"/>
      <c r="N30" s="1">
        <v>10.960366666666667</v>
      </c>
      <c r="O30" s="1" t="s">
        <v>120</v>
      </c>
      <c r="P30" s="1" t="s">
        <v>1792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>
      <c r="A31" s="1" t="s">
        <v>24</v>
      </c>
      <c r="B31" s="3" t="s">
        <v>17</v>
      </c>
      <c r="C31" s="3">
        <v>548.0</v>
      </c>
      <c r="D31" s="1">
        <v>0.0</v>
      </c>
      <c r="E31" s="1" t="s">
        <v>25</v>
      </c>
      <c r="F31" s="1" t="s">
        <v>18</v>
      </c>
      <c r="G31" s="1" t="s">
        <v>19</v>
      </c>
      <c r="H31" s="1" t="s">
        <v>1793</v>
      </c>
      <c r="I31" s="1" t="s">
        <v>1794</v>
      </c>
      <c r="J31" s="1" t="s">
        <v>1794</v>
      </c>
      <c r="K31" s="2"/>
      <c r="L31" s="1">
        <v>-5.0</v>
      </c>
      <c r="M31" s="1"/>
      <c r="N31" s="1">
        <v>15.1706</v>
      </c>
      <c r="O31" s="1" t="s">
        <v>1701</v>
      </c>
      <c r="P31" s="1" t="s">
        <v>1795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E31" s="2"/>
      <c r="AF31" s="2"/>
    </row>
    <row r="32">
      <c r="A32" s="1" t="s">
        <v>37</v>
      </c>
      <c r="B32" s="1" t="s">
        <v>17</v>
      </c>
      <c r="C32" s="1">
        <v>284.0</v>
      </c>
      <c r="D32" s="1">
        <v>0.0</v>
      </c>
      <c r="E32" s="1" t="s">
        <v>1776</v>
      </c>
      <c r="F32" s="1" t="s">
        <v>44</v>
      </c>
      <c r="G32" s="1" t="s">
        <v>45</v>
      </c>
      <c r="H32" s="1" t="s">
        <v>1796</v>
      </c>
      <c r="I32" s="1" t="s">
        <v>1797</v>
      </c>
      <c r="J32" s="1" t="s">
        <v>1798</v>
      </c>
      <c r="K32" s="1" t="s">
        <v>1799</v>
      </c>
      <c r="L32" s="1">
        <v>0.0</v>
      </c>
      <c r="M32" s="1">
        <v>3.6219</v>
      </c>
      <c r="N32" s="1">
        <v>6.5717</v>
      </c>
      <c r="O32" s="1" t="s">
        <v>41</v>
      </c>
      <c r="P32" s="1" t="s">
        <v>1800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>
      <c r="A33" s="1" t="s">
        <v>29</v>
      </c>
      <c r="B33" s="1" t="s">
        <v>17</v>
      </c>
      <c r="C33" s="1">
        <v>389.0</v>
      </c>
      <c r="D33" s="1">
        <v>0.0</v>
      </c>
      <c r="E33" s="1" t="s">
        <v>1801</v>
      </c>
      <c r="F33" s="1" t="s">
        <v>18</v>
      </c>
      <c r="G33" s="1" t="s">
        <v>19</v>
      </c>
      <c r="H33" s="1" t="s">
        <v>1802</v>
      </c>
      <c r="I33" s="1" t="s">
        <v>1803</v>
      </c>
      <c r="J33" s="1" t="s">
        <v>1803</v>
      </c>
      <c r="K33" s="2"/>
      <c r="L33" s="1">
        <v>-4.0</v>
      </c>
      <c r="M33" s="1"/>
      <c r="N33" s="1">
        <v>10.27975</v>
      </c>
      <c r="O33" s="1" t="s">
        <v>1690</v>
      </c>
      <c r="P33" s="1" t="s">
        <v>1804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E33" s="2"/>
      <c r="AF33" s="2"/>
    </row>
    <row r="34">
      <c r="A34" s="1" t="s">
        <v>37</v>
      </c>
      <c r="B34" s="1" t="s">
        <v>17</v>
      </c>
      <c r="C34" s="1">
        <v>279.0</v>
      </c>
      <c r="D34" s="1">
        <v>0.0</v>
      </c>
      <c r="E34" s="1" t="s">
        <v>1776</v>
      </c>
      <c r="F34" s="1" t="s">
        <v>44</v>
      </c>
      <c r="G34" s="1" t="s">
        <v>19</v>
      </c>
      <c r="H34" s="1" t="s">
        <v>1805</v>
      </c>
      <c r="I34" s="1" t="s">
        <v>1806</v>
      </c>
      <c r="J34" s="1" t="s">
        <v>1807</v>
      </c>
      <c r="K34" s="1" t="s">
        <v>1808</v>
      </c>
      <c r="L34" s="1">
        <v>18.0</v>
      </c>
      <c r="M34" s="1">
        <v>0.53325</v>
      </c>
      <c r="N34" s="1">
        <v>8.359083333333333</v>
      </c>
      <c r="O34" s="1" t="s">
        <v>41</v>
      </c>
      <c r="P34" s="1" t="s">
        <v>1809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E34" s="2"/>
      <c r="AF34" s="2"/>
    </row>
    <row r="35">
      <c r="A35" s="1" t="s">
        <v>16</v>
      </c>
      <c r="B35" s="1" t="s">
        <v>17</v>
      </c>
      <c r="C35" s="1">
        <v>349.0</v>
      </c>
      <c r="D35" s="1">
        <v>0.0</v>
      </c>
      <c r="E35" s="1" t="s">
        <v>1776</v>
      </c>
      <c r="F35" s="1" t="s">
        <v>44</v>
      </c>
      <c r="G35" s="1" t="s">
        <v>19</v>
      </c>
      <c r="H35" s="1" t="s">
        <v>1810</v>
      </c>
      <c r="I35" s="1" t="s">
        <v>1811</v>
      </c>
      <c r="J35" s="1" t="s">
        <v>1812</v>
      </c>
      <c r="K35" s="1" t="s">
        <v>1813</v>
      </c>
      <c r="L35" s="1">
        <v>0.0</v>
      </c>
      <c r="M35" s="1">
        <v>2.888716666666667</v>
      </c>
      <c r="N35" s="1">
        <v>8.984016666666667</v>
      </c>
      <c r="O35" s="1" t="s">
        <v>1697</v>
      </c>
      <c r="P35" s="1" t="s">
        <v>1814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>
      <c r="A36" s="1" t="s">
        <v>16</v>
      </c>
      <c r="B36" s="1" t="s">
        <v>17</v>
      </c>
      <c r="C36" s="3">
        <v>379.0</v>
      </c>
      <c r="D36" s="1">
        <v>0.0</v>
      </c>
      <c r="E36" s="1" t="s">
        <v>1776</v>
      </c>
      <c r="F36" s="1" t="s">
        <v>44</v>
      </c>
      <c r="G36" s="1" t="s">
        <v>19</v>
      </c>
      <c r="H36" s="1" t="s">
        <v>1815</v>
      </c>
      <c r="I36" s="1" t="s">
        <v>1816</v>
      </c>
      <c r="J36" s="1" t="s">
        <v>1817</v>
      </c>
      <c r="K36" s="1" t="s">
        <v>1818</v>
      </c>
      <c r="L36" s="1">
        <v>12.0</v>
      </c>
      <c r="M36" s="1">
        <v>0.7295666666666667</v>
      </c>
      <c r="N36" s="1">
        <v>12.666383333333334</v>
      </c>
      <c r="O36" s="1" t="s">
        <v>1697</v>
      </c>
      <c r="P36" s="1" t="s">
        <v>1819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>
      <c r="A37" s="1" t="s">
        <v>24</v>
      </c>
      <c r="B37" s="1" t="s">
        <v>17</v>
      </c>
      <c r="C37" s="1">
        <v>359.0</v>
      </c>
      <c r="D37" s="1">
        <v>0.0</v>
      </c>
      <c r="E37" s="1" t="s">
        <v>25</v>
      </c>
      <c r="F37" s="1" t="s">
        <v>18</v>
      </c>
      <c r="G37" s="1" t="s">
        <v>19</v>
      </c>
      <c r="H37" s="1" t="s">
        <v>1820</v>
      </c>
      <c r="I37" s="1" t="s">
        <v>1821</v>
      </c>
      <c r="J37" s="1" t="s">
        <v>1821</v>
      </c>
      <c r="K37" s="2"/>
      <c r="L37" s="1">
        <v>-1.0</v>
      </c>
      <c r="M37" s="1"/>
      <c r="N37" s="1">
        <v>13.372216666666667</v>
      </c>
      <c r="O37" s="1" t="s">
        <v>1701</v>
      </c>
      <c r="P37" s="1" t="s">
        <v>1822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>
      <c r="A38" s="1" t="s">
        <v>16</v>
      </c>
      <c r="B38" s="1" t="s">
        <v>17</v>
      </c>
      <c r="C38" s="1">
        <v>438.0</v>
      </c>
      <c r="D38" s="1">
        <v>0.0</v>
      </c>
      <c r="E38" s="2"/>
      <c r="F38" s="1" t="s">
        <v>18</v>
      </c>
      <c r="G38" s="1" t="s">
        <v>19</v>
      </c>
      <c r="H38" s="1" t="s">
        <v>1823</v>
      </c>
      <c r="I38" s="1" t="s">
        <v>1824</v>
      </c>
      <c r="J38" s="1" t="s">
        <v>1824</v>
      </c>
      <c r="K38" s="2"/>
      <c r="L38" s="1">
        <v>-2.0</v>
      </c>
      <c r="M38" s="1"/>
      <c r="N38" s="1">
        <v>12.705583333333333</v>
      </c>
      <c r="O38" s="1" t="s">
        <v>1712</v>
      </c>
      <c r="P38" s="1" t="s">
        <v>1825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>
      <c r="A39" s="1" t="s">
        <v>117</v>
      </c>
      <c r="B39" s="1" t="s">
        <v>17</v>
      </c>
      <c r="C39" s="3">
        <v>462.0</v>
      </c>
      <c r="D39" s="1">
        <v>0.0</v>
      </c>
      <c r="E39" s="2"/>
      <c r="F39" s="1" t="s">
        <v>38</v>
      </c>
      <c r="G39" s="1" t="s">
        <v>45</v>
      </c>
      <c r="H39" s="1" t="s">
        <v>1826</v>
      </c>
      <c r="I39" s="1" t="s">
        <v>1827</v>
      </c>
      <c r="J39" s="1" t="s">
        <v>1827</v>
      </c>
      <c r="K39" s="2"/>
      <c r="L39" s="1">
        <v>29.0</v>
      </c>
      <c r="M39" s="1"/>
      <c r="N39" s="1">
        <v>34.14783333333333</v>
      </c>
      <c r="O39" s="1" t="s">
        <v>120</v>
      </c>
      <c r="P39" s="1" t="s">
        <v>1828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>
      <c r="A40" s="1" t="s">
        <v>16</v>
      </c>
      <c r="B40" s="1" t="s">
        <v>17</v>
      </c>
      <c r="C40" s="1">
        <v>1702.0</v>
      </c>
      <c r="D40" s="1">
        <v>0.0</v>
      </c>
      <c r="E40" s="2"/>
      <c r="F40" s="1" t="s">
        <v>18</v>
      </c>
      <c r="G40" s="1" t="s">
        <v>19</v>
      </c>
      <c r="H40" s="1" t="s">
        <v>1829</v>
      </c>
      <c r="I40" s="1" t="s">
        <v>1830</v>
      </c>
      <c r="J40" s="1" t="s">
        <v>1830</v>
      </c>
      <c r="K40" s="2"/>
      <c r="L40" s="1">
        <v>0.0</v>
      </c>
      <c r="M40" s="1"/>
      <c r="N40" s="1">
        <v>14.69125</v>
      </c>
      <c r="O40" s="1" t="s">
        <v>1712</v>
      </c>
      <c r="P40" s="1" t="s">
        <v>1831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>
      <c r="A41" s="1" t="s">
        <v>16</v>
      </c>
      <c r="B41" s="1" t="s">
        <v>17</v>
      </c>
      <c r="C41" s="3">
        <v>349.0</v>
      </c>
      <c r="D41" s="1">
        <v>0.0</v>
      </c>
      <c r="E41" s="2"/>
      <c r="F41" s="1" t="s">
        <v>18</v>
      </c>
      <c r="G41" s="1" t="s">
        <v>19</v>
      </c>
      <c r="H41" s="1" t="s">
        <v>1832</v>
      </c>
      <c r="I41" s="1" t="s">
        <v>1833</v>
      </c>
      <c r="J41" s="1" t="s">
        <v>1833</v>
      </c>
      <c r="K41" s="2"/>
      <c r="L41" s="1">
        <v>-7.0</v>
      </c>
      <c r="M41" s="1"/>
      <c r="N41" s="1">
        <v>7.412616666666667</v>
      </c>
      <c r="O41" s="1" t="s">
        <v>1712</v>
      </c>
      <c r="P41" s="1" t="s">
        <v>1834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>
      <c r="A42" s="1" t="s">
        <v>29</v>
      </c>
      <c r="B42" s="1" t="s">
        <v>17</v>
      </c>
      <c r="C42" s="3">
        <v>349.0</v>
      </c>
      <c r="D42" s="1">
        <v>0.0</v>
      </c>
      <c r="E42" s="1" t="s">
        <v>1835</v>
      </c>
      <c r="F42" s="1" t="s">
        <v>18</v>
      </c>
      <c r="G42" s="1" t="s">
        <v>19</v>
      </c>
      <c r="H42" s="1" t="s">
        <v>1836</v>
      </c>
      <c r="I42" s="1" t="s">
        <v>1837</v>
      </c>
      <c r="J42" s="1" t="s">
        <v>1837</v>
      </c>
      <c r="K42" s="2"/>
      <c r="L42" s="1">
        <v>-4.0</v>
      </c>
      <c r="M42" s="1"/>
      <c r="N42" s="1">
        <v>10.114066666666666</v>
      </c>
      <c r="O42" s="1" t="s">
        <v>1690</v>
      </c>
      <c r="P42" s="1" t="s">
        <v>1838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>
      <c r="A43" s="1" t="s">
        <v>16</v>
      </c>
      <c r="B43" s="1" t="s">
        <v>17</v>
      </c>
      <c r="C43" s="1">
        <v>353.0</v>
      </c>
      <c r="D43" s="1">
        <v>100.0</v>
      </c>
      <c r="E43" s="2"/>
      <c r="F43" s="1" t="s">
        <v>18</v>
      </c>
      <c r="G43" s="1" t="s">
        <v>19</v>
      </c>
      <c r="H43" s="1" t="s">
        <v>1839</v>
      </c>
      <c r="I43" s="1" t="s">
        <v>1840</v>
      </c>
      <c r="J43" s="1" t="s">
        <v>1840</v>
      </c>
      <c r="K43" s="2"/>
      <c r="L43" s="1">
        <v>-5.0</v>
      </c>
      <c r="M43" s="1"/>
      <c r="N43" s="1">
        <v>9.242066666666666</v>
      </c>
      <c r="O43" s="1" t="s">
        <v>1712</v>
      </c>
      <c r="P43" s="1" t="s">
        <v>1841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>
      <c r="A44" s="1" t="s">
        <v>24</v>
      </c>
      <c r="B44" s="1" t="s">
        <v>17</v>
      </c>
      <c r="C44" s="1">
        <v>274.0</v>
      </c>
      <c r="D44" s="1">
        <v>0.0</v>
      </c>
      <c r="E44" s="1" t="s">
        <v>25</v>
      </c>
      <c r="F44" s="1" t="s">
        <v>18</v>
      </c>
      <c r="G44" s="1" t="s">
        <v>19</v>
      </c>
      <c r="H44" s="1" t="s">
        <v>1842</v>
      </c>
      <c r="I44" s="1" t="s">
        <v>1843</v>
      </c>
      <c r="J44" s="1" t="s">
        <v>1843</v>
      </c>
      <c r="K44" s="2"/>
      <c r="L44" s="1">
        <v>-18.0</v>
      </c>
      <c r="M44" s="1"/>
      <c r="N44" s="1">
        <v>16.83665</v>
      </c>
      <c r="O44" s="1" t="s">
        <v>1701</v>
      </c>
      <c r="P44" s="1" t="s">
        <v>1844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>
      <c r="A45" s="1" t="s">
        <v>16</v>
      </c>
      <c r="B45" s="1" t="s">
        <v>17</v>
      </c>
      <c r="C45" s="3">
        <v>323.0</v>
      </c>
      <c r="D45" s="1">
        <v>0.0</v>
      </c>
      <c r="E45" s="2"/>
      <c r="F45" s="1" t="s">
        <v>18</v>
      </c>
      <c r="G45" s="1" t="s">
        <v>19</v>
      </c>
      <c r="H45" s="1" t="s">
        <v>1845</v>
      </c>
      <c r="I45" s="1" t="s">
        <v>1846</v>
      </c>
      <c r="J45" s="1" t="s">
        <v>1846</v>
      </c>
      <c r="K45" s="2"/>
      <c r="L45" s="1">
        <v>-6.0</v>
      </c>
      <c r="M45" s="1"/>
      <c r="N45" s="1">
        <v>8.4257</v>
      </c>
      <c r="O45" s="1" t="s">
        <v>1712</v>
      </c>
      <c r="P45" s="1" t="s">
        <v>1847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>
      <c r="A46" s="1" t="s">
        <v>37</v>
      </c>
      <c r="B46" s="1" t="s">
        <v>17</v>
      </c>
      <c r="C46" s="1">
        <v>451.0</v>
      </c>
      <c r="D46" s="1">
        <v>107.0</v>
      </c>
      <c r="E46" s="2"/>
      <c r="F46" s="1" t="s">
        <v>38</v>
      </c>
      <c r="G46" s="1" t="s">
        <v>254</v>
      </c>
      <c r="H46" s="1" t="s">
        <v>1848</v>
      </c>
      <c r="I46" s="1" t="s">
        <v>1849</v>
      </c>
      <c r="J46" s="1" t="s">
        <v>1849</v>
      </c>
      <c r="K46" s="2"/>
      <c r="L46" s="1">
        <v>-10.0</v>
      </c>
      <c r="M46" s="1"/>
      <c r="N46" s="1">
        <v>9.257416666666666</v>
      </c>
      <c r="O46" s="1" t="s">
        <v>41</v>
      </c>
      <c r="P46" s="1" t="s">
        <v>1850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>
      <c r="A47" s="1" t="s">
        <v>16</v>
      </c>
      <c r="B47" s="1" t="s">
        <v>17</v>
      </c>
      <c r="C47" s="1">
        <v>348.0</v>
      </c>
      <c r="D47" s="1">
        <v>0.0</v>
      </c>
      <c r="E47" s="2"/>
      <c r="F47" s="1" t="s">
        <v>18</v>
      </c>
      <c r="G47" s="1" t="s">
        <v>19</v>
      </c>
      <c r="H47" s="1" t="s">
        <v>1851</v>
      </c>
      <c r="I47" s="1" t="s">
        <v>1852</v>
      </c>
      <c r="J47" s="1" t="s">
        <v>1852</v>
      </c>
      <c r="K47" s="2"/>
      <c r="L47" s="1">
        <v>-8.0</v>
      </c>
      <c r="M47" s="1"/>
      <c r="N47" s="1">
        <v>6.981766666666666</v>
      </c>
      <c r="O47" s="1" t="s">
        <v>1712</v>
      </c>
      <c r="P47" s="1" t="s">
        <v>1853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>
      <c r="A48" s="1" t="s">
        <v>117</v>
      </c>
      <c r="B48" s="1" t="s">
        <v>17</v>
      </c>
      <c r="C48" s="1">
        <v>518.0</v>
      </c>
      <c r="D48" s="1">
        <v>0.0</v>
      </c>
      <c r="E48" s="2"/>
      <c r="F48" s="1" t="s">
        <v>38</v>
      </c>
      <c r="G48" s="1" t="s">
        <v>45</v>
      </c>
      <c r="H48" s="1" t="s">
        <v>1854</v>
      </c>
      <c r="I48" s="1" t="s">
        <v>1855</v>
      </c>
      <c r="J48" s="1" t="s">
        <v>1855</v>
      </c>
      <c r="K48" s="2"/>
      <c r="L48" s="1">
        <v>13.0</v>
      </c>
      <c r="M48" s="1"/>
      <c r="N48" s="1">
        <v>18.0459</v>
      </c>
      <c r="O48" s="1" t="s">
        <v>120</v>
      </c>
      <c r="P48" s="1" t="s">
        <v>1856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>
      <c r="A49" s="1" t="s">
        <v>16</v>
      </c>
      <c r="B49" s="1" t="s">
        <v>17</v>
      </c>
      <c r="C49" s="1">
        <v>402.0</v>
      </c>
      <c r="D49" s="1">
        <v>150.0</v>
      </c>
      <c r="E49" s="2"/>
      <c r="F49" s="1" t="s">
        <v>18</v>
      </c>
      <c r="G49" s="1" t="s">
        <v>45</v>
      </c>
      <c r="H49" s="1" t="s">
        <v>1857</v>
      </c>
      <c r="I49" s="1" t="s">
        <v>1858</v>
      </c>
      <c r="J49" s="1" t="s">
        <v>1858</v>
      </c>
      <c r="K49" s="2"/>
      <c r="L49" s="1">
        <v>-2.0</v>
      </c>
      <c r="M49" s="1"/>
      <c r="N49" s="1">
        <v>12.573333333333334</v>
      </c>
      <c r="O49" s="1" t="s">
        <v>1712</v>
      </c>
      <c r="P49" s="1" t="s">
        <v>1859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>
      <c r="A50" s="1" t="s">
        <v>37</v>
      </c>
      <c r="B50" s="1" t="s">
        <v>17</v>
      </c>
      <c r="C50" s="1">
        <v>212.0</v>
      </c>
      <c r="D50" s="1">
        <v>52.0</v>
      </c>
      <c r="E50" s="2"/>
      <c r="F50" s="1" t="s">
        <v>38</v>
      </c>
      <c r="G50" s="1" t="s">
        <v>19</v>
      </c>
      <c r="H50" s="1" t="s">
        <v>1860</v>
      </c>
      <c r="I50" s="1" t="s">
        <v>1861</v>
      </c>
      <c r="J50" s="1" t="s">
        <v>1861</v>
      </c>
      <c r="K50" s="2"/>
      <c r="L50" s="1">
        <v>-12.0</v>
      </c>
      <c r="M50" s="1"/>
      <c r="N50" s="1">
        <v>6.798533333333333</v>
      </c>
      <c r="O50" s="1" t="s">
        <v>41</v>
      </c>
      <c r="P50" s="1" t="s">
        <v>1757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>
      <c r="A51" s="1" t="s">
        <v>37</v>
      </c>
      <c r="B51" s="1" t="s">
        <v>17</v>
      </c>
      <c r="C51" s="1">
        <v>398.0</v>
      </c>
      <c r="D51" s="1">
        <v>0.0</v>
      </c>
      <c r="E51" s="1" t="s">
        <v>1692</v>
      </c>
      <c r="F51" s="1" t="s">
        <v>44</v>
      </c>
      <c r="G51" s="1" t="s">
        <v>19</v>
      </c>
      <c r="H51" s="1" t="s">
        <v>1862</v>
      </c>
      <c r="I51" s="1" t="s">
        <v>1863</v>
      </c>
      <c r="J51" s="1" t="s">
        <v>1864</v>
      </c>
      <c r="K51" s="1" t="s">
        <v>1865</v>
      </c>
      <c r="L51" s="1">
        <v>-10.0</v>
      </c>
      <c r="M51" s="1">
        <v>9.940566666666667</v>
      </c>
      <c r="N51" s="1">
        <v>7.53745</v>
      </c>
      <c r="O51" s="1" t="s">
        <v>41</v>
      </c>
      <c r="P51" s="1" t="s">
        <v>1866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>
      <c r="A52" s="1" t="s">
        <v>117</v>
      </c>
      <c r="B52" s="1" t="s">
        <v>17</v>
      </c>
      <c r="C52" s="3">
        <v>329.0</v>
      </c>
      <c r="D52" s="1">
        <v>0.0</v>
      </c>
      <c r="E52" s="2"/>
      <c r="F52" s="1" t="s">
        <v>38</v>
      </c>
      <c r="G52" s="1" t="s">
        <v>45</v>
      </c>
      <c r="H52" s="1" t="s">
        <v>1867</v>
      </c>
      <c r="I52" s="1" t="s">
        <v>1868</v>
      </c>
      <c r="J52" s="1" t="s">
        <v>1868</v>
      </c>
      <c r="K52" s="2"/>
      <c r="L52" s="1">
        <v>-2.0</v>
      </c>
      <c r="M52" s="1"/>
      <c r="N52" s="1">
        <v>2.5648</v>
      </c>
      <c r="O52" s="1" t="s">
        <v>120</v>
      </c>
      <c r="P52" s="1" t="s">
        <v>1869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>
      <c r="A53" s="1" t="s">
        <v>16</v>
      </c>
      <c r="B53" s="1" t="s">
        <v>17</v>
      </c>
      <c r="C53" s="3">
        <v>284.0</v>
      </c>
      <c r="D53" s="1">
        <v>100.0</v>
      </c>
      <c r="E53" s="2"/>
      <c r="F53" s="1" t="s">
        <v>18</v>
      </c>
      <c r="G53" s="1" t="s">
        <v>19</v>
      </c>
      <c r="H53" s="1" t="s">
        <v>1870</v>
      </c>
      <c r="I53" s="1" t="s">
        <v>1871</v>
      </c>
      <c r="J53" s="1" t="s">
        <v>1871</v>
      </c>
      <c r="K53" s="2"/>
      <c r="L53" s="1">
        <v>-7.0</v>
      </c>
      <c r="M53" s="1"/>
      <c r="N53" s="1">
        <v>7.937666666666667</v>
      </c>
      <c r="O53" s="1" t="s">
        <v>1712</v>
      </c>
      <c r="P53" s="1" t="s">
        <v>1872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>
      <c r="A54" s="1" t="s">
        <v>24</v>
      </c>
      <c r="B54" s="1" t="s">
        <v>17</v>
      </c>
      <c r="C54" s="3">
        <v>349.0</v>
      </c>
      <c r="D54" s="1">
        <v>0.0</v>
      </c>
      <c r="E54" s="1" t="s">
        <v>25</v>
      </c>
      <c r="F54" s="1" t="s">
        <v>18</v>
      </c>
      <c r="G54" s="1" t="s">
        <v>19</v>
      </c>
      <c r="H54" s="1" t="s">
        <v>1873</v>
      </c>
      <c r="I54" s="1" t="s">
        <v>1874</v>
      </c>
      <c r="J54" s="1" t="s">
        <v>1874</v>
      </c>
      <c r="K54" s="2"/>
      <c r="L54" s="1">
        <v>-6.0</v>
      </c>
      <c r="M54" s="1"/>
      <c r="N54" s="1">
        <v>8.328483333333333</v>
      </c>
      <c r="O54" s="1" t="s">
        <v>1701</v>
      </c>
      <c r="P54" s="1" t="s">
        <v>1875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E54" s="2"/>
      <c r="AF54" s="2"/>
    </row>
    <row r="55">
      <c r="A55" s="1" t="s">
        <v>16</v>
      </c>
      <c r="B55" s="1" t="s">
        <v>17</v>
      </c>
      <c r="C55" s="1">
        <v>298.0</v>
      </c>
      <c r="D55" s="1">
        <v>100.0</v>
      </c>
      <c r="E55" s="2"/>
      <c r="F55" s="1" t="s">
        <v>18</v>
      </c>
      <c r="G55" s="1" t="s">
        <v>19</v>
      </c>
      <c r="H55" s="1" t="s">
        <v>1876</v>
      </c>
      <c r="I55" s="1" t="s">
        <v>1877</v>
      </c>
      <c r="J55" s="1" t="s">
        <v>1877</v>
      </c>
      <c r="K55" s="2"/>
      <c r="L55" s="1">
        <v>-3.0</v>
      </c>
      <c r="M55" s="1"/>
      <c r="N55" s="1">
        <v>11.103416666666666</v>
      </c>
      <c r="O55" s="1" t="s">
        <v>1712</v>
      </c>
      <c r="P55" s="1" t="s">
        <v>1878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>
      <c r="A56" s="1" t="s">
        <v>24</v>
      </c>
      <c r="B56" s="1" t="s">
        <v>17</v>
      </c>
      <c r="C56" s="1">
        <v>378.0</v>
      </c>
      <c r="D56" s="1">
        <v>0.0</v>
      </c>
      <c r="E56" s="1" t="s">
        <v>25</v>
      </c>
      <c r="F56" s="1" t="s">
        <v>18</v>
      </c>
      <c r="G56" s="1" t="s">
        <v>19</v>
      </c>
      <c r="H56" s="1" t="s">
        <v>1879</v>
      </c>
      <c r="I56" s="1" t="s">
        <v>1880</v>
      </c>
      <c r="J56" s="1" t="s">
        <v>1880</v>
      </c>
      <c r="K56" s="2"/>
      <c r="L56" s="1">
        <v>-6.0</v>
      </c>
      <c r="M56" s="1"/>
      <c r="N56" s="1">
        <v>8.098566666666667</v>
      </c>
      <c r="O56" s="1" t="s">
        <v>1701</v>
      </c>
      <c r="P56" s="1" t="s">
        <v>1881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>
      <c r="A57" s="1" t="s">
        <v>16</v>
      </c>
      <c r="B57" s="1" t="s">
        <v>17</v>
      </c>
      <c r="C57" s="3">
        <v>349.0</v>
      </c>
      <c r="D57" s="1">
        <v>0.0</v>
      </c>
      <c r="E57" s="1" t="s">
        <v>1776</v>
      </c>
      <c r="F57" s="1" t="s">
        <v>44</v>
      </c>
      <c r="G57" s="1" t="s">
        <v>19</v>
      </c>
      <c r="H57" s="1" t="s">
        <v>1882</v>
      </c>
      <c r="I57" s="1" t="s">
        <v>1883</v>
      </c>
      <c r="J57" s="1" t="s">
        <v>1884</v>
      </c>
      <c r="K57" s="1" t="s">
        <v>1885</v>
      </c>
      <c r="L57" s="1">
        <v>5.0</v>
      </c>
      <c r="M57" s="1">
        <v>0.8157</v>
      </c>
      <c r="N57" s="1">
        <v>8.07905</v>
      </c>
      <c r="O57" s="1" t="s">
        <v>1697</v>
      </c>
      <c r="P57" s="1" t="s">
        <v>1886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1" t="s">
        <v>29</v>
      </c>
      <c r="B58" s="1" t="s">
        <v>17</v>
      </c>
      <c r="C58" s="1">
        <v>284.0</v>
      </c>
      <c r="D58" s="1">
        <v>0.0</v>
      </c>
      <c r="E58" s="1" t="s">
        <v>1887</v>
      </c>
      <c r="F58" s="1" t="s">
        <v>18</v>
      </c>
      <c r="G58" s="1" t="s">
        <v>19</v>
      </c>
      <c r="H58" s="1" t="s">
        <v>1888</v>
      </c>
      <c r="I58" s="1" t="s">
        <v>1889</v>
      </c>
      <c r="J58" s="1" t="s">
        <v>1889</v>
      </c>
      <c r="K58" s="2"/>
      <c r="L58" s="1">
        <v>-7.0</v>
      </c>
      <c r="M58" s="1"/>
      <c r="N58" s="1">
        <v>7.7058</v>
      </c>
      <c r="O58" s="1" t="s">
        <v>1690</v>
      </c>
      <c r="P58" s="1" t="s">
        <v>1890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1" t="s">
        <v>37</v>
      </c>
      <c r="B59" s="1" t="s">
        <v>17</v>
      </c>
      <c r="C59" s="3">
        <v>314.0</v>
      </c>
      <c r="D59" s="1">
        <v>0.0</v>
      </c>
      <c r="E59" s="1" t="s">
        <v>1776</v>
      </c>
      <c r="F59" s="1" t="s">
        <v>44</v>
      </c>
      <c r="G59" s="1" t="s">
        <v>19</v>
      </c>
      <c r="H59" s="1" t="s">
        <v>1891</v>
      </c>
      <c r="I59" s="1" t="s">
        <v>1892</v>
      </c>
      <c r="J59" s="1" t="s">
        <v>1893</v>
      </c>
      <c r="K59" s="1" t="s">
        <v>1894</v>
      </c>
      <c r="L59" s="1">
        <v>-5.0</v>
      </c>
      <c r="M59" s="1">
        <v>0.9729833333333333</v>
      </c>
      <c r="N59" s="1">
        <v>12.86015</v>
      </c>
      <c r="O59" s="1" t="s">
        <v>41</v>
      </c>
      <c r="P59" s="1" t="s">
        <v>1895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1" t="s">
        <v>16</v>
      </c>
      <c r="B60" s="1" t="s">
        <v>17</v>
      </c>
      <c r="C60" s="1">
        <v>516.0</v>
      </c>
      <c r="D60" s="1">
        <v>0.0</v>
      </c>
      <c r="E60" s="2"/>
      <c r="F60" s="1" t="s">
        <v>18</v>
      </c>
      <c r="G60" s="1" t="s">
        <v>19</v>
      </c>
      <c r="H60" s="1" t="s">
        <v>1896</v>
      </c>
      <c r="I60" s="1" t="s">
        <v>1897</v>
      </c>
      <c r="J60" s="1" t="s">
        <v>1897</v>
      </c>
      <c r="K60" s="2"/>
      <c r="L60" s="1">
        <v>-2.0</v>
      </c>
      <c r="M60" s="1"/>
      <c r="N60" s="1">
        <v>12.034833333333333</v>
      </c>
      <c r="O60" s="1" t="s">
        <v>1712</v>
      </c>
      <c r="P60" s="1" t="s">
        <v>1898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1" t="s">
        <v>16</v>
      </c>
      <c r="B61" s="1" t="s">
        <v>17</v>
      </c>
      <c r="C61" s="1">
        <v>842.0</v>
      </c>
      <c r="D61" s="1">
        <v>0.0</v>
      </c>
      <c r="E61" s="2"/>
      <c r="F61" s="1" t="s">
        <v>18</v>
      </c>
      <c r="G61" s="1" t="s">
        <v>19</v>
      </c>
      <c r="H61" s="1" t="s">
        <v>1899</v>
      </c>
      <c r="I61" s="1" t="s">
        <v>1900</v>
      </c>
      <c r="J61" s="1" t="s">
        <v>1900</v>
      </c>
      <c r="K61" s="2"/>
      <c r="L61" s="1">
        <v>0.0</v>
      </c>
      <c r="M61" s="1"/>
      <c r="N61" s="1">
        <v>15.40665</v>
      </c>
      <c r="O61" s="1" t="s">
        <v>1712</v>
      </c>
      <c r="P61" s="1" t="s">
        <v>1901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1" t="s">
        <v>29</v>
      </c>
      <c r="B62" s="1" t="s">
        <v>17</v>
      </c>
      <c r="C62" s="3">
        <v>349.0</v>
      </c>
      <c r="D62" s="1">
        <v>0.0</v>
      </c>
      <c r="E62" s="1" t="s">
        <v>1902</v>
      </c>
      <c r="F62" s="1" t="s">
        <v>18</v>
      </c>
      <c r="G62" s="1" t="s">
        <v>19</v>
      </c>
      <c r="H62" s="1" t="s">
        <v>1903</v>
      </c>
      <c r="I62" s="1" t="s">
        <v>1904</v>
      </c>
      <c r="J62" s="1" t="s">
        <v>1904</v>
      </c>
      <c r="K62" s="2"/>
      <c r="L62" s="1">
        <v>0.0</v>
      </c>
      <c r="M62" s="1"/>
      <c r="N62" s="1">
        <v>15.457916666666666</v>
      </c>
      <c r="O62" s="1" t="s">
        <v>1690</v>
      </c>
      <c r="P62" s="1" t="s">
        <v>1905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1" t="s">
        <v>117</v>
      </c>
      <c r="B63" s="1" t="s">
        <v>17</v>
      </c>
      <c r="C63" s="1">
        <v>318.0</v>
      </c>
      <c r="D63" s="1">
        <v>0.0</v>
      </c>
      <c r="E63" s="2"/>
      <c r="F63" s="1" t="s">
        <v>38</v>
      </c>
      <c r="G63" s="1" t="s">
        <v>254</v>
      </c>
      <c r="H63" s="1" t="s">
        <v>1906</v>
      </c>
      <c r="I63" s="1" t="s">
        <v>1907</v>
      </c>
      <c r="J63" s="1" t="s">
        <v>1907</v>
      </c>
      <c r="K63" s="2"/>
      <c r="L63" s="1">
        <v>5.0</v>
      </c>
      <c r="M63" s="1"/>
      <c r="N63" s="1">
        <v>10.464683333333333</v>
      </c>
      <c r="O63" s="1" t="s">
        <v>120</v>
      </c>
      <c r="P63" s="1" t="s">
        <v>1908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E63" s="2"/>
      <c r="AF63" s="2"/>
    </row>
    <row r="64">
      <c r="A64" s="1" t="s">
        <v>117</v>
      </c>
      <c r="B64" s="1" t="s">
        <v>17</v>
      </c>
      <c r="C64" s="3">
        <v>197.0</v>
      </c>
      <c r="D64" s="1">
        <v>197.0</v>
      </c>
      <c r="E64" s="2"/>
      <c r="F64" s="1" t="s">
        <v>38</v>
      </c>
      <c r="G64" s="1" t="s">
        <v>45</v>
      </c>
      <c r="H64" s="1" t="s">
        <v>1909</v>
      </c>
      <c r="I64" s="1" t="s">
        <v>1910</v>
      </c>
      <c r="J64" s="1" t="s">
        <v>1910</v>
      </c>
      <c r="K64" s="2"/>
      <c r="L64" s="1">
        <v>1.0</v>
      </c>
      <c r="M64" s="1"/>
      <c r="N64" s="1">
        <v>6.294183333333334</v>
      </c>
      <c r="O64" s="1" t="s">
        <v>120</v>
      </c>
      <c r="P64" s="1" t="s">
        <v>1911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1" t="s">
        <v>117</v>
      </c>
      <c r="B65" s="1" t="s">
        <v>17</v>
      </c>
      <c r="C65" s="1">
        <v>239.0</v>
      </c>
      <c r="D65" s="1">
        <v>0.0</v>
      </c>
      <c r="E65" s="2"/>
      <c r="F65" s="1" t="s">
        <v>38</v>
      </c>
      <c r="G65" s="1" t="s">
        <v>254</v>
      </c>
      <c r="H65" s="1" t="s">
        <v>1912</v>
      </c>
      <c r="I65" s="1" t="s">
        <v>1913</v>
      </c>
      <c r="J65" s="1" t="s">
        <v>1913</v>
      </c>
      <c r="K65" s="2"/>
      <c r="L65" s="1">
        <v>-4.0</v>
      </c>
      <c r="M65" s="1"/>
      <c r="N65" s="1">
        <v>0.07155</v>
      </c>
      <c r="O65" s="1" t="s">
        <v>120</v>
      </c>
      <c r="P65" s="1" t="s">
        <v>1914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E65" s="2"/>
      <c r="AF65" s="2"/>
    </row>
    <row r="66">
      <c r="A66" s="1" t="s">
        <v>24</v>
      </c>
      <c r="B66" s="1" t="s">
        <v>17</v>
      </c>
      <c r="C66" s="3">
        <v>468.0</v>
      </c>
      <c r="D66" s="1">
        <v>0.0</v>
      </c>
      <c r="E66" s="1" t="s">
        <v>25</v>
      </c>
      <c r="F66" s="1" t="s">
        <v>18</v>
      </c>
      <c r="G66" s="1" t="s">
        <v>19</v>
      </c>
      <c r="H66" s="1" t="s">
        <v>1915</v>
      </c>
      <c r="I66" s="1" t="s">
        <v>1916</v>
      </c>
      <c r="J66" s="1" t="s">
        <v>1916</v>
      </c>
      <c r="K66" s="2"/>
      <c r="L66" s="1">
        <v>-3.0</v>
      </c>
      <c r="M66" s="1"/>
      <c r="N66" s="1">
        <v>11.7803</v>
      </c>
      <c r="O66" s="1" t="s">
        <v>1701</v>
      </c>
      <c r="P66" s="1" t="s">
        <v>1917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1" t="s">
        <v>24</v>
      </c>
      <c r="B67" s="1" t="s">
        <v>17</v>
      </c>
      <c r="C67" s="3">
        <v>304.0</v>
      </c>
      <c r="D67" s="1">
        <v>0.0</v>
      </c>
      <c r="E67" s="1" t="s">
        <v>25</v>
      </c>
      <c r="F67" s="1" t="s">
        <v>18</v>
      </c>
      <c r="G67" s="1" t="s">
        <v>19</v>
      </c>
      <c r="H67" s="1" t="s">
        <v>1918</v>
      </c>
      <c r="I67" s="1" t="s">
        <v>1919</v>
      </c>
      <c r="J67" s="1" t="s">
        <v>1919</v>
      </c>
      <c r="K67" s="2"/>
      <c r="L67" s="1">
        <v>0.0</v>
      </c>
      <c r="M67" s="1"/>
      <c r="N67" s="1">
        <v>15.91215</v>
      </c>
      <c r="O67" s="1" t="s">
        <v>1701</v>
      </c>
      <c r="P67" s="1" t="s">
        <v>1920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1" t="s">
        <v>37</v>
      </c>
      <c r="B68" s="1" t="s">
        <v>17</v>
      </c>
      <c r="C68" s="3">
        <v>613.0</v>
      </c>
      <c r="D68" s="1">
        <v>183.0</v>
      </c>
      <c r="E68" s="2"/>
      <c r="F68" s="1" t="s">
        <v>38</v>
      </c>
      <c r="G68" s="1" t="s">
        <v>19</v>
      </c>
      <c r="H68" s="1" t="s">
        <v>1921</v>
      </c>
      <c r="I68" s="1" t="s">
        <v>1922</v>
      </c>
      <c r="J68" s="1" t="s">
        <v>1922</v>
      </c>
      <c r="K68" s="2"/>
      <c r="L68" s="1">
        <v>0.0</v>
      </c>
      <c r="M68" s="1"/>
      <c r="N68" s="1">
        <v>17.7365</v>
      </c>
      <c r="O68" s="1" t="s">
        <v>41</v>
      </c>
      <c r="P68" s="1" t="s">
        <v>1923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1" t="s">
        <v>37</v>
      </c>
      <c r="B69" s="1" t="s">
        <v>17</v>
      </c>
      <c r="C69" s="1">
        <v>254.0</v>
      </c>
      <c r="D69" s="1">
        <v>64.0</v>
      </c>
      <c r="E69" s="2"/>
      <c r="F69" s="1" t="s">
        <v>38</v>
      </c>
      <c r="G69" s="1" t="s">
        <v>19</v>
      </c>
      <c r="H69" s="1" t="s">
        <v>1924</v>
      </c>
      <c r="I69" s="1" t="s">
        <v>1925</v>
      </c>
      <c r="J69" s="1" t="s">
        <v>1925</v>
      </c>
      <c r="K69" s="2"/>
      <c r="L69" s="1">
        <v>-8.0</v>
      </c>
      <c r="M69" s="1"/>
      <c r="N69" s="1">
        <v>10.4593</v>
      </c>
      <c r="O69" s="1" t="s">
        <v>41</v>
      </c>
      <c r="P69" s="1" t="s">
        <v>1926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1" t="s">
        <v>37</v>
      </c>
      <c r="B70" s="1" t="s">
        <v>17</v>
      </c>
      <c r="C70" s="1">
        <v>231.0</v>
      </c>
      <c r="D70" s="1">
        <v>58.0</v>
      </c>
      <c r="E70" s="2"/>
      <c r="F70" s="1" t="s">
        <v>38</v>
      </c>
      <c r="G70" s="1" t="s">
        <v>45</v>
      </c>
      <c r="H70" s="1" t="s">
        <v>1927</v>
      </c>
      <c r="I70" s="1" t="s">
        <v>1928</v>
      </c>
      <c r="J70" s="1" t="s">
        <v>1928</v>
      </c>
      <c r="K70" s="2"/>
      <c r="L70" s="1">
        <v>-11.0</v>
      </c>
      <c r="M70" s="1"/>
      <c r="N70" s="1">
        <v>8.3193</v>
      </c>
      <c r="O70" s="1" t="s">
        <v>41</v>
      </c>
      <c r="P70" s="1" t="s">
        <v>1929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1" t="s">
        <v>117</v>
      </c>
      <c r="B71" s="1" t="s">
        <v>17</v>
      </c>
      <c r="C71" s="3">
        <v>75.0</v>
      </c>
      <c r="D71" s="1">
        <v>0.0</v>
      </c>
      <c r="E71" s="2"/>
      <c r="F71" s="1" t="s">
        <v>38</v>
      </c>
      <c r="G71" s="1" t="s">
        <v>254</v>
      </c>
      <c r="H71" s="1" t="s">
        <v>1930</v>
      </c>
      <c r="I71" s="1" t="s">
        <v>1931</v>
      </c>
      <c r="J71" s="1" t="s">
        <v>1931</v>
      </c>
      <c r="K71" s="2"/>
      <c r="L71" s="1">
        <v>-2.0</v>
      </c>
      <c r="M71" s="1"/>
      <c r="N71" s="1">
        <v>2.41415</v>
      </c>
      <c r="O71" s="1" t="s">
        <v>120</v>
      </c>
      <c r="P71" s="1" t="s">
        <v>1932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1" t="s">
        <v>16</v>
      </c>
      <c r="B72" s="1" t="s">
        <v>17</v>
      </c>
      <c r="C72" s="1">
        <v>648.0</v>
      </c>
      <c r="D72" s="1">
        <v>0.0</v>
      </c>
      <c r="E72" s="2"/>
      <c r="F72" s="1" t="s">
        <v>18</v>
      </c>
      <c r="G72" s="1" t="s">
        <v>45</v>
      </c>
      <c r="H72" s="1" t="s">
        <v>1933</v>
      </c>
      <c r="I72" s="1" t="s">
        <v>1934</v>
      </c>
      <c r="J72" s="1" t="s">
        <v>1934</v>
      </c>
      <c r="K72" s="2"/>
      <c r="L72" s="1">
        <v>-3.0</v>
      </c>
      <c r="M72" s="1"/>
      <c r="N72" s="1">
        <v>11.65295</v>
      </c>
      <c r="O72" s="1" t="s">
        <v>1712</v>
      </c>
      <c r="P72" s="1" t="s">
        <v>1935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1" t="s">
        <v>16</v>
      </c>
      <c r="B73" s="1" t="s">
        <v>17</v>
      </c>
      <c r="C73" s="1">
        <v>398.0</v>
      </c>
      <c r="D73" s="1">
        <v>150.0</v>
      </c>
      <c r="E73" s="2"/>
      <c r="F73" s="1" t="s">
        <v>18</v>
      </c>
      <c r="G73" s="1" t="s">
        <v>19</v>
      </c>
      <c r="H73" s="1" t="s">
        <v>1936</v>
      </c>
      <c r="I73" s="1" t="s">
        <v>1937</v>
      </c>
      <c r="J73" s="1" t="s">
        <v>1937</v>
      </c>
      <c r="K73" s="2"/>
      <c r="L73" s="1">
        <v>-5.0</v>
      </c>
      <c r="M73" s="1"/>
      <c r="N73" s="1">
        <v>9.998166666666666</v>
      </c>
      <c r="O73" s="1" t="s">
        <v>1712</v>
      </c>
      <c r="P73" s="1" t="s">
        <v>1938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1" t="s">
        <v>117</v>
      </c>
      <c r="B74" s="1" t="s">
        <v>17</v>
      </c>
      <c r="C74" s="1">
        <v>647.0</v>
      </c>
      <c r="D74" s="1">
        <v>0.0</v>
      </c>
      <c r="E74" s="2"/>
      <c r="F74" s="1" t="s">
        <v>38</v>
      </c>
      <c r="G74" s="1" t="s">
        <v>254</v>
      </c>
      <c r="H74" s="1" t="s">
        <v>1939</v>
      </c>
      <c r="I74" s="1" t="s">
        <v>1940</v>
      </c>
      <c r="J74" s="1" t="s">
        <v>1940</v>
      </c>
      <c r="K74" s="2"/>
      <c r="L74" s="1">
        <v>17.0</v>
      </c>
      <c r="M74" s="1"/>
      <c r="N74" s="1">
        <v>22.462416666666666</v>
      </c>
      <c r="O74" s="1" t="s">
        <v>120</v>
      </c>
      <c r="P74" s="1" t="s">
        <v>1941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1" t="s">
        <v>117</v>
      </c>
      <c r="B75" s="1" t="s">
        <v>17</v>
      </c>
      <c r="C75" s="1">
        <v>100.0</v>
      </c>
      <c r="D75" s="1">
        <v>0.0</v>
      </c>
      <c r="E75" s="2"/>
      <c r="F75" s="1" t="s">
        <v>38</v>
      </c>
      <c r="G75" s="1" t="s">
        <v>254</v>
      </c>
      <c r="H75" s="1" t="s">
        <v>1942</v>
      </c>
      <c r="I75" s="1" t="s">
        <v>1943</v>
      </c>
      <c r="J75" s="1" t="s">
        <v>1943</v>
      </c>
      <c r="K75" s="2"/>
      <c r="L75" s="1">
        <v>24.0</v>
      </c>
      <c r="M75" s="1"/>
      <c r="N75" s="1">
        <v>29.547816666666666</v>
      </c>
      <c r="O75" s="1" t="s">
        <v>120</v>
      </c>
      <c r="P75" s="1" t="s">
        <v>1944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1" t="s">
        <v>117</v>
      </c>
      <c r="B76" s="1" t="s">
        <v>17</v>
      </c>
      <c r="C76" s="1">
        <v>139.0</v>
      </c>
      <c r="D76" s="1">
        <v>0.0</v>
      </c>
      <c r="E76" s="2"/>
      <c r="F76" s="1" t="s">
        <v>38</v>
      </c>
      <c r="G76" s="1" t="s">
        <v>45</v>
      </c>
      <c r="H76" s="1" t="s">
        <v>1945</v>
      </c>
      <c r="I76" s="1" t="s">
        <v>1946</v>
      </c>
      <c r="J76" s="1" t="s">
        <v>1946</v>
      </c>
      <c r="K76" s="2"/>
      <c r="L76" s="1">
        <v>26.0</v>
      </c>
      <c r="M76" s="1"/>
      <c r="N76" s="1">
        <v>31.722816666666667</v>
      </c>
      <c r="O76" s="1" t="s">
        <v>120</v>
      </c>
      <c r="P76" s="1" t="s">
        <v>1947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1" t="s">
        <v>37</v>
      </c>
      <c r="B77" s="1" t="s">
        <v>17</v>
      </c>
      <c r="C77" s="1">
        <v>259.0</v>
      </c>
      <c r="D77" s="1">
        <v>0.0</v>
      </c>
      <c r="E77" s="1" t="s">
        <v>1948</v>
      </c>
      <c r="F77" s="1" t="s">
        <v>44</v>
      </c>
      <c r="G77" s="1" t="s">
        <v>19</v>
      </c>
      <c r="H77" s="1" t="s">
        <v>1949</v>
      </c>
      <c r="I77" s="1" t="s">
        <v>1950</v>
      </c>
      <c r="J77" s="1" t="s">
        <v>1951</v>
      </c>
      <c r="K77" s="1" t="s">
        <v>1952</v>
      </c>
      <c r="L77" s="1">
        <v>1.0</v>
      </c>
      <c r="M77" s="1">
        <v>18.46395</v>
      </c>
      <c r="N77" s="1">
        <v>10.756933333333333</v>
      </c>
      <c r="O77" s="1" t="s">
        <v>41</v>
      </c>
      <c r="P77" s="1" t="s">
        <v>1953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1" t="s">
        <v>16</v>
      </c>
      <c r="B78" s="1" t="s">
        <v>17</v>
      </c>
      <c r="C78" s="1">
        <v>548.0</v>
      </c>
      <c r="D78" s="1">
        <v>150.0</v>
      </c>
      <c r="E78" s="2"/>
      <c r="F78" s="1" t="s">
        <v>18</v>
      </c>
      <c r="G78" s="1" t="s">
        <v>19</v>
      </c>
      <c r="H78" s="1" t="s">
        <v>1954</v>
      </c>
      <c r="I78" s="1" t="s">
        <v>1955</v>
      </c>
      <c r="J78" s="1" t="s">
        <v>1955</v>
      </c>
      <c r="K78" s="2"/>
      <c r="L78" s="1">
        <v>1.0</v>
      </c>
      <c r="M78" s="1"/>
      <c r="N78" s="1">
        <v>16.220266666666667</v>
      </c>
      <c r="O78" s="1" t="s">
        <v>1712</v>
      </c>
      <c r="P78" s="1" t="s">
        <v>1956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1" t="s">
        <v>24</v>
      </c>
      <c r="B79" s="1" t="s">
        <v>17</v>
      </c>
      <c r="C79" s="3">
        <v>349.0</v>
      </c>
      <c r="D79" s="1">
        <v>0.0</v>
      </c>
      <c r="E79" s="1" t="s">
        <v>25</v>
      </c>
      <c r="F79" s="1" t="s">
        <v>18</v>
      </c>
      <c r="G79" s="1" t="s">
        <v>19</v>
      </c>
      <c r="H79" s="1" t="s">
        <v>1957</v>
      </c>
      <c r="I79" s="1" t="s">
        <v>1958</v>
      </c>
      <c r="J79" s="1" t="s">
        <v>1958</v>
      </c>
      <c r="K79" s="2"/>
      <c r="L79" s="1">
        <v>-7.0</v>
      </c>
      <c r="M79" s="1"/>
      <c r="N79" s="1">
        <v>25.20725</v>
      </c>
      <c r="O79" s="1" t="s">
        <v>1701</v>
      </c>
      <c r="P79" s="1" t="s">
        <v>1959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E79" s="2"/>
      <c r="AF79" s="2"/>
    </row>
    <row r="80">
      <c r="A80" s="1" t="s">
        <v>24</v>
      </c>
      <c r="B80" s="1" t="s">
        <v>17</v>
      </c>
      <c r="C80" s="3">
        <v>334.0</v>
      </c>
      <c r="D80" s="1">
        <v>0.0</v>
      </c>
      <c r="E80" s="1" t="s">
        <v>25</v>
      </c>
      <c r="F80" s="1" t="s">
        <v>18</v>
      </c>
      <c r="G80" s="1" t="s">
        <v>19</v>
      </c>
      <c r="H80" s="1" t="s">
        <v>1960</v>
      </c>
      <c r="I80" s="1" t="s">
        <v>1961</v>
      </c>
      <c r="J80" s="1" t="s">
        <v>1961</v>
      </c>
      <c r="K80" s="2"/>
      <c r="L80" s="1">
        <v>-8.0</v>
      </c>
      <c r="M80" s="1"/>
      <c r="N80" s="1">
        <v>6.616733333333333</v>
      </c>
      <c r="O80" s="1" t="s">
        <v>1701</v>
      </c>
      <c r="P80" s="1" t="s">
        <v>1962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1" t="s">
        <v>16</v>
      </c>
      <c r="B81" s="1" t="s">
        <v>17</v>
      </c>
      <c r="C81" s="3">
        <v>349.0</v>
      </c>
      <c r="D81" s="1">
        <v>0.0</v>
      </c>
      <c r="E81" s="2"/>
      <c r="F81" s="1" t="s">
        <v>18</v>
      </c>
      <c r="G81" s="1" t="s">
        <v>19</v>
      </c>
      <c r="H81" s="1" t="s">
        <v>1963</v>
      </c>
      <c r="I81" s="1" t="s">
        <v>1964</v>
      </c>
      <c r="J81" s="1" t="s">
        <v>1964</v>
      </c>
      <c r="K81" s="2"/>
      <c r="L81" s="1">
        <v>-7.0</v>
      </c>
      <c r="M81" s="1"/>
      <c r="N81" s="1">
        <v>7.785916666666667</v>
      </c>
      <c r="O81" s="1" t="s">
        <v>1712</v>
      </c>
      <c r="P81" s="1" t="s">
        <v>1731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1" t="s">
        <v>16</v>
      </c>
      <c r="B82" s="1" t="s">
        <v>17</v>
      </c>
      <c r="C82" s="1">
        <v>249.0</v>
      </c>
      <c r="D82" s="1">
        <v>50.0</v>
      </c>
      <c r="E82" s="2"/>
      <c r="F82" s="1" t="s">
        <v>18</v>
      </c>
      <c r="G82" s="1" t="s">
        <v>19</v>
      </c>
      <c r="H82" s="1" t="s">
        <v>1965</v>
      </c>
      <c r="I82" s="1" t="s">
        <v>1966</v>
      </c>
      <c r="J82" s="1" t="s">
        <v>1966</v>
      </c>
      <c r="K82" s="2"/>
      <c r="L82" s="1">
        <v>5.0</v>
      </c>
      <c r="M82" s="1"/>
      <c r="N82" s="1">
        <v>20.786666666666665</v>
      </c>
      <c r="O82" s="1" t="s">
        <v>1712</v>
      </c>
      <c r="P82" s="1" t="s">
        <v>1967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1" t="s">
        <v>37</v>
      </c>
      <c r="B83" s="1" t="s">
        <v>17</v>
      </c>
      <c r="C83" s="3">
        <v>608.0</v>
      </c>
      <c r="D83" s="1">
        <v>0.0</v>
      </c>
      <c r="E83" s="1" t="s">
        <v>1968</v>
      </c>
      <c r="F83" s="1" t="s">
        <v>44</v>
      </c>
      <c r="G83" s="1" t="s">
        <v>19</v>
      </c>
      <c r="H83" s="1" t="s">
        <v>1969</v>
      </c>
      <c r="I83" s="1" t="s">
        <v>1970</v>
      </c>
      <c r="J83" s="1" t="s">
        <v>1971</v>
      </c>
      <c r="K83" s="1" t="s">
        <v>1972</v>
      </c>
      <c r="L83" s="1">
        <v>-9.0</v>
      </c>
      <c r="M83" s="1">
        <v>4.068866666666667</v>
      </c>
      <c r="N83" s="1">
        <v>9.75925</v>
      </c>
      <c r="O83" s="1" t="s">
        <v>41</v>
      </c>
      <c r="P83" s="1" t="s">
        <v>1973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1" t="s">
        <v>16</v>
      </c>
      <c r="B84" s="1" t="s">
        <v>17</v>
      </c>
      <c r="C84" s="3">
        <v>407.0</v>
      </c>
      <c r="D84" s="1">
        <v>150.0</v>
      </c>
      <c r="E84" s="2"/>
      <c r="F84" s="1" t="s">
        <v>18</v>
      </c>
      <c r="G84" s="1" t="s">
        <v>19</v>
      </c>
      <c r="H84" s="1" t="s">
        <v>1974</v>
      </c>
      <c r="I84" s="1" t="s">
        <v>1975</v>
      </c>
      <c r="J84" s="1" t="s">
        <v>1975</v>
      </c>
      <c r="K84" s="2"/>
      <c r="L84" s="1">
        <v>-4.0</v>
      </c>
      <c r="M84" s="1"/>
      <c r="N84" s="1">
        <v>10.708183333333332</v>
      </c>
      <c r="O84" s="1" t="s">
        <v>1712</v>
      </c>
      <c r="P84" s="1" t="s">
        <v>1976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E84" s="2"/>
      <c r="AF84" s="2"/>
    </row>
    <row r="85">
      <c r="A85" s="1" t="s">
        <v>117</v>
      </c>
      <c r="B85" s="1" t="s">
        <v>17</v>
      </c>
      <c r="C85" s="1">
        <v>329.0</v>
      </c>
      <c r="D85" s="1">
        <v>0.0</v>
      </c>
      <c r="E85" s="2"/>
      <c r="F85" s="1" t="s">
        <v>38</v>
      </c>
      <c r="G85" s="1" t="s">
        <v>45</v>
      </c>
      <c r="H85" s="1" t="s">
        <v>1977</v>
      </c>
      <c r="I85" s="1" t="s">
        <v>1978</v>
      </c>
      <c r="J85" s="1" t="s">
        <v>1978</v>
      </c>
      <c r="K85" s="2"/>
      <c r="L85" s="1">
        <v>12.0</v>
      </c>
      <c r="M85" s="1"/>
      <c r="N85" s="1">
        <v>17.675316666666667</v>
      </c>
      <c r="O85" s="1" t="s">
        <v>120</v>
      </c>
      <c r="P85" s="1" t="s">
        <v>1979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2"/>
      <c r="B87" s="2"/>
      <c r="C87" s="4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E87" s="2"/>
      <c r="AF87" s="2"/>
    </row>
    <row r="88">
      <c r="A88" s="2"/>
      <c r="B88" s="2"/>
      <c r="C88" s="4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2"/>
      <c r="B89" s="2"/>
      <c r="C89" s="4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2"/>
      <c r="B92" s="2"/>
      <c r="C92" s="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2"/>
      <c r="B93" s="2"/>
      <c r="C93" s="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2"/>
      <c r="B95" s="2"/>
      <c r="C95" s="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E96" s="2"/>
      <c r="AF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2"/>
      <c r="B98" s="2"/>
      <c r="C98" s="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E98" s="2"/>
      <c r="AF98" s="2"/>
    </row>
    <row r="99">
      <c r="A99" s="2"/>
      <c r="B99" s="2"/>
      <c r="C99" s="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E99" s="2"/>
      <c r="AF99" s="2"/>
    </row>
    <row r="100">
      <c r="A100" s="2"/>
      <c r="B100" s="2"/>
      <c r="C100" s="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2"/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E101" s="2"/>
      <c r="AF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2"/>
      <c r="B104" s="2"/>
      <c r="C104" s="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E108" s="2"/>
      <c r="AF108" s="2"/>
    </row>
    <row r="109">
      <c r="A109" s="2"/>
      <c r="B109" s="2"/>
      <c r="C109" s="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2"/>
      <c r="B110" s="2"/>
      <c r="C110" s="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2"/>
      <c r="B112" s="2"/>
      <c r="C112" s="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E112" s="2"/>
      <c r="AF112" s="2"/>
    </row>
    <row r="113">
      <c r="A113" s="2"/>
      <c r="B113" s="2"/>
      <c r="C113" s="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E116" s="2"/>
      <c r="AF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E120" s="2"/>
      <c r="AF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2"/>
      <c r="B123" s="2"/>
      <c r="C123" s="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E123" s="2"/>
      <c r="AF123" s="2"/>
    </row>
    <row r="124">
      <c r="A124" s="2"/>
      <c r="B124" s="2"/>
      <c r="C124" s="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2"/>
      <c r="B125" s="2"/>
      <c r="C125" s="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E125" s="2"/>
      <c r="AF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2"/>
      <c r="B127" s="2"/>
      <c r="C127" s="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2"/>
      <c r="B128" s="2"/>
      <c r="C128" s="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E129" s="2"/>
      <c r="AF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2"/>
      <c r="B132" s="2"/>
      <c r="C132" s="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E132" s="2"/>
      <c r="AF132" s="2"/>
    </row>
    <row r="133">
      <c r="A133" s="2"/>
      <c r="B133" s="2"/>
      <c r="C133" s="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2"/>
      <c r="B134" s="2"/>
      <c r="C134" s="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2"/>
      <c r="B137" s="2"/>
      <c r="C137" s="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E138" s="2"/>
      <c r="AF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2"/>
      <c r="B141" s="2"/>
      <c r="C141" s="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2"/>
      <c r="B142" s="2"/>
      <c r="C142" s="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2"/>
      <c r="B144" s="2"/>
      <c r="C144" s="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2"/>
      <c r="B145" s="2"/>
      <c r="C145" s="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E145" s="2"/>
      <c r="AF145" s="2"/>
    </row>
    <row r="146">
      <c r="A146" s="2"/>
      <c r="B146" s="2"/>
      <c r="C146" s="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E146" s="2"/>
      <c r="AF146" s="2"/>
    </row>
    <row r="147">
      <c r="A147" s="2"/>
      <c r="B147" s="2"/>
      <c r="C147" s="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E150" s="2"/>
      <c r="AF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S152" s="2"/>
      <c r="T152" s="2"/>
      <c r="U152" s="2"/>
      <c r="V152" s="2"/>
      <c r="W152" s="2"/>
      <c r="X152" s="2"/>
      <c r="Y152" s="2"/>
      <c r="Z152" s="2"/>
      <c r="AB152" s="2"/>
      <c r="AC152" s="2"/>
      <c r="AD152" s="2"/>
      <c r="AE152" s="2"/>
      <c r="AF152" s="2"/>
    </row>
    <row r="153">
      <c r="A153" s="2"/>
      <c r="B153" s="2"/>
      <c r="C153" s="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2"/>
      <c r="B154" s="2"/>
      <c r="C154" s="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E154" s="2"/>
      <c r="AF154" s="2"/>
    </row>
    <row r="155">
      <c r="A155" s="2"/>
      <c r="B155" s="2"/>
      <c r="C155" s="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2"/>
      <c r="B156" s="2"/>
      <c r="C156" s="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S157" s="2"/>
      <c r="T157" s="2"/>
      <c r="U157" s="2"/>
      <c r="V157" s="2"/>
      <c r="W157" s="2"/>
      <c r="X157" s="2"/>
      <c r="Y157" s="2"/>
      <c r="Z157" s="2"/>
      <c r="AB157" s="2"/>
      <c r="AC157" s="2"/>
      <c r="AD157" s="2"/>
      <c r="AE157" s="2"/>
      <c r="AF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2"/>
      <c r="B160" s="2"/>
      <c r="C160" s="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E160" s="2"/>
      <c r="AF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2"/>
      <c r="B162" s="2"/>
      <c r="C162" s="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2"/>
      <c r="B163" s="2"/>
      <c r="C163" s="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2"/>
      <c r="B165" s="2"/>
      <c r="C165" s="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2"/>
      <c r="B170" s="2"/>
      <c r="C170" s="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E170" s="2"/>
      <c r="AF170" s="2"/>
    </row>
    <row r="171">
      <c r="A171" s="2"/>
      <c r="B171" s="2"/>
      <c r="C171" s="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2"/>
      <c r="B172" s="2"/>
      <c r="C172" s="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2"/>
      <c r="B176" s="2"/>
      <c r="C176" s="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2"/>
      <c r="B177" s="2"/>
      <c r="C177" s="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2"/>
      <c r="B179" s="2"/>
      <c r="C179" s="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2"/>
      <c r="B181" s="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2"/>
      <c r="B183" s="2"/>
      <c r="C183" s="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2"/>
      <c r="B184" s="2"/>
      <c r="C184" s="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2"/>
      <c r="B185" s="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S185" s="2"/>
      <c r="T185" s="2"/>
      <c r="U185" s="2"/>
      <c r="V185" s="2"/>
      <c r="W185" s="2"/>
      <c r="X185" s="2"/>
      <c r="Y185" s="2"/>
      <c r="Z185" s="2"/>
      <c r="AB185" s="2"/>
      <c r="AC185" s="2"/>
      <c r="AD185" s="2"/>
      <c r="AE185" s="2"/>
      <c r="AF185" s="2"/>
    </row>
    <row r="186">
      <c r="A186" s="2"/>
      <c r="B186" s="2"/>
      <c r="C186" s="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2"/>
      <c r="B187" s="2"/>
      <c r="C187" s="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2"/>
      <c r="B188" s="2"/>
      <c r="C188" s="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E188" s="2"/>
      <c r="AF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2"/>
      <c r="B191" s="2"/>
      <c r="C191" s="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E191" s="2"/>
      <c r="AF191" s="2"/>
    </row>
    <row r="192">
      <c r="A192" s="2"/>
      <c r="B192" s="2"/>
      <c r="C192" s="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2"/>
      <c r="B193" s="2"/>
      <c r="C193" s="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E195" s="2"/>
      <c r="AF195" s="2"/>
    </row>
    <row r="196">
      <c r="A196" s="2"/>
      <c r="B196" s="2"/>
      <c r="C196" s="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2"/>
      <c r="B198" s="2"/>
      <c r="C198" s="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E199" s="2"/>
      <c r="AF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2"/>
      <c r="B202" s="2"/>
      <c r="C202" s="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2"/>
      <c r="B204" s="2"/>
      <c r="C204" s="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2"/>
      <c r="B208" s="2"/>
      <c r="C208" s="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2"/>
      <c r="B214" s="2"/>
      <c r="C214" s="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2"/>
      <c r="B220" s="2"/>
      <c r="C220" s="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E221" s="2"/>
      <c r="AF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S222" s="2"/>
      <c r="T222" s="2"/>
      <c r="U222" s="2"/>
      <c r="V222" s="2"/>
      <c r="W222" s="2"/>
      <c r="X222" s="2"/>
      <c r="Y222" s="2"/>
      <c r="Z222" s="2"/>
      <c r="AB222" s="2"/>
      <c r="AC222" s="2"/>
      <c r="AD222" s="46"/>
      <c r="AE222" s="2"/>
      <c r="AF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2"/>
      <c r="B224" s="2"/>
      <c r="C224" s="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2"/>
      <c r="B225" s="2"/>
      <c r="C225" s="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E225" s="2"/>
      <c r="AF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2"/>
      <c r="B227" s="2"/>
      <c r="C227" s="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2"/>
      <c r="B229" s="2"/>
      <c r="C229" s="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2"/>
      <c r="B230" s="2"/>
      <c r="C230" s="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2"/>
      <c r="B231" s="2"/>
      <c r="C231" s="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2"/>
      <c r="B232" s="2"/>
      <c r="C232" s="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E232" s="2"/>
      <c r="AF232" s="2"/>
    </row>
    <row r="233">
      <c r="A233" s="2"/>
      <c r="B233" s="2"/>
      <c r="C233" s="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S233" s="2"/>
      <c r="T233" s="2"/>
      <c r="U233" s="2"/>
      <c r="V233" s="2"/>
      <c r="W233" s="2"/>
      <c r="X233" s="2"/>
      <c r="Y233" s="2"/>
      <c r="Z233" s="2"/>
      <c r="AB233" s="2"/>
      <c r="AC233" s="2"/>
      <c r="AD233" s="2"/>
      <c r="AE233" s="2"/>
      <c r="AF233" s="2"/>
    </row>
    <row r="234">
      <c r="A234" s="2"/>
      <c r="B234" s="2"/>
      <c r="C234" s="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E235" s="2"/>
      <c r="AF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E236" s="2"/>
      <c r="AF236" s="2"/>
    </row>
    <row r="237">
      <c r="A237" s="2"/>
      <c r="B237" s="2"/>
      <c r="C237" s="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S238" s="2"/>
      <c r="T238" s="2"/>
      <c r="U238" s="2"/>
      <c r="V238" s="2"/>
      <c r="W238" s="2"/>
      <c r="X238" s="2"/>
      <c r="Y238" s="2"/>
      <c r="Z238" s="2"/>
      <c r="AB238" s="2"/>
      <c r="AC238" s="2"/>
      <c r="AD238" s="2"/>
      <c r="AE238" s="2"/>
      <c r="AF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E240" s="2"/>
      <c r="AF240" s="2"/>
    </row>
    <row r="241">
      <c r="A241" s="2"/>
      <c r="B241" s="2"/>
      <c r="C241" s="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E243" s="2"/>
      <c r="AF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E245" s="2"/>
      <c r="AF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S248" s="2"/>
      <c r="T248" s="2"/>
      <c r="U248" s="2"/>
      <c r="V248" s="2"/>
      <c r="W248" s="2"/>
      <c r="X248" s="2"/>
      <c r="Y248" s="2"/>
      <c r="Z248" s="2"/>
      <c r="AB248" s="2"/>
      <c r="AC248" s="2"/>
      <c r="AE248" s="2"/>
      <c r="AF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2"/>
      <c r="B250" s="2"/>
      <c r="C250" s="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S250" s="2"/>
      <c r="T250" s="2"/>
      <c r="U250" s="2"/>
      <c r="V250" s="2"/>
      <c r="W250" s="2"/>
      <c r="X250" s="2"/>
      <c r="Y250" s="2"/>
      <c r="Z250" s="2"/>
      <c r="AB250" s="2"/>
      <c r="AC250" s="2"/>
      <c r="AD250" s="2"/>
      <c r="AE250" s="2"/>
      <c r="AF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2"/>
      <c r="B252" s="2"/>
      <c r="C252" s="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2"/>
      <c r="B254" s="2"/>
      <c r="C254" s="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2"/>
      <c r="B255" s="4"/>
      <c r="C255" s="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S255" s="2"/>
      <c r="T255" s="2"/>
      <c r="U255" s="2"/>
      <c r="V255" s="2"/>
      <c r="W255" s="2"/>
      <c r="X255" s="2"/>
      <c r="Y255" s="2"/>
      <c r="Z255" s="2"/>
      <c r="AB255" s="2"/>
      <c r="AC255" s="2"/>
      <c r="AE255" s="2"/>
      <c r="AF255" s="2"/>
    </row>
    <row r="256">
      <c r="A256" s="2"/>
      <c r="B256" s="2"/>
      <c r="C256" s="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E256" s="2"/>
      <c r="AF256" s="2"/>
    </row>
    <row r="257">
      <c r="A257" s="2"/>
      <c r="B257" s="2"/>
      <c r="C257" s="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E257" s="2"/>
      <c r="AF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E258" s="2"/>
      <c r="AF258" s="2"/>
    </row>
    <row r="259">
      <c r="A259" s="2"/>
      <c r="B259" s="2"/>
      <c r="C259" s="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E261" s="2"/>
      <c r="AF261" s="2"/>
    </row>
    <row r="262">
      <c r="A262" s="2"/>
      <c r="B262" s="4"/>
      <c r="C262" s="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E265" s="2"/>
      <c r="AF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E269" s="2"/>
      <c r="AF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E270" s="2"/>
      <c r="AF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E271" s="2"/>
      <c r="AF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E272" s="2"/>
      <c r="AF272" s="2"/>
    </row>
    <row r="273">
      <c r="A273" s="2"/>
      <c r="B273" s="2"/>
      <c r="C273" s="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E273" s="2"/>
      <c r="AF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E274" s="2"/>
      <c r="AF274" s="2"/>
    </row>
    <row r="275">
      <c r="A275" s="2"/>
      <c r="B275" s="2"/>
      <c r="C275" s="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S275" s="2"/>
      <c r="T275" s="2"/>
      <c r="U275" s="2"/>
      <c r="V275" s="2"/>
      <c r="W275" s="2"/>
      <c r="X275" s="2"/>
      <c r="Y275" s="2"/>
      <c r="Z275" s="2"/>
      <c r="AB275" s="2"/>
      <c r="AC275" s="2"/>
      <c r="AE275" s="2"/>
      <c r="AF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S276" s="2"/>
      <c r="T276" s="2"/>
      <c r="U276" s="2"/>
      <c r="V276" s="2"/>
      <c r="W276" s="2"/>
      <c r="X276" s="2"/>
      <c r="Y276" s="2"/>
      <c r="Z276" s="2"/>
      <c r="AB276" s="2"/>
      <c r="AC276" s="2"/>
      <c r="AE276" s="2"/>
      <c r="AF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E277" s="2"/>
      <c r="AF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E278" s="2"/>
      <c r="AF278" s="2"/>
    </row>
    <row r="279">
      <c r="A279" s="2"/>
      <c r="B279" s="2"/>
      <c r="C279" s="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B281" s="2"/>
      <c r="AC281" s="2"/>
      <c r="AE281" s="2"/>
      <c r="AF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2"/>
      <c r="B283" s="2"/>
      <c r="C283" s="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S283" s="2"/>
      <c r="T283" s="2"/>
      <c r="U283" s="2"/>
      <c r="V283" s="2"/>
      <c r="W283" s="2"/>
      <c r="X283" s="2"/>
      <c r="Y283" s="2"/>
      <c r="Z283" s="2"/>
      <c r="AB283" s="2"/>
      <c r="AC283" s="2"/>
      <c r="AE283" s="2"/>
      <c r="AF283" s="2"/>
    </row>
    <row r="284">
      <c r="A284" s="2"/>
      <c r="B284" s="2"/>
      <c r="C284" s="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E284" s="2"/>
      <c r="AF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E285" s="2"/>
      <c r="AF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E286" s="2"/>
      <c r="AF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S287" s="2"/>
      <c r="T287" s="2"/>
      <c r="U287" s="2"/>
      <c r="V287" s="2"/>
      <c r="W287" s="2"/>
      <c r="X287" s="2"/>
      <c r="Y287" s="2"/>
      <c r="Z287" s="2"/>
      <c r="AB287" s="2"/>
      <c r="AC287" s="2"/>
      <c r="AE287" s="2"/>
      <c r="AF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E288" s="2"/>
      <c r="AF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E290" s="2"/>
      <c r="AF290" s="2"/>
    </row>
    <row r="291">
      <c r="A291" s="2"/>
      <c r="B291" s="2"/>
      <c r="C291" s="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2"/>
      <c r="B293" s="2"/>
      <c r="C293" s="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E294" s="2"/>
      <c r="AF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S295" s="2"/>
      <c r="T295" s="2"/>
      <c r="U295" s="2"/>
      <c r="V295" s="2"/>
      <c r="W295" s="2"/>
      <c r="X295" s="2"/>
      <c r="Y295" s="2"/>
      <c r="Z295" s="2"/>
      <c r="AB295" s="2"/>
      <c r="AC295" s="2"/>
      <c r="AD295" s="2"/>
      <c r="AE295" s="2"/>
      <c r="AF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E296" s="2"/>
      <c r="AF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E297" s="2"/>
      <c r="AF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S298" s="2"/>
      <c r="T298" s="2"/>
      <c r="U298" s="2"/>
      <c r="V298" s="2"/>
      <c r="W298" s="2"/>
      <c r="X298" s="2"/>
      <c r="Y298" s="2"/>
      <c r="Z298" s="2"/>
      <c r="AB298" s="2"/>
      <c r="AC298" s="2"/>
      <c r="AE298" s="2"/>
      <c r="AF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E300" s="2"/>
      <c r="AF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E301" s="2"/>
      <c r="AF301" s="2"/>
    </row>
    <row r="302">
      <c r="A302" s="2"/>
      <c r="B302" s="2"/>
      <c r="C302" s="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E302" s="2"/>
      <c r="AF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E303" s="2"/>
      <c r="AF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E304" s="2"/>
      <c r="AF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E305" s="2"/>
      <c r="AF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S306" s="2"/>
      <c r="T306" s="2"/>
      <c r="U306" s="2"/>
      <c r="V306" s="2"/>
      <c r="W306" s="2"/>
      <c r="X306" s="2"/>
      <c r="Y306" s="2"/>
      <c r="Z306" s="2"/>
      <c r="AB306" s="2"/>
      <c r="AC306" s="2"/>
      <c r="AE306" s="2"/>
      <c r="AF306" s="2"/>
    </row>
    <row r="307">
      <c r="A307" s="2"/>
      <c r="B307" s="2"/>
      <c r="C307" s="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S307" s="2"/>
      <c r="T307" s="2"/>
      <c r="U307" s="2"/>
      <c r="V307" s="2"/>
      <c r="W307" s="2"/>
      <c r="X307" s="2"/>
      <c r="Y307" s="2"/>
      <c r="Z307" s="2"/>
      <c r="AB307" s="2"/>
      <c r="AC307" s="2"/>
      <c r="AE307" s="2"/>
      <c r="AF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E308" s="2"/>
      <c r="AF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E310" s="2"/>
      <c r="AF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E311" s="2"/>
      <c r="AF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E312" s="2"/>
      <c r="AF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S313" s="2"/>
      <c r="T313" s="2"/>
      <c r="U313" s="2"/>
      <c r="V313" s="2"/>
      <c r="W313" s="2"/>
      <c r="X313" s="2"/>
      <c r="Y313" s="2"/>
      <c r="Z313" s="2"/>
      <c r="AB313" s="2"/>
      <c r="AC313" s="2"/>
      <c r="AD313" s="2"/>
      <c r="AE313" s="2"/>
      <c r="AF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S314" s="2"/>
      <c r="T314" s="2"/>
      <c r="U314" s="2"/>
      <c r="V314" s="2"/>
      <c r="W314" s="2"/>
      <c r="X314" s="2"/>
      <c r="Y314" s="2"/>
      <c r="Z314" s="2"/>
      <c r="AB314" s="2"/>
      <c r="AC314" s="2"/>
      <c r="AE314" s="2"/>
      <c r="AF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E317" s="2"/>
      <c r="AF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S318" s="2"/>
      <c r="T318" s="2"/>
      <c r="U318" s="2"/>
      <c r="V318" s="2"/>
      <c r="W318" s="2"/>
      <c r="X318" s="2"/>
      <c r="Y318" s="2"/>
      <c r="Z318" s="2"/>
      <c r="AB318" s="2"/>
      <c r="AC318" s="2"/>
      <c r="AE318" s="2"/>
      <c r="AF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O320" s="2"/>
      <c r="P320" s="2"/>
      <c r="Q320" s="2"/>
      <c r="S320" s="2"/>
      <c r="T320" s="2"/>
      <c r="U320" s="2"/>
      <c r="V320" s="2"/>
      <c r="W320" s="2"/>
      <c r="X320" s="2"/>
      <c r="Y320" s="2"/>
      <c r="Z320" s="2"/>
      <c r="AB320" s="2"/>
      <c r="AC320" s="2"/>
      <c r="AE320" s="2"/>
      <c r="AF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O321" s="2"/>
      <c r="P321" s="2"/>
      <c r="Q321" s="2"/>
      <c r="S321" s="2"/>
      <c r="T321" s="2"/>
      <c r="U321" s="2"/>
      <c r="V321" s="2"/>
      <c r="W321" s="2"/>
      <c r="X321" s="2"/>
      <c r="Y321" s="2"/>
      <c r="Z321" s="2"/>
      <c r="AB321" s="2"/>
      <c r="AC321" s="2"/>
      <c r="AE321" s="2"/>
      <c r="AF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E322" s="2"/>
      <c r="AF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E323" s="2"/>
      <c r="AF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S324" s="2"/>
      <c r="T324" s="2"/>
      <c r="U324" s="2"/>
      <c r="V324" s="2"/>
      <c r="W324" s="2"/>
      <c r="X324" s="2"/>
      <c r="Y324" s="2"/>
      <c r="Z324" s="2"/>
      <c r="AB324" s="2"/>
      <c r="AC324" s="2"/>
      <c r="AD324" s="2"/>
      <c r="AE324" s="2"/>
      <c r="AF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E325" s="2"/>
      <c r="AF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S326" s="2"/>
      <c r="T326" s="2"/>
      <c r="U326" s="2"/>
      <c r="V326" s="2"/>
      <c r="W326" s="2"/>
      <c r="X326" s="2"/>
      <c r="Y326" s="2"/>
      <c r="Z326" s="2"/>
      <c r="AB326" s="2"/>
      <c r="AC326" s="2"/>
      <c r="AD326" s="2"/>
      <c r="AE326" s="2"/>
      <c r="AF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E327" s="2"/>
      <c r="AF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E328" s="2"/>
      <c r="AF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S329" s="2"/>
      <c r="T329" s="2"/>
      <c r="U329" s="2"/>
      <c r="V329" s="2"/>
      <c r="W329" s="2"/>
      <c r="X329" s="2"/>
      <c r="Y329" s="2"/>
      <c r="Z329" s="2"/>
      <c r="AB329" s="2"/>
      <c r="AC329" s="2"/>
      <c r="AE329" s="2"/>
      <c r="AF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S330" s="2"/>
      <c r="T330" s="2"/>
      <c r="U330" s="2"/>
      <c r="V330" s="2"/>
      <c r="W330" s="2"/>
      <c r="X330" s="2"/>
      <c r="Y330" s="2"/>
      <c r="Z330" s="2"/>
      <c r="AB330" s="2"/>
      <c r="AC330" s="2"/>
      <c r="AE330" s="2"/>
      <c r="AF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S332" s="2"/>
      <c r="T332" s="2"/>
      <c r="U332" s="2"/>
      <c r="V332" s="2"/>
      <c r="W332" s="2"/>
      <c r="X332" s="2"/>
      <c r="Y332" s="2"/>
      <c r="Z332" s="2"/>
      <c r="AB332" s="2"/>
      <c r="AC332" s="2"/>
      <c r="AE332" s="2"/>
      <c r="AF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E333" s="2"/>
      <c r="AF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S335" s="2"/>
      <c r="T335" s="2"/>
      <c r="U335" s="2"/>
      <c r="V335" s="2"/>
      <c r="W335" s="2"/>
      <c r="X335" s="2"/>
      <c r="Y335" s="2"/>
      <c r="Z335" s="2"/>
      <c r="AB335" s="2"/>
      <c r="AC335" s="2"/>
      <c r="AE335" s="2"/>
      <c r="AF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S336" s="2"/>
      <c r="T336" s="2"/>
      <c r="U336" s="2"/>
      <c r="V336" s="2"/>
      <c r="W336" s="2"/>
      <c r="X336" s="2"/>
      <c r="Y336" s="2"/>
      <c r="Z336" s="2"/>
      <c r="AB336" s="2"/>
      <c r="AC336" s="2"/>
      <c r="AE336" s="2"/>
      <c r="AF336" s="2"/>
    </row>
    <row r="337">
      <c r="A337" s="2"/>
      <c r="B337" s="2"/>
      <c r="C337" s="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E337" s="2"/>
      <c r="AF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S338" s="2"/>
      <c r="T338" s="2"/>
      <c r="U338" s="2"/>
      <c r="V338" s="2"/>
      <c r="W338" s="2"/>
      <c r="X338" s="2"/>
      <c r="Y338" s="2"/>
      <c r="Z338" s="2"/>
      <c r="AB338" s="2"/>
      <c r="AC338" s="2"/>
      <c r="AE338" s="2"/>
      <c r="AF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S339" s="2"/>
      <c r="T339" s="2"/>
      <c r="U339" s="2"/>
      <c r="V339" s="2"/>
      <c r="W339" s="2"/>
      <c r="X339" s="2"/>
      <c r="Y339" s="2"/>
      <c r="Z339" s="2"/>
      <c r="AB339" s="2"/>
      <c r="AC339" s="2"/>
      <c r="AE339" s="2"/>
      <c r="AF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E340" s="2"/>
      <c r="AF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S341" s="2"/>
      <c r="T341" s="2"/>
      <c r="U341" s="2"/>
      <c r="V341" s="2"/>
      <c r="W341" s="2"/>
      <c r="X341" s="2"/>
      <c r="Y341" s="2"/>
      <c r="Z341" s="2"/>
      <c r="AB341" s="2"/>
      <c r="AC341" s="2"/>
      <c r="AE341" s="2"/>
      <c r="AF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S342" s="2"/>
      <c r="T342" s="2"/>
      <c r="U342" s="2"/>
      <c r="V342" s="2"/>
      <c r="W342" s="2"/>
      <c r="X342" s="2"/>
      <c r="Y342" s="2"/>
      <c r="Z342" s="2"/>
      <c r="AB342" s="2"/>
      <c r="AC342" s="2"/>
      <c r="AE342" s="2"/>
      <c r="AF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E343" s="2"/>
      <c r="AF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S344" s="2"/>
      <c r="T344" s="2"/>
      <c r="U344" s="2"/>
      <c r="V344" s="2"/>
      <c r="W344" s="2"/>
      <c r="X344" s="2"/>
      <c r="Y344" s="2"/>
      <c r="Z344" s="2"/>
      <c r="AB344" s="2"/>
      <c r="AC344" s="2"/>
      <c r="AE344" s="2"/>
      <c r="AF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E345" s="2"/>
      <c r="AF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S346" s="2"/>
      <c r="T346" s="2"/>
      <c r="U346" s="2"/>
      <c r="V346" s="2"/>
      <c r="W346" s="2"/>
      <c r="X346" s="2"/>
      <c r="Y346" s="2"/>
      <c r="Z346" s="2"/>
      <c r="AB346" s="2"/>
      <c r="AC346" s="2"/>
      <c r="AE346" s="2"/>
      <c r="AF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E347" s="2"/>
      <c r="AF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S348" s="2"/>
      <c r="T348" s="2"/>
      <c r="U348" s="2"/>
      <c r="V348" s="2"/>
      <c r="W348" s="2"/>
      <c r="X348" s="2"/>
      <c r="Y348" s="2"/>
      <c r="Z348" s="2"/>
      <c r="AB348" s="2"/>
      <c r="AC348" s="2"/>
      <c r="AE348" s="2"/>
      <c r="AF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E349" s="2"/>
      <c r="AF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S350" s="2"/>
      <c r="T350" s="2"/>
      <c r="U350" s="2"/>
      <c r="V350" s="2"/>
      <c r="W350" s="2"/>
      <c r="X350" s="2"/>
      <c r="Y350" s="2"/>
      <c r="Z350" s="2"/>
      <c r="AB350" s="2"/>
      <c r="AC350" s="2"/>
      <c r="AE350" s="2"/>
      <c r="AF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O351" s="2"/>
      <c r="P351" s="2"/>
      <c r="Q351" s="2"/>
      <c r="S351" s="2"/>
      <c r="T351" s="2"/>
      <c r="U351" s="2"/>
      <c r="V351" s="2"/>
      <c r="W351" s="2"/>
      <c r="X351" s="2"/>
      <c r="Y351" s="2"/>
      <c r="Z351" s="2"/>
      <c r="AB351" s="2"/>
      <c r="AC351" s="2"/>
      <c r="AE351" s="2"/>
      <c r="AF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S352" s="2"/>
      <c r="T352" s="2"/>
      <c r="U352" s="2"/>
      <c r="V352" s="2"/>
      <c r="W352" s="2"/>
      <c r="X352" s="2"/>
      <c r="Y352" s="2"/>
      <c r="Z352" s="2"/>
      <c r="AB352" s="2"/>
      <c r="AC352" s="2"/>
      <c r="AE352" s="2"/>
      <c r="AF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S353" s="2"/>
      <c r="T353" s="2"/>
      <c r="U353" s="2"/>
      <c r="V353" s="2"/>
      <c r="W353" s="2"/>
      <c r="X353" s="2"/>
      <c r="Y353" s="2"/>
      <c r="Z353" s="2"/>
      <c r="AB353" s="2"/>
      <c r="AC353" s="2"/>
      <c r="AE353" s="2"/>
      <c r="AF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O354" s="2"/>
      <c r="P354" s="2"/>
      <c r="Q354" s="2"/>
      <c r="S354" s="2"/>
      <c r="T354" s="2"/>
      <c r="U354" s="2"/>
      <c r="V354" s="2"/>
      <c r="W354" s="2"/>
      <c r="X354" s="2"/>
      <c r="Y354" s="2"/>
      <c r="Z354" s="2"/>
      <c r="AB354" s="2"/>
      <c r="AC354" s="2"/>
      <c r="AE354" s="2"/>
      <c r="AF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S355" s="2"/>
      <c r="T355" s="2"/>
      <c r="U355" s="2"/>
      <c r="V355" s="2"/>
      <c r="W355" s="2"/>
      <c r="X355" s="2"/>
      <c r="Y355" s="2"/>
      <c r="Z355" s="2"/>
      <c r="AB355" s="2"/>
      <c r="AC355" s="2"/>
      <c r="AE355" s="2"/>
      <c r="AF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S356" s="2"/>
      <c r="T356" s="2"/>
      <c r="U356" s="2"/>
      <c r="V356" s="2"/>
      <c r="W356" s="2"/>
      <c r="X356" s="2"/>
      <c r="Y356" s="2"/>
      <c r="Z356" s="2"/>
      <c r="AB356" s="2"/>
      <c r="AC356" s="2"/>
      <c r="AE356" s="2"/>
      <c r="AF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E357" s="2"/>
      <c r="AF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S358" s="2"/>
      <c r="T358" s="2"/>
      <c r="U358" s="2"/>
      <c r="V358" s="2"/>
      <c r="W358" s="2"/>
      <c r="X358" s="2"/>
      <c r="Y358" s="2"/>
      <c r="Z358" s="2"/>
      <c r="AB358" s="2"/>
      <c r="AC358" s="2"/>
      <c r="AE358" s="2"/>
      <c r="AF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E359" s="2"/>
      <c r="AF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E360" s="2"/>
      <c r="AF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E361" s="2"/>
      <c r="AF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O362" s="2"/>
      <c r="P362" s="2"/>
      <c r="Q362" s="2"/>
      <c r="S362" s="2"/>
      <c r="T362" s="2"/>
      <c r="U362" s="2"/>
      <c r="V362" s="2"/>
      <c r="W362" s="2"/>
      <c r="X362" s="2"/>
      <c r="Y362" s="2"/>
      <c r="Z362" s="2"/>
      <c r="AB362" s="2"/>
      <c r="AC362" s="2"/>
      <c r="AE362" s="2"/>
      <c r="AF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S363" s="2"/>
      <c r="T363" s="2"/>
      <c r="U363" s="2"/>
      <c r="V363" s="2"/>
      <c r="W363" s="2"/>
      <c r="X363" s="2"/>
      <c r="Y363" s="2"/>
      <c r="Z363" s="2"/>
      <c r="AB363" s="2"/>
      <c r="AC363" s="2"/>
      <c r="AE363" s="2"/>
      <c r="AF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O364" s="2"/>
      <c r="P364" s="2"/>
      <c r="Q364" s="2"/>
      <c r="S364" s="2"/>
      <c r="T364" s="2"/>
      <c r="U364" s="2"/>
      <c r="V364" s="2"/>
      <c r="W364" s="2"/>
      <c r="X364" s="2"/>
      <c r="Y364" s="2"/>
      <c r="Z364" s="2"/>
      <c r="AB364" s="2"/>
      <c r="AC364" s="2"/>
      <c r="AE364" s="2"/>
      <c r="AF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O365" s="2"/>
      <c r="P365" s="2"/>
      <c r="Q365" s="2"/>
      <c r="S365" s="2"/>
      <c r="T365" s="2"/>
      <c r="U365" s="2"/>
      <c r="V365" s="2"/>
      <c r="W365" s="2"/>
      <c r="X365" s="2"/>
      <c r="Y365" s="2"/>
      <c r="Z365" s="2"/>
      <c r="AB365" s="2"/>
      <c r="AC365" s="2"/>
      <c r="AE365" s="2"/>
      <c r="AF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O366" s="2"/>
      <c r="P366" s="2"/>
      <c r="Q366" s="2"/>
      <c r="S366" s="2"/>
      <c r="T366" s="2"/>
      <c r="U366" s="2"/>
      <c r="V366" s="2"/>
      <c r="W366" s="2"/>
      <c r="X366" s="2"/>
      <c r="Y366" s="2"/>
      <c r="Z366" s="2"/>
      <c r="AB366" s="2"/>
      <c r="AC366" s="2"/>
      <c r="AE366" s="2"/>
      <c r="AF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E367" s="2"/>
      <c r="AF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S368" s="2"/>
      <c r="T368" s="2"/>
      <c r="U368" s="2"/>
      <c r="V368" s="2"/>
      <c r="W368" s="2"/>
      <c r="X368" s="2"/>
      <c r="Y368" s="2"/>
      <c r="Z368" s="2"/>
      <c r="AB368" s="2"/>
      <c r="AC368" s="2"/>
      <c r="AE368" s="2"/>
      <c r="AF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E369" s="2"/>
      <c r="AF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E370" s="2"/>
      <c r="AF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S371" s="2"/>
      <c r="T371" s="2"/>
      <c r="U371" s="2"/>
      <c r="V371" s="2"/>
      <c r="W371" s="2"/>
      <c r="X371" s="2"/>
      <c r="Y371" s="2"/>
      <c r="Z371" s="2"/>
      <c r="AB371" s="2"/>
      <c r="AC371" s="2"/>
      <c r="AE371" s="2"/>
      <c r="AF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S372" s="2"/>
      <c r="T372" s="2"/>
      <c r="U372" s="2"/>
      <c r="V372" s="2"/>
      <c r="W372" s="2"/>
      <c r="X372" s="2"/>
      <c r="Y372" s="2"/>
      <c r="Z372" s="2"/>
      <c r="AB372" s="2"/>
      <c r="AC372" s="2"/>
      <c r="AD372" s="2"/>
      <c r="AE372" s="2"/>
      <c r="AF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S374" s="2"/>
      <c r="T374" s="2"/>
      <c r="U374" s="2"/>
      <c r="V374" s="2"/>
      <c r="W374" s="2"/>
      <c r="X374" s="2"/>
      <c r="Y374" s="2"/>
      <c r="Z374" s="2"/>
      <c r="AB374" s="2"/>
      <c r="AC374" s="2"/>
      <c r="AE374" s="2"/>
      <c r="AF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S375" s="2"/>
      <c r="T375" s="2"/>
      <c r="U375" s="2"/>
      <c r="V375" s="2"/>
      <c r="W375" s="2"/>
      <c r="X375" s="2"/>
      <c r="Y375" s="2"/>
      <c r="Z375" s="2"/>
      <c r="AB375" s="2"/>
      <c r="AC375" s="2"/>
      <c r="AE375" s="2"/>
      <c r="AF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S377" s="2"/>
      <c r="T377" s="2"/>
      <c r="U377" s="2"/>
      <c r="V377" s="2"/>
      <c r="W377" s="2"/>
      <c r="X377" s="2"/>
      <c r="Y377" s="2"/>
      <c r="Z377" s="2"/>
      <c r="AB377" s="2"/>
      <c r="AC377" s="2"/>
      <c r="AE377" s="2"/>
      <c r="AF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E378" s="2"/>
      <c r="AF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E379" s="2"/>
      <c r="AF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S380" s="2"/>
      <c r="T380" s="2"/>
      <c r="U380" s="2"/>
      <c r="V380" s="2"/>
      <c r="W380" s="2"/>
      <c r="X380" s="2"/>
      <c r="Y380" s="2"/>
      <c r="Z380" s="2"/>
      <c r="AB380" s="2"/>
      <c r="AC380" s="2"/>
      <c r="AE380" s="2"/>
      <c r="AF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S381" s="2"/>
      <c r="T381" s="2"/>
      <c r="U381" s="2"/>
      <c r="V381" s="2"/>
      <c r="W381" s="2"/>
      <c r="X381" s="2"/>
      <c r="Y381" s="2"/>
      <c r="Z381" s="2"/>
      <c r="AB381" s="2"/>
      <c r="AC381" s="2"/>
      <c r="AE381" s="2"/>
      <c r="AF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S382" s="2"/>
      <c r="T382" s="2"/>
      <c r="U382" s="2"/>
      <c r="V382" s="2"/>
      <c r="W382" s="2"/>
      <c r="X382" s="2"/>
      <c r="Y382" s="2"/>
      <c r="Z382" s="2"/>
      <c r="AB382" s="2"/>
      <c r="AC382" s="2"/>
      <c r="AE382" s="2"/>
      <c r="AF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S384" s="2"/>
      <c r="T384" s="2"/>
      <c r="U384" s="2"/>
      <c r="V384" s="2"/>
      <c r="W384" s="2"/>
      <c r="X384" s="2"/>
      <c r="Y384" s="2"/>
      <c r="Z384" s="2"/>
      <c r="AB384" s="2"/>
      <c r="AC384" s="2"/>
      <c r="AE384" s="2"/>
      <c r="AF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O385" s="2"/>
      <c r="P385" s="2"/>
      <c r="Q385" s="2"/>
      <c r="S385" s="2"/>
      <c r="T385" s="2"/>
      <c r="U385" s="2"/>
      <c r="V385" s="2"/>
      <c r="W385" s="2"/>
      <c r="X385" s="2"/>
      <c r="Y385" s="2"/>
      <c r="Z385" s="2"/>
      <c r="AB385" s="2"/>
      <c r="AC385" s="2"/>
      <c r="AE385" s="2"/>
      <c r="AF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S386" s="2"/>
      <c r="T386" s="2"/>
      <c r="U386" s="2"/>
      <c r="V386" s="2"/>
      <c r="W386" s="2"/>
      <c r="X386" s="2"/>
      <c r="Y386" s="2"/>
      <c r="Z386" s="2"/>
      <c r="AB386" s="2"/>
      <c r="AC386" s="2"/>
      <c r="AE386" s="2"/>
      <c r="AF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S387" s="2"/>
      <c r="T387" s="2"/>
      <c r="U387" s="2"/>
      <c r="V387" s="2"/>
      <c r="W387" s="2"/>
      <c r="X387" s="2"/>
      <c r="Y387" s="2"/>
      <c r="Z387" s="2"/>
      <c r="AB387" s="2"/>
      <c r="AC387" s="2"/>
      <c r="AE387" s="2"/>
      <c r="AF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E388" s="2"/>
      <c r="AF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O389" s="2"/>
      <c r="P389" s="2"/>
      <c r="Q389" s="2"/>
      <c r="S389" s="2"/>
      <c r="T389" s="2"/>
      <c r="U389" s="2"/>
      <c r="V389" s="2"/>
      <c r="W389" s="2"/>
      <c r="X389" s="2"/>
      <c r="Y389" s="2"/>
      <c r="Z389" s="2"/>
      <c r="AB389" s="2"/>
      <c r="AC389" s="2"/>
      <c r="AE389" s="2"/>
      <c r="AF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S390" s="2"/>
      <c r="T390" s="2"/>
      <c r="U390" s="2"/>
      <c r="V390" s="2"/>
      <c r="W390" s="2"/>
      <c r="X390" s="2"/>
      <c r="Y390" s="2"/>
      <c r="Z390" s="2"/>
      <c r="AB390" s="2"/>
      <c r="AC390" s="2"/>
      <c r="AE390" s="2"/>
      <c r="AF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S391" s="2"/>
      <c r="T391" s="2"/>
      <c r="U391" s="2"/>
      <c r="V391" s="2"/>
      <c r="W391" s="2"/>
      <c r="X391" s="2"/>
      <c r="Y391" s="2"/>
      <c r="Z391" s="2"/>
      <c r="AB391" s="2"/>
      <c r="AC391" s="2"/>
      <c r="AE391" s="2"/>
      <c r="AF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E392" s="2"/>
      <c r="AF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S393" s="2"/>
      <c r="T393" s="2"/>
      <c r="U393" s="2"/>
      <c r="V393" s="2"/>
      <c r="W393" s="2"/>
      <c r="X393" s="2"/>
      <c r="Y393" s="2"/>
      <c r="Z393" s="2"/>
      <c r="AB393" s="2"/>
      <c r="AC393" s="2"/>
      <c r="AE393" s="2"/>
      <c r="AF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O394" s="2"/>
      <c r="P394" s="2"/>
      <c r="Q394" s="2"/>
      <c r="S394" s="2"/>
      <c r="T394" s="2"/>
      <c r="U394" s="2"/>
      <c r="V394" s="2"/>
      <c r="W394" s="2"/>
      <c r="X394" s="2"/>
      <c r="Y394" s="2"/>
      <c r="Z394" s="2"/>
      <c r="AB394" s="2"/>
      <c r="AC394" s="2"/>
      <c r="AE394" s="2"/>
      <c r="AF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E395" s="2"/>
      <c r="AF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O396" s="2"/>
      <c r="P396" s="2"/>
      <c r="Q396" s="2"/>
      <c r="S396" s="2"/>
      <c r="T396" s="2"/>
      <c r="U396" s="2"/>
      <c r="V396" s="2"/>
      <c r="W396" s="2"/>
      <c r="X396" s="2"/>
      <c r="Y396" s="2"/>
      <c r="Z396" s="2"/>
      <c r="AB396" s="2"/>
      <c r="AC396" s="2"/>
      <c r="AE396" s="2"/>
      <c r="AF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O397" s="2"/>
      <c r="P397" s="2"/>
      <c r="Q397" s="2"/>
      <c r="S397" s="2"/>
      <c r="T397" s="2"/>
      <c r="U397" s="2"/>
      <c r="V397" s="2"/>
      <c r="W397" s="2"/>
      <c r="X397" s="2"/>
      <c r="Y397" s="2"/>
      <c r="Z397" s="2"/>
      <c r="AB397" s="2"/>
      <c r="AC397" s="2"/>
      <c r="AE397" s="2"/>
      <c r="AF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E398" s="2"/>
      <c r="AF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E399" s="2"/>
      <c r="AF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O400" s="2"/>
      <c r="P400" s="2"/>
      <c r="Q400" s="2"/>
      <c r="S400" s="2"/>
      <c r="T400" s="2"/>
      <c r="U400" s="2"/>
      <c r="V400" s="2"/>
      <c r="W400" s="2"/>
      <c r="X400" s="2"/>
      <c r="Y400" s="2"/>
      <c r="Z400" s="2"/>
      <c r="AB400" s="2"/>
      <c r="AC400" s="2"/>
      <c r="AE400" s="2"/>
      <c r="AF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O401" s="2"/>
      <c r="P401" s="2"/>
      <c r="Q401" s="2"/>
      <c r="S401" s="2"/>
      <c r="T401" s="2"/>
      <c r="U401" s="2"/>
      <c r="V401" s="2"/>
      <c r="W401" s="2"/>
      <c r="X401" s="2"/>
      <c r="Y401" s="2"/>
      <c r="Z401" s="2"/>
      <c r="AB401" s="2"/>
      <c r="AC401" s="2"/>
      <c r="AE401" s="2"/>
      <c r="AF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E402" s="2"/>
      <c r="AF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O403" s="2"/>
      <c r="P403" s="2"/>
      <c r="Q403" s="2"/>
      <c r="S403" s="2"/>
      <c r="T403" s="2"/>
      <c r="U403" s="2"/>
      <c r="V403" s="2"/>
      <c r="W403" s="2"/>
      <c r="X403" s="2"/>
      <c r="Y403" s="2"/>
      <c r="Z403" s="2"/>
      <c r="AB403" s="2"/>
      <c r="AC403" s="2"/>
      <c r="AE403" s="2"/>
      <c r="AF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E404" s="2"/>
      <c r="AF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E405" s="2"/>
      <c r="AF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O406" s="2"/>
      <c r="P406" s="2"/>
      <c r="Q406" s="2"/>
      <c r="S406" s="2"/>
      <c r="T406" s="2"/>
      <c r="U406" s="2"/>
      <c r="V406" s="2"/>
      <c r="W406" s="2"/>
      <c r="X406" s="2"/>
      <c r="Y406" s="2"/>
      <c r="Z406" s="2"/>
      <c r="AB406" s="2"/>
      <c r="AC406" s="2"/>
      <c r="AE406" s="2"/>
      <c r="AF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S407" s="2"/>
      <c r="T407" s="2"/>
      <c r="U407" s="2"/>
      <c r="V407" s="2"/>
      <c r="W407" s="2"/>
      <c r="X407" s="2"/>
      <c r="Y407" s="2"/>
      <c r="Z407" s="2"/>
      <c r="AB407" s="2"/>
      <c r="AC407" s="2"/>
      <c r="AE407" s="2"/>
      <c r="AF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O408" s="2"/>
      <c r="P408" s="2"/>
      <c r="Q408" s="2"/>
      <c r="S408" s="2"/>
      <c r="T408" s="2"/>
      <c r="U408" s="2"/>
      <c r="V408" s="2"/>
      <c r="W408" s="2"/>
      <c r="X408" s="2"/>
      <c r="Y408" s="2"/>
      <c r="Z408" s="2"/>
      <c r="AB408" s="2"/>
      <c r="AC408" s="2"/>
      <c r="AE408" s="2"/>
      <c r="AF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S409" s="2"/>
      <c r="T409" s="2"/>
      <c r="U409" s="2"/>
      <c r="V409" s="2"/>
      <c r="W409" s="2"/>
      <c r="X409" s="2"/>
      <c r="Y409" s="2"/>
      <c r="Z409" s="2"/>
      <c r="AB409" s="2"/>
      <c r="AC409" s="2"/>
      <c r="AE409" s="2"/>
      <c r="AF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E410" s="2"/>
      <c r="AF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S411" s="2"/>
      <c r="T411" s="2"/>
      <c r="U411" s="2"/>
      <c r="V411" s="2"/>
      <c r="W411" s="2"/>
      <c r="X411" s="2"/>
      <c r="Y411" s="2"/>
      <c r="Z411" s="2"/>
      <c r="AB411" s="2"/>
      <c r="AC411" s="2"/>
      <c r="AE411" s="2"/>
      <c r="AF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S412" s="2"/>
      <c r="T412" s="2"/>
      <c r="U412" s="2"/>
      <c r="V412" s="2"/>
      <c r="W412" s="2"/>
      <c r="X412" s="2"/>
      <c r="Y412" s="2"/>
      <c r="Z412" s="2"/>
      <c r="AB412" s="2"/>
      <c r="AC412" s="2"/>
      <c r="AE412" s="2"/>
      <c r="AF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E413" s="2"/>
      <c r="AF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S414" s="2"/>
      <c r="T414" s="2"/>
      <c r="U414" s="2"/>
      <c r="V414" s="2"/>
      <c r="W414" s="2"/>
      <c r="X414" s="2"/>
      <c r="Y414" s="2"/>
      <c r="Z414" s="2"/>
      <c r="AB414" s="2"/>
      <c r="AC414" s="2"/>
      <c r="AE414" s="2"/>
      <c r="AF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E415" s="2"/>
      <c r="AF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E416" s="2"/>
      <c r="AF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E417" s="2"/>
      <c r="AF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E418" s="2"/>
      <c r="AF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O419" s="2"/>
      <c r="P419" s="2"/>
      <c r="Q419" s="2"/>
      <c r="S419" s="2"/>
      <c r="T419" s="2"/>
      <c r="U419" s="2"/>
      <c r="V419" s="2"/>
      <c r="W419" s="2"/>
      <c r="X419" s="2"/>
      <c r="Y419" s="2"/>
      <c r="Z419" s="2"/>
      <c r="AB419" s="2"/>
      <c r="AC419" s="2"/>
      <c r="AE419" s="2"/>
      <c r="AF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S420" s="2"/>
      <c r="T420" s="2"/>
      <c r="U420" s="2"/>
      <c r="V420" s="2"/>
      <c r="W420" s="2"/>
      <c r="X420" s="2"/>
      <c r="Y420" s="2"/>
      <c r="Z420" s="2"/>
      <c r="AB420" s="2"/>
      <c r="AC420" s="2"/>
      <c r="AE420" s="2"/>
      <c r="AF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E421" s="2"/>
      <c r="AF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O423" s="2"/>
      <c r="P423" s="2"/>
      <c r="Q423" s="2"/>
      <c r="S423" s="2"/>
      <c r="T423" s="2"/>
      <c r="U423" s="2"/>
      <c r="V423" s="2"/>
      <c r="W423" s="2"/>
      <c r="X423" s="2"/>
      <c r="Y423" s="2"/>
      <c r="Z423" s="2"/>
      <c r="AB423" s="2"/>
      <c r="AC423" s="2"/>
      <c r="AE423" s="2"/>
      <c r="AF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S424" s="2"/>
      <c r="T424" s="2"/>
      <c r="U424" s="2"/>
      <c r="V424" s="2"/>
      <c r="W424" s="2"/>
      <c r="X424" s="2"/>
      <c r="Y424" s="2"/>
      <c r="Z424" s="2"/>
      <c r="AB424" s="2"/>
      <c r="AC424" s="2"/>
      <c r="AE424" s="2"/>
      <c r="AF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E425" s="2"/>
      <c r="AF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E426" s="2"/>
      <c r="AF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E427" s="2"/>
      <c r="AF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E428" s="2"/>
      <c r="AF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O429" s="2"/>
      <c r="P429" s="2"/>
      <c r="Q429" s="2"/>
      <c r="S429" s="2"/>
      <c r="T429" s="2"/>
      <c r="U429" s="2"/>
      <c r="V429" s="2"/>
      <c r="W429" s="2"/>
      <c r="X429" s="2"/>
      <c r="Y429" s="2"/>
      <c r="Z429" s="2"/>
      <c r="AB429" s="2"/>
      <c r="AC429" s="2"/>
      <c r="AE429" s="2"/>
      <c r="AF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O430" s="2"/>
      <c r="P430" s="2"/>
      <c r="Q430" s="2"/>
      <c r="S430" s="2"/>
      <c r="T430" s="2"/>
      <c r="U430" s="2"/>
      <c r="V430" s="2"/>
      <c r="W430" s="2"/>
      <c r="X430" s="2"/>
      <c r="Y430" s="2"/>
      <c r="Z430" s="2"/>
      <c r="AB430" s="2"/>
      <c r="AC430" s="2"/>
      <c r="AE430" s="2"/>
      <c r="AF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E431" s="2"/>
      <c r="AF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S432" s="2"/>
      <c r="T432" s="2"/>
      <c r="U432" s="2"/>
      <c r="V432" s="2"/>
      <c r="W432" s="2"/>
      <c r="X432" s="2"/>
      <c r="Y432" s="2"/>
      <c r="Z432" s="2"/>
      <c r="AB432" s="2"/>
      <c r="AC432" s="2"/>
      <c r="AE432" s="2"/>
      <c r="AF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S433" s="2"/>
      <c r="T433" s="2"/>
      <c r="U433" s="2"/>
      <c r="V433" s="2"/>
      <c r="W433" s="2"/>
      <c r="X433" s="2"/>
      <c r="Y433" s="2"/>
      <c r="Z433" s="2"/>
      <c r="AB433" s="2"/>
      <c r="AC433" s="2"/>
      <c r="AE433" s="2"/>
      <c r="AF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S434" s="2"/>
      <c r="T434" s="2"/>
      <c r="U434" s="2"/>
      <c r="V434" s="2"/>
      <c r="W434" s="2"/>
      <c r="X434" s="2"/>
      <c r="Y434" s="2"/>
      <c r="Z434" s="2"/>
      <c r="AB434" s="2"/>
      <c r="AC434" s="2"/>
      <c r="AE434" s="2"/>
      <c r="AF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E435" s="2"/>
      <c r="AF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E436" s="2"/>
      <c r="AF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S437" s="2"/>
      <c r="T437" s="2"/>
      <c r="U437" s="2"/>
      <c r="V437" s="2"/>
      <c r="W437" s="2"/>
      <c r="X437" s="2"/>
      <c r="Y437" s="2"/>
      <c r="Z437" s="2"/>
      <c r="AB437" s="2"/>
      <c r="AC437" s="2"/>
      <c r="AE437" s="2"/>
      <c r="AF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E438" s="2"/>
      <c r="AF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S439" s="2"/>
      <c r="T439" s="2"/>
      <c r="U439" s="2"/>
      <c r="V439" s="2"/>
      <c r="W439" s="2"/>
      <c r="X439" s="2"/>
      <c r="Y439" s="2"/>
      <c r="Z439" s="2"/>
      <c r="AB439" s="2"/>
      <c r="AC439" s="2"/>
      <c r="AE439" s="2"/>
      <c r="AF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O440" s="2"/>
      <c r="P440" s="2"/>
      <c r="Q440" s="2"/>
      <c r="S440" s="2"/>
      <c r="T440" s="2"/>
      <c r="U440" s="2"/>
      <c r="V440" s="2"/>
      <c r="W440" s="2"/>
      <c r="X440" s="2"/>
      <c r="Y440" s="2"/>
      <c r="Z440" s="2"/>
      <c r="AB440" s="2"/>
      <c r="AC440" s="2"/>
      <c r="AE440" s="2"/>
      <c r="AF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E441" s="2"/>
      <c r="AF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S442" s="2"/>
      <c r="T442" s="2"/>
      <c r="U442" s="2"/>
      <c r="V442" s="2"/>
      <c r="W442" s="2"/>
      <c r="X442" s="2"/>
      <c r="Y442" s="2"/>
      <c r="Z442" s="2"/>
      <c r="AB442" s="2"/>
      <c r="AC442" s="2"/>
      <c r="AE442" s="2"/>
      <c r="AF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O443" s="2"/>
      <c r="P443" s="2"/>
      <c r="Q443" s="2"/>
      <c r="S443" s="2"/>
      <c r="T443" s="2"/>
      <c r="U443" s="2"/>
      <c r="V443" s="2"/>
      <c r="W443" s="2"/>
      <c r="X443" s="2"/>
      <c r="Y443" s="2"/>
      <c r="Z443" s="2"/>
      <c r="AB443" s="2"/>
      <c r="AC443" s="2"/>
      <c r="AE443" s="2"/>
      <c r="AF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O444" s="2"/>
      <c r="P444" s="2"/>
      <c r="Q444" s="2"/>
      <c r="S444" s="2"/>
      <c r="T444" s="2"/>
      <c r="U444" s="2"/>
      <c r="V444" s="2"/>
      <c r="W444" s="2"/>
      <c r="X444" s="2"/>
      <c r="Y444" s="2"/>
      <c r="Z444" s="2"/>
      <c r="AB444" s="2"/>
      <c r="AC444" s="2"/>
      <c r="AE444" s="2"/>
      <c r="AF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O445" s="2"/>
      <c r="P445" s="2"/>
      <c r="Q445" s="2"/>
      <c r="S445" s="2"/>
      <c r="T445" s="2"/>
      <c r="U445" s="2"/>
      <c r="V445" s="2"/>
      <c r="W445" s="2"/>
      <c r="X445" s="2"/>
      <c r="Y445" s="2"/>
      <c r="Z445" s="2"/>
      <c r="AB445" s="2"/>
      <c r="AC445" s="2"/>
      <c r="AE445" s="2"/>
      <c r="AF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E446" s="2"/>
      <c r="AF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S447" s="2"/>
      <c r="T447" s="2"/>
      <c r="U447" s="2"/>
      <c r="V447" s="2"/>
      <c r="W447" s="2"/>
      <c r="X447" s="2"/>
      <c r="Y447" s="2"/>
      <c r="Z447" s="2"/>
      <c r="AB447" s="2"/>
      <c r="AC447" s="2"/>
      <c r="AE447" s="2"/>
      <c r="AF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S448" s="2"/>
      <c r="T448" s="2"/>
      <c r="U448" s="2"/>
      <c r="V448" s="2"/>
      <c r="W448" s="2"/>
      <c r="X448" s="2"/>
      <c r="Y448" s="2"/>
      <c r="Z448" s="2"/>
      <c r="AB448" s="2"/>
      <c r="AC448" s="2"/>
      <c r="AE448" s="2"/>
      <c r="AF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E449" s="2"/>
      <c r="AF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O450" s="2"/>
      <c r="P450" s="2"/>
      <c r="Q450" s="2"/>
      <c r="S450" s="2"/>
      <c r="T450" s="2"/>
      <c r="U450" s="2"/>
      <c r="V450" s="2"/>
      <c r="W450" s="2"/>
      <c r="X450" s="2"/>
      <c r="Y450" s="2"/>
      <c r="Z450" s="2"/>
      <c r="AB450" s="2"/>
      <c r="AC450" s="2"/>
      <c r="AE450" s="2"/>
      <c r="AF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E451" s="2"/>
      <c r="AF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O452" s="2"/>
      <c r="P452" s="2"/>
      <c r="Q452" s="2"/>
      <c r="S452" s="2"/>
      <c r="T452" s="2"/>
      <c r="U452" s="2"/>
      <c r="V452" s="2"/>
      <c r="W452" s="2"/>
      <c r="X452" s="2"/>
      <c r="Y452" s="2"/>
      <c r="Z452" s="2"/>
      <c r="AB452" s="2"/>
      <c r="AC452" s="2"/>
      <c r="AE452" s="2"/>
      <c r="AF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O453" s="2"/>
      <c r="P453" s="2"/>
      <c r="Q453" s="2"/>
      <c r="S453" s="2"/>
      <c r="T453" s="2"/>
      <c r="U453" s="2"/>
      <c r="V453" s="2"/>
      <c r="W453" s="2"/>
      <c r="X453" s="2"/>
      <c r="Y453" s="2"/>
      <c r="Z453" s="2"/>
      <c r="AB453" s="2"/>
      <c r="AC453" s="2"/>
      <c r="AE453" s="2"/>
      <c r="AF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O454" s="2"/>
      <c r="P454" s="2"/>
      <c r="Q454" s="2"/>
      <c r="S454" s="2"/>
      <c r="T454" s="2"/>
      <c r="U454" s="2"/>
      <c r="V454" s="2"/>
      <c r="W454" s="2"/>
      <c r="X454" s="2"/>
      <c r="Y454" s="2"/>
      <c r="Z454" s="2"/>
      <c r="AB454" s="2"/>
      <c r="AC454" s="2"/>
      <c r="AE454" s="2"/>
      <c r="AF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O455" s="2"/>
      <c r="P455" s="2"/>
      <c r="Q455" s="2"/>
      <c r="S455" s="2"/>
      <c r="T455" s="2"/>
      <c r="U455" s="2"/>
      <c r="V455" s="2"/>
      <c r="W455" s="2"/>
      <c r="X455" s="2"/>
      <c r="Y455" s="2"/>
      <c r="Z455" s="2"/>
      <c r="AB455" s="2"/>
      <c r="AC455" s="2"/>
      <c r="AE455" s="2"/>
      <c r="AF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S456" s="2"/>
      <c r="T456" s="2"/>
      <c r="U456" s="2"/>
      <c r="V456" s="2"/>
      <c r="W456" s="2"/>
      <c r="X456" s="2"/>
      <c r="Y456" s="2"/>
      <c r="Z456" s="2"/>
      <c r="AB456" s="2"/>
      <c r="AC456" s="2"/>
      <c r="AE456" s="2"/>
      <c r="AF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O458" s="2"/>
      <c r="P458" s="2"/>
      <c r="Q458" s="2"/>
      <c r="S458" s="2"/>
      <c r="T458" s="2"/>
      <c r="U458" s="2"/>
      <c r="V458" s="2"/>
      <c r="W458" s="2"/>
      <c r="X458" s="2"/>
      <c r="Y458" s="2"/>
      <c r="Z458" s="2"/>
      <c r="AB458" s="2"/>
      <c r="AC458" s="2"/>
      <c r="AE458" s="2"/>
      <c r="AF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S459" s="2"/>
      <c r="T459" s="2"/>
      <c r="U459" s="2"/>
      <c r="V459" s="2"/>
      <c r="W459" s="2"/>
      <c r="X459" s="2"/>
      <c r="Y459" s="2"/>
      <c r="Z459" s="2"/>
      <c r="AB459" s="2"/>
      <c r="AC459" s="2"/>
      <c r="AE459" s="2"/>
      <c r="AF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O460" s="2"/>
      <c r="P460" s="2"/>
      <c r="Q460" s="2"/>
      <c r="S460" s="2"/>
      <c r="T460" s="2"/>
      <c r="U460" s="2"/>
      <c r="V460" s="2"/>
      <c r="W460" s="2"/>
      <c r="X460" s="2"/>
      <c r="Y460" s="2"/>
      <c r="Z460" s="2"/>
      <c r="AB460" s="2"/>
      <c r="AC460" s="2"/>
      <c r="AE460" s="2"/>
      <c r="AF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O461" s="2"/>
      <c r="P461" s="2"/>
      <c r="Q461" s="2"/>
      <c r="S461" s="2"/>
      <c r="T461" s="2"/>
      <c r="U461" s="2"/>
      <c r="V461" s="2"/>
      <c r="W461" s="2"/>
      <c r="X461" s="2"/>
      <c r="Y461" s="2"/>
      <c r="Z461" s="2"/>
      <c r="AB461" s="2"/>
      <c r="AC461" s="2"/>
      <c r="AE461" s="2"/>
      <c r="AF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O462" s="2"/>
      <c r="P462" s="2"/>
      <c r="Q462" s="2"/>
      <c r="S462" s="2"/>
      <c r="T462" s="2"/>
      <c r="U462" s="2"/>
      <c r="V462" s="2"/>
      <c r="W462" s="2"/>
      <c r="X462" s="2"/>
      <c r="Y462" s="2"/>
      <c r="Z462" s="2"/>
      <c r="AB462" s="2"/>
      <c r="AC462" s="2"/>
      <c r="AE462" s="2"/>
      <c r="AF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S463" s="2"/>
      <c r="T463" s="2"/>
      <c r="U463" s="2"/>
      <c r="V463" s="2"/>
      <c r="W463" s="2"/>
      <c r="X463" s="2"/>
      <c r="Y463" s="2"/>
      <c r="Z463" s="2"/>
      <c r="AB463" s="2"/>
      <c r="AC463" s="2"/>
      <c r="AE463" s="2"/>
      <c r="AF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E464" s="2"/>
      <c r="AF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O465" s="2"/>
      <c r="P465" s="2"/>
      <c r="Q465" s="2"/>
      <c r="S465" s="2"/>
      <c r="T465" s="2"/>
      <c r="U465" s="2"/>
      <c r="V465" s="2"/>
      <c r="W465" s="2"/>
      <c r="X465" s="2"/>
      <c r="Y465" s="2"/>
      <c r="Z465" s="2"/>
      <c r="AB465" s="2"/>
      <c r="AC465" s="2"/>
      <c r="AE465" s="2"/>
      <c r="AF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O466" s="2"/>
      <c r="P466" s="2"/>
      <c r="Q466" s="2"/>
      <c r="S466" s="2"/>
      <c r="T466" s="2"/>
      <c r="U466" s="2"/>
      <c r="V466" s="2"/>
      <c r="W466" s="2"/>
      <c r="X466" s="2"/>
      <c r="Y466" s="2"/>
      <c r="Z466" s="2"/>
      <c r="AB466" s="2"/>
      <c r="AC466" s="2"/>
      <c r="AE466" s="2"/>
      <c r="AF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S467" s="2"/>
      <c r="T467" s="2"/>
      <c r="U467" s="2"/>
      <c r="V467" s="2"/>
      <c r="W467" s="2"/>
      <c r="X467" s="2"/>
      <c r="Y467" s="2"/>
      <c r="Z467" s="2"/>
      <c r="AB467" s="2"/>
      <c r="AC467" s="2"/>
      <c r="AE467" s="2"/>
      <c r="AF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S468" s="2"/>
      <c r="T468" s="2"/>
      <c r="U468" s="2"/>
      <c r="V468" s="2"/>
      <c r="W468" s="2"/>
      <c r="X468" s="2"/>
      <c r="Y468" s="2"/>
      <c r="Z468" s="2"/>
      <c r="AB468" s="2"/>
      <c r="AC468" s="2"/>
      <c r="AE468" s="2"/>
      <c r="AF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E469" s="2"/>
      <c r="AF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O470" s="2"/>
      <c r="P470" s="2"/>
      <c r="Q470" s="2"/>
      <c r="S470" s="2"/>
      <c r="T470" s="2"/>
      <c r="U470" s="2"/>
      <c r="V470" s="2"/>
      <c r="W470" s="2"/>
      <c r="X470" s="2"/>
      <c r="Y470" s="2"/>
      <c r="Z470" s="2"/>
      <c r="AB470" s="2"/>
      <c r="AC470" s="2"/>
      <c r="AE470" s="2"/>
      <c r="AF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S471" s="2"/>
      <c r="T471" s="2"/>
      <c r="U471" s="2"/>
      <c r="V471" s="2"/>
      <c r="W471" s="2"/>
      <c r="X471" s="2"/>
      <c r="Y471" s="2"/>
      <c r="Z471" s="2"/>
      <c r="AB471" s="2"/>
      <c r="AC471" s="2"/>
      <c r="AE471" s="2"/>
      <c r="AF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O472" s="2"/>
      <c r="P472" s="2"/>
      <c r="Q472" s="2"/>
      <c r="S472" s="2"/>
      <c r="T472" s="2"/>
      <c r="U472" s="2"/>
      <c r="V472" s="2"/>
      <c r="W472" s="2"/>
      <c r="X472" s="2"/>
      <c r="Y472" s="2"/>
      <c r="Z472" s="2"/>
      <c r="AB472" s="2"/>
      <c r="AC472" s="2"/>
      <c r="AE472" s="2"/>
      <c r="AF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O473" s="2"/>
      <c r="P473" s="2"/>
      <c r="Q473" s="2"/>
      <c r="S473" s="2"/>
      <c r="T473" s="2"/>
      <c r="U473" s="2"/>
      <c r="V473" s="2"/>
      <c r="W473" s="2"/>
      <c r="X473" s="2"/>
      <c r="Y473" s="2"/>
      <c r="Z473" s="2"/>
      <c r="AB473" s="2"/>
      <c r="AC473" s="2"/>
      <c r="AE473" s="2"/>
      <c r="AF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O474" s="2"/>
      <c r="P474" s="2"/>
      <c r="Q474" s="2"/>
      <c r="S474" s="2"/>
      <c r="T474" s="2"/>
      <c r="U474" s="2"/>
      <c r="V474" s="2"/>
      <c r="W474" s="2"/>
      <c r="X474" s="2"/>
      <c r="Y474" s="2"/>
      <c r="Z474" s="2"/>
      <c r="AB474" s="2"/>
      <c r="AC474" s="2"/>
      <c r="AE474" s="2"/>
      <c r="AF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O475" s="2"/>
      <c r="P475" s="2"/>
      <c r="Q475" s="2"/>
      <c r="S475" s="2"/>
      <c r="T475" s="2"/>
      <c r="U475" s="2"/>
      <c r="V475" s="2"/>
      <c r="W475" s="2"/>
      <c r="X475" s="2"/>
      <c r="Y475" s="2"/>
      <c r="Z475" s="2"/>
      <c r="AB475" s="2"/>
      <c r="AC475" s="2"/>
      <c r="AE475" s="2"/>
      <c r="AF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E476" s="2"/>
      <c r="AF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E477" s="2"/>
      <c r="AF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S478" s="2"/>
      <c r="T478" s="2"/>
      <c r="U478" s="2"/>
      <c r="V478" s="2"/>
      <c r="W478" s="2"/>
      <c r="X478" s="2"/>
      <c r="Y478" s="2"/>
      <c r="Z478" s="2"/>
      <c r="AB478" s="2"/>
      <c r="AC478" s="2"/>
      <c r="AE478" s="2"/>
      <c r="AF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O479" s="2"/>
      <c r="P479" s="2"/>
      <c r="Q479" s="2"/>
      <c r="S479" s="2"/>
      <c r="T479" s="2"/>
      <c r="U479" s="2"/>
      <c r="V479" s="2"/>
      <c r="W479" s="2"/>
      <c r="X479" s="2"/>
      <c r="Y479" s="2"/>
      <c r="Z479" s="2"/>
      <c r="AB479" s="2"/>
      <c r="AC479" s="2"/>
      <c r="AE479" s="2"/>
      <c r="AF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O480" s="2"/>
      <c r="P480" s="2"/>
      <c r="Q480" s="2"/>
      <c r="S480" s="2"/>
      <c r="T480" s="2"/>
      <c r="U480" s="2"/>
      <c r="V480" s="2"/>
      <c r="W480" s="2"/>
      <c r="X480" s="2"/>
      <c r="Y480" s="2"/>
      <c r="Z480" s="2"/>
      <c r="AB480" s="2"/>
      <c r="AC480" s="2"/>
      <c r="AE480" s="2"/>
      <c r="AF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S481" s="2"/>
      <c r="T481" s="2"/>
      <c r="U481" s="2"/>
      <c r="V481" s="2"/>
      <c r="W481" s="2"/>
      <c r="X481" s="2"/>
      <c r="Y481" s="2"/>
      <c r="Z481" s="2"/>
      <c r="AB481" s="2"/>
      <c r="AC481" s="2"/>
      <c r="AE481" s="2"/>
      <c r="AF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E482" s="2"/>
      <c r="AF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S483" s="2"/>
      <c r="T483" s="2"/>
      <c r="U483" s="2"/>
      <c r="V483" s="2"/>
      <c r="W483" s="2"/>
      <c r="X483" s="2"/>
      <c r="Y483" s="2"/>
      <c r="Z483" s="2"/>
      <c r="AB483" s="2"/>
      <c r="AC483" s="2"/>
      <c r="AE483" s="2"/>
      <c r="AF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O484" s="2"/>
      <c r="P484" s="2"/>
      <c r="Q484" s="2"/>
      <c r="S484" s="2"/>
      <c r="T484" s="2"/>
      <c r="U484" s="2"/>
      <c r="V484" s="2"/>
      <c r="W484" s="2"/>
      <c r="X484" s="2"/>
      <c r="Y484" s="2"/>
      <c r="Z484" s="2"/>
      <c r="AB484" s="2"/>
      <c r="AC484" s="2"/>
      <c r="AE484" s="2"/>
      <c r="AF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E485" s="2"/>
      <c r="AF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O486" s="2"/>
      <c r="P486" s="2"/>
      <c r="Q486" s="2"/>
      <c r="S486" s="2"/>
      <c r="T486" s="2"/>
      <c r="U486" s="2"/>
      <c r="V486" s="2"/>
      <c r="W486" s="2"/>
      <c r="X486" s="2"/>
      <c r="Y486" s="2"/>
      <c r="Z486" s="2"/>
      <c r="AB486" s="2"/>
      <c r="AC486" s="2"/>
      <c r="AE486" s="2"/>
      <c r="AF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O487" s="2"/>
      <c r="P487" s="2"/>
      <c r="Q487" s="2"/>
      <c r="S487" s="2"/>
      <c r="T487" s="2"/>
      <c r="U487" s="2"/>
      <c r="V487" s="2"/>
      <c r="W487" s="2"/>
      <c r="X487" s="2"/>
      <c r="Y487" s="2"/>
      <c r="Z487" s="2"/>
      <c r="AB487" s="2"/>
      <c r="AC487" s="2"/>
      <c r="AE487" s="2"/>
      <c r="AF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O488" s="2"/>
      <c r="P488" s="2"/>
      <c r="Q488" s="2"/>
      <c r="S488" s="2"/>
      <c r="T488" s="2"/>
      <c r="U488" s="2"/>
      <c r="V488" s="2"/>
      <c r="W488" s="2"/>
      <c r="X488" s="2"/>
      <c r="Y488" s="2"/>
      <c r="Z488" s="2"/>
      <c r="AB488" s="2"/>
      <c r="AC488" s="2"/>
      <c r="AE488" s="2"/>
      <c r="AF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O489" s="2"/>
      <c r="P489" s="2"/>
      <c r="Q489" s="2"/>
      <c r="S489" s="2"/>
      <c r="T489" s="2"/>
      <c r="U489" s="2"/>
      <c r="V489" s="2"/>
      <c r="W489" s="2"/>
      <c r="X489" s="2"/>
      <c r="Y489" s="2"/>
      <c r="Z489" s="2"/>
      <c r="AB489" s="2"/>
      <c r="AC489" s="2"/>
      <c r="AE489" s="2"/>
      <c r="AF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E490" s="2"/>
      <c r="AF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E491" s="2"/>
      <c r="AF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E492" s="2"/>
      <c r="AF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O493" s="2"/>
      <c r="P493" s="2"/>
      <c r="Q493" s="2"/>
      <c r="S493" s="2"/>
      <c r="T493" s="2"/>
      <c r="U493" s="2"/>
      <c r="V493" s="2"/>
      <c r="W493" s="2"/>
      <c r="X493" s="2"/>
      <c r="Y493" s="2"/>
      <c r="Z493" s="2"/>
      <c r="AB493" s="2"/>
      <c r="AC493" s="2"/>
      <c r="AE493" s="2"/>
      <c r="AF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S494" s="2"/>
      <c r="T494" s="2"/>
      <c r="U494" s="2"/>
      <c r="V494" s="2"/>
      <c r="W494" s="2"/>
      <c r="X494" s="2"/>
      <c r="Y494" s="2"/>
      <c r="Z494" s="2"/>
      <c r="AB494" s="2"/>
      <c r="AC494" s="2"/>
      <c r="AE494" s="2"/>
      <c r="AF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S495" s="2"/>
      <c r="T495" s="2"/>
      <c r="U495" s="2"/>
      <c r="V495" s="2"/>
      <c r="W495" s="2"/>
      <c r="X495" s="2"/>
      <c r="Y495" s="2"/>
      <c r="Z495" s="2"/>
      <c r="AB495" s="2"/>
      <c r="AC495" s="2"/>
      <c r="AE495" s="2"/>
      <c r="AF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O496" s="2"/>
      <c r="P496" s="2"/>
      <c r="Q496" s="2"/>
      <c r="S496" s="2"/>
      <c r="T496" s="2"/>
      <c r="U496" s="2"/>
      <c r="V496" s="2"/>
      <c r="W496" s="2"/>
      <c r="X496" s="2"/>
      <c r="Y496" s="2"/>
      <c r="Z496" s="2"/>
      <c r="AB496" s="2"/>
      <c r="AC496" s="2"/>
      <c r="AE496" s="2"/>
      <c r="AF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E497" s="2"/>
      <c r="AF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O498" s="2"/>
      <c r="P498" s="2"/>
      <c r="Q498" s="2"/>
      <c r="S498" s="2"/>
      <c r="T498" s="2"/>
      <c r="U498" s="2"/>
      <c r="V498" s="2"/>
      <c r="W498" s="2"/>
      <c r="X498" s="2"/>
      <c r="Y498" s="2"/>
      <c r="Z498" s="2"/>
      <c r="AB498" s="2"/>
      <c r="AC498" s="2"/>
      <c r="AE498" s="2"/>
      <c r="AF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O499" s="2"/>
      <c r="P499" s="2"/>
      <c r="Q499" s="2"/>
      <c r="S499" s="2"/>
      <c r="T499" s="2"/>
      <c r="U499" s="2"/>
      <c r="V499" s="2"/>
      <c r="W499" s="2"/>
      <c r="X499" s="2"/>
      <c r="Y499" s="2"/>
      <c r="Z499" s="2"/>
      <c r="AB499" s="2"/>
      <c r="AC499" s="2"/>
      <c r="AE499" s="2"/>
      <c r="AF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E500" s="2"/>
      <c r="AF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S501" s="2"/>
      <c r="T501" s="2"/>
      <c r="U501" s="2"/>
      <c r="V501" s="2"/>
      <c r="W501" s="2"/>
      <c r="X501" s="2"/>
      <c r="Y501" s="2"/>
      <c r="Z501" s="2"/>
      <c r="AB501" s="2"/>
      <c r="AC501" s="2"/>
      <c r="AD501" s="2"/>
      <c r="AE501" s="2"/>
      <c r="AF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O502" s="2"/>
      <c r="P502" s="2"/>
      <c r="Q502" s="2"/>
      <c r="S502" s="2"/>
      <c r="T502" s="2"/>
      <c r="U502" s="2"/>
      <c r="V502" s="2"/>
      <c r="W502" s="2"/>
      <c r="X502" s="2"/>
      <c r="Y502" s="2"/>
      <c r="Z502" s="2"/>
      <c r="AB502" s="2"/>
      <c r="AC502" s="2"/>
      <c r="AE502" s="2"/>
      <c r="AF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O503" s="2"/>
      <c r="P503" s="2"/>
      <c r="Q503" s="2"/>
      <c r="S503" s="2"/>
      <c r="T503" s="2"/>
      <c r="U503" s="2"/>
      <c r="V503" s="2"/>
      <c r="W503" s="2"/>
      <c r="X503" s="2"/>
      <c r="Y503" s="2"/>
      <c r="Z503" s="2"/>
      <c r="AB503" s="2"/>
      <c r="AC503" s="2"/>
      <c r="AE503" s="2"/>
      <c r="AF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O504" s="2"/>
      <c r="P504" s="2"/>
      <c r="Q504" s="2"/>
      <c r="S504" s="2"/>
      <c r="T504" s="2"/>
      <c r="U504" s="2"/>
      <c r="V504" s="2"/>
      <c r="W504" s="2"/>
      <c r="X504" s="2"/>
      <c r="Y504" s="2"/>
      <c r="Z504" s="2"/>
      <c r="AB504" s="2"/>
      <c r="AC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S505" s="2"/>
      <c r="T505" s="2"/>
      <c r="U505" s="2"/>
      <c r="V505" s="2"/>
      <c r="W505" s="2"/>
      <c r="X505" s="2"/>
      <c r="Y505" s="2"/>
      <c r="Z505" s="2"/>
      <c r="AB505" s="2"/>
      <c r="AC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O506" s="2"/>
      <c r="P506" s="2"/>
      <c r="Q506" s="2"/>
      <c r="S506" s="2"/>
      <c r="T506" s="2"/>
      <c r="U506" s="2"/>
      <c r="V506" s="2"/>
      <c r="W506" s="2"/>
      <c r="X506" s="2"/>
      <c r="Y506" s="2"/>
      <c r="Z506" s="2"/>
      <c r="AB506" s="2"/>
      <c r="AC506" s="2"/>
      <c r="AE506" s="2"/>
      <c r="AF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E507" s="2"/>
      <c r="AF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O508" s="2"/>
      <c r="P508" s="2"/>
      <c r="Q508" s="2"/>
      <c r="S508" s="2"/>
      <c r="T508" s="2"/>
      <c r="U508" s="2"/>
      <c r="V508" s="2"/>
      <c r="W508" s="2"/>
      <c r="X508" s="2"/>
      <c r="Y508" s="2"/>
      <c r="Z508" s="2"/>
      <c r="AB508" s="2"/>
      <c r="AC508" s="2"/>
      <c r="AE508" s="2"/>
      <c r="AF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O509" s="2"/>
      <c r="P509" s="2"/>
      <c r="Q509" s="2"/>
      <c r="S509" s="2"/>
      <c r="T509" s="2"/>
      <c r="U509" s="2"/>
      <c r="V509" s="2"/>
      <c r="W509" s="2"/>
      <c r="X509" s="2"/>
      <c r="Y509" s="2"/>
      <c r="Z509" s="2"/>
      <c r="AB509" s="2"/>
      <c r="AC509" s="2"/>
      <c r="AE509" s="2"/>
      <c r="AF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S511" s="2"/>
      <c r="T511" s="2"/>
      <c r="U511" s="2"/>
      <c r="V511" s="2"/>
      <c r="W511" s="2"/>
      <c r="X511" s="2"/>
      <c r="Y511" s="2"/>
      <c r="Z511" s="2"/>
      <c r="AB511" s="2"/>
      <c r="AC511" s="2"/>
      <c r="AE511" s="2"/>
      <c r="AF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O512" s="2"/>
      <c r="P512" s="2"/>
      <c r="Q512" s="2"/>
      <c r="S512" s="2"/>
      <c r="T512" s="2"/>
      <c r="U512" s="2"/>
      <c r="V512" s="2"/>
      <c r="W512" s="2"/>
      <c r="X512" s="2"/>
      <c r="Y512" s="2"/>
      <c r="Z512" s="2"/>
      <c r="AB512" s="2"/>
      <c r="AC512" s="2"/>
      <c r="AE512" s="2"/>
      <c r="AF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S513" s="2"/>
      <c r="T513" s="2"/>
      <c r="U513" s="2"/>
      <c r="V513" s="2"/>
      <c r="W513" s="2"/>
      <c r="X513" s="2"/>
      <c r="Y513" s="2"/>
      <c r="Z513" s="2"/>
      <c r="AB513" s="2"/>
      <c r="AC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E514" s="2"/>
      <c r="AF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O515" s="2"/>
      <c r="P515" s="2"/>
      <c r="Q515" s="2"/>
      <c r="S515" s="2"/>
      <c r="T515" s="2"/>
      <c r="U515" s="2"/>
      <c r="V515" s="2"/>
      <c r="W515" s="2"/>
      <c r="X515" s="2"/>
      <c r="Y515" s="2"/>
      <c r="Z515" s="2"/>
      <c r="AB515" s="2"/>
      <c r="AC515" s="2"/>
      <c r="AE515" s="2"/>
      <c r="AF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O516" s="2"/>
      <c r="P516" s="2"/>
      <c r="Q516" s="2"/>
      <c r="S516" s="2"/>
      <c r="T516" s="2"/>
      <c r="U516" s="2"/>
      <c r="V516" s="2"/>
      <c r="W516" s="2"/>
      <c r="X516" s="2"/>
      <c r="Y516" s="2"/>
      <c r="Z516" s="2"/>
      <c r="AB516" s="2"/>
      <c r="AC516" s="2"/>
      <c r="AE516" s="2"/>
      <c r="AF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S518" s="2"/>
      <c r="T518" s="2"/>
      <c r="U518" s="2"/>
      <c r="V518" s="2"/>
      <c r="W518" s="2"/>
      <c r="X518" s="2"/>
      <c r="Y518" s="2"/>
      <c r="Z518" s="2"/>
      <c r="AB518" s="2"/>
      <c r="AC518" s="2"/>
      <c r="AE518" s="2"/>
      <c r="AF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S519" s="2"/>
      <c r="T519" s="2"/>
      <c r="U519" s="2"/>
      <c r="V519" s="2"/>
      <c r="W519" s="2"/>
      <c r="X519" s="2"/>
      <c r="Y519" s="2"/>
      <c r="Z519" s="2"/>
      <c r="AB519" s="2"/>
      <c r="AC519" s="2"/>
      <c r="AE519" s="2"/>
      <c r="AF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E521" s="2"/>
      <c r="AF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S522" s="2"/>
      <c r="T522" s="2"/>
      <c r="U522" s="2"/>
      <c r="V522" s="2"/>
      <c r="W522" s="2"/>
      <c r="X522" s="2"/>
      <c r="Y522" s="2"/>
      <c r="Z522" s="2"/>
      <c r="AB522" s="2"/>
      <c r="AC522" s="2"/>
      <c r="AE522" s="2"/>
      <c r="AF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E523" s="2"/>
      <c r="AF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S524" s="2"/>
      <c r="T524" s="2"/>
      <c r="U524" s="2"/>
      <c r="V524" s="2"/>
      <c r="W524" s="2"/>
      <c r="X524" s="2"/>
      <c r="Y524" s="2"/>
      <c r="Z524" s="2"/>
      <c r="AB524" s="2"/>
      <c r="AC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S525" s="2"/>
      <c r="T525" s="2"/>
      <c r="U525" s="2"/>
      <c r="V525" s="2"/>
      <c r="W525" s="2"/>
      <c r="X525" s="2"/>
      <c r="Y525" s="2"/>
      <c r="Z525" s="2"/>
      <c r="AB525" s="2"/>
      <c r="AC525" s="2"/>
      <c r="AE525" s="2"/>
      <c r="AF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E526" s="2"/>
      <c r="AF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O527" s="2"/>
      <c r="P527" s="2"/>
      <c r="Q527" s="2"/>
      <c r="S527" s="2"/>
      <c r="T527" s="2"/>
      <c r="U527" s="2"/>
      <c r="V527" s="2"/>
      <c r="W527" s="2"/>
      <c r="X527" s="2"/>
      <c r="Y527" s="2"/>
      <c r="Z527" s="2"/>
      <c r="AB527" s="2"/>
      <c r="AC527" s="2"/>
      <c r="AE527" s="2"/>
      <c r="AF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E528" s="2"/>
      <c r="AF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O529" s="2"/>
      <c r="P529" s="2"/>
      <c r="Q529" s="2"/>
      <c r="S529" s="2"/>
      <c r="T529" s="2"/>
      <c r="U529" s="2"/>
      <c r="V529" s="2"/>
      <c r="W529" s="2"/>
      <c r="X529" s="2"/>
      <c r="Y529" s="2"/>
      <c r="Z529" s="2"/>
      <c r="AB529" s="2"/>
      <c r="AC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S530" s="2"/>
      <c r="T530" s="2"/>
      <c r="U530" s="2"/>
      <c r="V530" s="2"/>
      <c r="W530" s="2"/>
      <c r="X530" s="2"/>
      <c r="Y530" s="2"/>
      <c r="Z530" s="2"/>
      <c r="AB530" s="2"/>
      <c r="AC530" s="2"/>
      <c r="AE530" s="2"/>
      <c r="AF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O531" s="2"/>
      <c r="P531" s="2"/>
      <c r="Q531" s="2"/>
      <c r="S531" s="2"/>
      <c r="T531" s="2"/>
      <c r="U531" s="2"/>
      <c r="V531" s="2"/>
      <c r="W531" s="2"/>
      <c r="X531" s="2"/>
      <c r="Y531" s="2"/>
      <c r="Z531" s="2"/>
      <c r="AB531" s="2"/>
      <c r="AC531" s="2"/>
      <c r="AE531" s="2"/>
      <c r="AF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O532" s="2"/>
      <c r="P532" s="2"/>
      <c r="Q532" s="2"/>
      <c r="S532" s="2"/>
      <c r="T532" s="2"/>
      <c r="U532" s="2"/>
      <c r="V532" s="2"/>
      <c r="W532" s="2"/>
      <c r="X532" s="2"/>
      <c r="Y532" s="2"/>
      <c r="Z532" s="2"/>
      <c r="AB532" s="2"/>
      <c r="AC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O533" s="2"/>
      <c r="P533" s="2"/>
      <c r="Q533" s="2"/>
      <c r="S533" s="2"/>
      <c r="T533" s="2"/>
      <c r="U533" s="2"/>
      <c r="V533" s="2"/>
      <c r="W533" s="2"/>
      <c r="X533" s="2"/>
      <c r="Y533" s="2"/>
      <c r="Z533" s="2"/>
      <c r="AB533" s="2"/>
      <c r="AC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O534" s="2"/>
      <c r="P534" s="2"/>
      <c r="Q534" s="2"/>
      <c r="S534" s="2"/>
      <c r="T534" s="2"/>
      <c r="U534" s="2"/>
      <c r="V534" s="2"/>
      <c r="W534" s="2"/>
      <c r="X534" s="2"/>
      <c r="Y534" s="2"/>
      <c r="Z534" s="2"/>
      <c r="AB534" s="2"/>
      <c r="AC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O535" s="2"/>
      <c r="P535" s="2"/>
      <c r="Q535" s="2"/>
      <c r="S535" s="2"/>
      <c r="T535" s="2"/>
      <c r="U535" s="2"/>
      <c r="V535" s="2"/>
      <c r="W535" s="2"/>
      <c r="X535" s="2"/>
      <c r="Y535" s="2"/>
      <c r="Z535" s="2"/>
      <c r="AB535" s="2"/>
      <c r="AC535" s="2"/>
      <c r="AE535" s="2"/>
      <c r="AF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O537" s="2"/>
      <c r="P537" s="2"/>
      <c r="Q537" s="2"/>
      <c r="S537" s="2"/>
      <c r="T537" s="2"/>
      <c r="U537" s="2"/>
      <c r="V537" s="2"/>
      <c r="W537" s="2"/>
      <c r="X537" s="2"/>
      <c r="Y537" s="2"/>
      <c r="Z537" s="2"/>
      <c r="AB537" s="2"/>
      <c r="AC537" s="2"/>
      <c r="AE537" s="2"/>
      <c r="AF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O538" s="2"/>
      <c r="P538" s="2"/>
      <c r="Q538" s="2"/>
      <c r="S538" s="2"/>
      <c r="T538" s="2"/>
      <c r="U538" s="2"/>
      <c r="V538" s="2"/>
      <c r="W538" s="2"/>
      <c r="X538" s="2"/>
      <c r="Y538" s="2"/>
      <c r="Z538" s="2"/>
      <c r="AB538" s="2"/>
      <c r="AC538" s="2"/>
      <c r="AE538" s="2"/>
      <c r="AF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O539" s="2"/>
      <c r="P539" s="2"/>
      <c r="Q539" s="2"/>
      <c r="S539" s="2"/>
      <c r="T539" s="2"/>
      <c r="U539" s="2"/>
      <c r="V539" s="2"/>
      <c r="W539" s="2"/>
      <c r="X539" s="2"/>
      <c r="Y539" s="2"/>
      <c r="Z539" s="2"/>
      <c r="AB539" s="2"/>
      <c r="AC539" s="2"/>
      <c r="AE539" s="2"/>
      <c r="AF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S540" s="2"/>
      <c r="T540" s="2"/>
      <c r="U540" s="2"/>
      <c r="V540" s="2"/>
      <c r="W540" s="2"/>
      <c r="X540" s="2"/>
      <c r="Y540" s="2"/>
      <c r="Z540" s="2"/>
      <c r="AB540" s="2"/>
      <c r="AC540" s="2"/>
      <c r="AE540" s="2"/>
      <c r="AF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S541" s="2"/>
      <c r="T541" s="2"/>
      <c r="U541" s="2"/>
      <c r="V541" s="2"/>
      <c r="W541" s="2"/>
      <c r="X541" s="2"/>
      <c r="Y541" s="2"/>
      <c r="Z541" s="2"/>
      <c r="AB541" s="2"/>
      <c r="AC541" s="2"/>
      <c r="AD541" s="2"/>
      <c r="AE541" s="2"/>
      <c r="AF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O542" s="2"/>
      <c r="P542" s="2"/>
      <c r="Q542" s="2"/>
      <c r="S542" s="2"/>
      <c r="T542" s="2"/>
      <c r="U542" s="2"/>
      <c r="V542" s="2"/>
      <c r="W542" s="2"/>
      <c r="X542" s="2"/>
      <c r="Y542" s="2"/>
      <c r="Z542" s="2"/>
      <c r="AB542" s="2"/>
      <c r="AC542" s="2"/>
      <c r="AE542" s="2"/>
      <c r="AF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O543" s="2"/>
      <c r="P543" s="2"/>
      <c r="Q543" s="2"/>
      <c r="S543" s="2"/>
      <c r="T543" s="2"/>
      <c r="U543" s="2"/>
      <c r="V543" s="2"/>
      <c r="W543" s="2"/>
      <c r="X543" s="2"/>
      <c r="Y543" s="2"/>
      <c r="Z543" s="2"/>
      <c r="AB543" s="2"/>
      <c r="AC543" s="2"/>
      <c r="AE543" s="2"/>
      <c r="AF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O544" s="2"/>
      <c r="P544" s="2"/>
      <c r="Q544" s="2"/>
      <c r="S544" s="2"/>
      <c r="T544" s="2"/>
      <c r="U544" s="2"/>
      <c r="V544" s="2"/>
      <c r="W544" s="2"/>
      <c r="X544" s="2"/>
      <c r="Y544" s="2"/>
      <c r="Z544" s="2"/>
      <c r="AB544" s="2"/>
      <c r="AC544" s="2"/>
      <c r="AE544" s="2"/>
      <c r="AF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O545" s="2"/>
      <c r="P545" s="2"/>
      <c r="Q545" s="2"/>
      <c r="S545" s="2"/>
      <c r="T545" s="2"/>
      <c r="U545" s="2"/>
      <c r="V545" s="2"/>
      <c r="W545" s="2"/>
      <c r="X545" s="2"/>
      <c r="Y545" s="2"/>
      <c r="Z545" s="2"/>
      <c r="AB545" s="2"/>
      <c r="AC545" s="2"/>
      <c r="AE545" s="2"/>
      <c r="AF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O546" s="2"/>
      <c r="P546" s="2"/>
      <c r="Q546" s="2"/>
      <c r="S546" s="2"/>
      <c r="T546" s="2"/>
      <c r="U546" s="2"/>
      <c r="V546" s="2"/>
      <c r="W546" s="2"/>
      <c r="X546" s="2"/>
      <c r="Y546" s="2"/>
      <c r="Z546" s="2"/>
      <c r="AB546" s="2"/>
      <c r="AC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O547" s="2"/>
      <c r="P547" s="2"/>
      <c r="Q547" s="2"/>
      <c r="S547" s="2"/>
      <c r="T547" s="2"/>
      <c r="U547" s="2"/>
      <c r="V547" s="2"/>
      <c r="W547" s="2"/>
      <c r="X547" s="2"/>
      <c r="Y547" s="2"/>
      <c r="Z547" s="2"/>
      <c r="AB547" s="2"/>
      <c r="AC547" s="2"/>
      <c r="AE547" s="2"/>
      <c r="AF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S548" s="2"/>
      <c r="T548" s="2"/>
      <c r="U548" s="2"/>
      <c r="V548" s="2"/>
      <c r="W548" s="2"/>
      <c r="X548" s="2"/>
      <c r="Y548" s="2"/>
      <c r="Z548" s="2"/>
      <c r="AB548" s="2"/>
      <c r="AC548" s="2"/>
      <c r="AE548" s="2"/>
      <c r="AF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S549" s="2"/>
      <c r="T549" s="2"/>
      <c r="U549" s="2"/>
      <c r="V549" s="2"/>
      <c r="W549" s="2"/>
      <c r="X549" s="2"/>
      <c r="Y549" s="2"/>
      <c r="Z549" s="2"/>
      <c r="AB549" s="2"/>
      <c r="AC549" s="2"/>
      <c r="AE549" s="2"/>
      <c r="AF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S550" s="2"/>
      <c r="T550" s="2"/>
      <c r="U550" s="2"/>
      <c r="V550" s="2"/>
      <c r="W550" s="2"/>
      <c r="X550" s="2"/>
      <c r="Y550" s="2"/>
      <c r="Z550" s="2"/>
      <c r="AB550" s="2"/>
      <c r="AC550" s="2"/>
      <c r="AE550" s="2"/>
      <c r="AF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S551" s="2"/>
      <c r="T551" s="2"/>
      <c r="U551" s="2"/>
      <c r="V551" s="2"/>
      <c r="W551" s="2"/>
      <c r="X551" s="2"/>
      <c r="Y551" s="2"/>
      <c r="Z551" s="2"/>
      <c r="AB551" s="2"/>
      <c r="AC551" s="2"/>
      <c r="AE551" s="2"/>
      <c r="AF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E552" s="2"/>
      <c r="AF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O553" s="2"/>
      <c r="P553" s="2"/>
      <c r="Q553" s="2"/>
      <c r="S553" s="2"/>
      <c r="T553" s="2"/>
      <c r="U553" s="2"/>
      <c r="V553" s="2"/>
      <c r="W553" s="2"/>
      <c r="X553" s="2"/>
      <c r="Y553" s="2"/>
      <c r="Z553" s="2"/>
      <c r="AB553" s="2"/>
      <c r="AC553" s="2"/>
      <c r="AE553" s="2"/>
      <c r="AF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S554" s="2"/>
      <c r="T554" s="2"/>
      <c r="U554" s="2"/>
      <c r="V554" s="2"/>
      <c r="W554" s="2"/>
      <c r="X554" s="2"/>
      <c r="Y554" s="2"/>
      <c r="Z554" s="2"/>
      <c r="AB554" s="2"/>
      <c r="AC554" s="2"/>
      <c r="AE554" s="2"/>
      <c r="AF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O555" s="2"/>
      <c r="P555" s="2"/>
      <c r="Q555" s="2"/>
      <c r="S555" s="2"/>
      <c r="T555" s="2"/>
      <c r="U555" s="2"/>
      <c r="V555" s="2"/>
      <c r="W555" s="2"/>
      <c r="X555" s="2"/>
      <c r="Y555" s="2"/>
      <c r="Z555" s="2"/>
      <c r="AB555" s="2"/>
      <c r="AC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O557" s="2"/>
      <c r="P557" s="2"/>
      <c r="Q557" s="2"/>
      <c r="S557" s="2"/>
      <c r="T557" s="2"/>
      <c r="U557" s="2"/>
      <c r="V557" s="2"/>
      <c r="W557" s="2"/>
      <c r="X557" s="2"/>
      <c r="Y557" s="2"/>
      <c r="Z557" s="2"/>
      <c r="AB557" s="2"/>
      <c r="AC557" s="2"/>
      <c r="AE557" s="2"/>
      <c r="AF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S558" s="2"/>
      <c r="T558" s="2"/>
      <c r="U558" s="2"/>
      <c r="V558" s="2"/>
      <c r="W558" s="2"/>
      <c r="X558" s="2"/>
      <c r="Y558" s="2"/>
      <c r="Z558" s="2"/>
      <c r="AB558" s="2"/>
      <c r="AC558" s="2"/>
      <c r="AE558" s="2"/>
      <c r="AF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E559" s="2"/>
      <c r="AF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S560" s="2"/>
      <c r="T560" s="2"/>
      <c r="U560" s="2"/>
      <c r="V560" s="2"/>
      <c r="W560" s="2"/>
      <c r="X560" s="2"/>
      <c r="Y560" s="2"/>
      <c r="Z560" s="2"/>
      <c r="AB560" s="2"/>
      <c r="AC560" s="2"/>
      <c r="AE560" s="2"/>
      <c r="AF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S561" s="2"/>
      <c r="T561" s="2"/>
      <c r="U561" s="2"/>
      <c r="V561" s="2"/>
      <c r="W561" s="2"/>
      <c r="X561" s="2"/>
      <c r="Y561" s="2"/>
      <c r="Z561" s="2"/>
      <c r="AB561" s="2"/>
      <c r="AC561" s="2"/>
      <c r="AE561" s="2"/>
      <c r="AF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O562" s="2"/>
      <c r="P562" s="2"/>
      <c r="Q562" s="2"/>
      <c r="S562" s="2"/>
      <c r="T562" s="2"/>
      <c r="U562" s="2"/>
      <c r="V562" s="2"/>
      <c r="W562" s="2"/>
      <c r="X562" s="2"/>
      <c r="Y562" s="2"/>
      <c r="Z562" s="2"/>
      <c r="AB562" s="2"/>
      <c r="AC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O563" s="2"/>
      <c r="P563" s="2"/>
      <c r="Q563" s="2"/>
      <c r="S563" s="2"/>
      <c r="T563" s="2"/>
      <c r="U563" s="2"/>
      <c r="V563" s="2"/>
      <c r="W563" s="2"/>
      <c r="X563" s="2"/>
      <c r="Y563" s="2"/>
      <c r="Z563" s="2"/>
      <c r="AB563" s="2"/>
      <c r="AC563" s="2"/>
      <c r="AE563" s="2"/>
      <c r="AF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E564" s="2"/>
      <c r="AF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E565" s="2"/>
      <c r="AF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O566" s="2"/>
      <c r="P566" s="2"/>
      <c r="Q566" s="2"/>
      <c r="S566" s="2"/>
      <c r="T566" s="2"/>
      <c r="U566" s="2"/>
      <c r="V566" s="2"/>
      <c r="W566" s="2"/>
      <c r="X566" s="2"/>
      <c r="Y566" s="2"/>
      <c r="Z566" s="2"/>
      <c r="AB566" s="2"/>
      <c r="AC566" s="2"/>
      <c r="AE566" s="2"/>
      <c r="AF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S567" s="2"/>
      <c r="T567" s="2"/>
      <c r="U567" s="2"/>
      <c r="V567" s="2"/>
      <c r="W567" s="2"/>
      <c r="X567" s="2"/>
      <c r="Y567" s="2"/>
      <c r="Z567" s="2"/>
      <c r="AB567" s="2"/>
      <c r="AC567" s="2"/>
      <c r="AD567" s="2"/>
      <c r="AE567" s="2"/>
      <c r="AF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S568" s="2"/>
      <c r="T568" s="2"/>
      <c r="U568" s="2"/>
      <c r="V568" s="2"/>
      <c r="W568" s="2"/>
      <c r="X568" s="2"/>
      <c r="Y568" s="2"/>
      <c r="Z568" s="2"/>
      <c r="AB568" s="2"/>
      <c r="AC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S569" s="2"/>
      <c r="T569" s="2"/>
      <c r="U569" s="2"/>
      <c r="V569" s="2"/>
      <c r="W569" s="2"/>
      <c r="X569" s="2"/>
      <c r="Y569" s="2"/>
      <c r="Z569" s="2"/>
      <c r="AB569" s="2"/>
      <c r="AC569" s="2"/>
      <c r="AE569" s="2"/>
      <c r="AF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O570" s="2"/>
      <c r="P570" s="2"/>
      <c r="Q570" s="2"/>
      <c r="S570" s="2"/>
      <c r="T570" s="2"/>
      <c r="U570" s="2"/>
      <c r="V570" s="2"/>
      <c r="W570" s="2"/>
      <c r="X570" s="2"/>
      <c r="Y570" s="2"/>
      <c r="Z570" s="2"/>
      <c r="AB570" s="2"/>
      <c r="AC570" s="2"/>
      <c r="AE570" s="2"/>
      <c r="AF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O571" s="2"/>
      <c r="P571" s="2"/>
      <c r="Q571" s="2"/>
      <c r="S571" s="2"/>
      <c r="T571" s="2"/>
      <c r="U571" s="2"/>
      <c r="V571" s="2"/>
      <c r="W571" s="2"/>
      <c r="X571" s="2"/>
      <c r="Y571" s="2"/>
      <c r="Z571" s="2"/>
      <c r="AB571" s="2"/>
      <c r="AC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S572" s="2"/>
      <c r="T572" s="2"/>
      <c r="U572" s="2"/>
      <c r="V572" s="2"/>
      <c r="W572" s="2"/>
      <c r="X572" s="2"/>
      <c r="Y572" s="2"/>
      <c r="Z572" s="2"/>
      <c r="AB572" s="2"/>
      <c r="AC572" s="2"/>
      <c r="AE572" s="2"/>
      <c r="AF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O573" s="2"/>
      <c r="P573" s="2"/>
      <c r="Q573" s="2"/>
      <c r="S573" s="2"/>
      <c r="T573" s="2"/>
      <c r="U573" s="2"/>
      <c r="V573" s="2"/>
      <c r="W573" s="2"/>
      <c r="X573" s="2"/>
      <c r="Y573" s="2"/>
      <c r="Z573" s="2"/>
      <c r="AB573" s="2"/>
      <c r="AC573" s="2"/>
      <c r="AE573" s="2"/>
      <c r="AF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E574" s="2"/>
      <c r="AF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O575" s="2"/>
      <c r="P575" s="2"/>
      <c r="Q575" s="2"/>
      <c r="S575" s="2"/>
      <c r="T575" s="2"/>
      <c r="U575" s="2"/>
      <c r="V575" s="2"/>
      <c r="W575" s="2"/>
      <c r="X575" s="2"/>
      <c r="Y575" s="2"/>
      <c r="Z575" s="2"/>
      <c r="AB575" s="2"/>
      <c r="AC575" s="2"/>
      <c r="AE575" s="2"/>
      <c r="AF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S576" s="2"/>
      <c r="T576" s="2"/>
      <c r="U576" s="2"/>
      <c r="V576" s="2"/>
      <c r="W576" s="2"/>
      <c r="X576" s="2"/>
      <c r="Y576" s="2"/>
      <c r="Z576" s="2"/>
      <c r="AB576" s="2"/>
      <c r="AC576" s="2"/>
      <c r="AE576" s="2"/>
      <c r="AF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E579" s="2"/>
      <c r="AF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S580" s="2"/>
      <c r="T580" s="2"/>
      <c r="U580" s="2"/>
      <c r="V580" s="2"/>
      <c r="W580" s="2"/>
      <c r="X580" s="2"/>
      <c r="Y580" s="2"/>
      <c r="Z580" s="2"/>
      <c r="AB580" s="2"/>
      <c r="AC580" s="2"/>
      <c r="AE580" s="2"/>
      <c r="AF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S581" s="2"/>
      <c r="T581" s="2"/>
      <c r="U581" s="2"/>
      <c r="V581" s="2"/>
      <c r="W581" s="2"/>
      <c r="X581" s="2"/>
      <c r="Y581" s="2"/>
      <c r="Z581" s="2"/>
      <c r="AB581" s="2"/>
      <c r="AC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S582" s="2"/>
      <c r="T582" s="2"/>
      <c r="U582" s="2"/>
      <c r="V582" s="2"/>
      <c r="W582" s="2"/>
      <c r="X582" s="2"/>
      <c r="Y582" s="2"/>
      <c r="Z582" s="2"/>
      <c r="AB582" s="2"/>
      <c r="AC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O583" s="2"/>
      <c r="P583" s="2"/>
      <c r="Q583" s="2"/>
      <c r="S583" s="2"/>
      <c r="T583" s="2"/>
      <c r="U583" s="2"/>
      <c r="V583" s="2"/>
      <c r="W583" s="2"/>
      <c r="X583" s="2"/>
      <c r="Y583" s="2"/>
      <c r="Z583" s="2"/>
      <c r="AB583" s="2"/>
      <c r="AC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O584" s="2"/>
      <c r="P584" s="2"/>
      <c r="Q584" s="2"/>
      <c r="S584" s="2"/>
      <c r="T584" s="2"/>
      <c r="U584" s="2"/>
      <c r="V584" s="2"/>
      <c r="W584" s="2"/>
      <c r="X584" s="2"/>
      <c r="Y584" s="2"/>
      <c r="Z584" s="2"/>
      <c r="AB584" s="2"/>
      <c r="AC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O586" s="2"/>
      <c r="P586" s="2"/>
      <c r="Q586" s="2"/>
      <c r="S586" s="2"/>
      <c r="T586" s="2"/>
      <c r="U586" s="2"/>
      <c r="V586" s="2"/>
      <c r="W586" s="2"/>
      <c r="X586" s="2"/>
      <c r="Y586" s="2"/>
      <c r="Z586" s="2"/>
      <c r="AB586" s="2"/>
      <c r="AC586" s="2"/>
      <c r="AE586" s="2"/>
      <c r="AF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S587" s="2"/>
      <c r="T587" s="2"/>
      <c r="U587" s="2"/>
      <c r="V587" s="2"/>
      <c r="W587" s="2"/>
      <c r="X587" s="2"/>
      <c r="Y587" s="2"/>
      <c r="Z587" s="2"/>
      <c r="AB587" s="2"/>
      <c r="AC587" s="2"/>
      <c r="AE587" s="2"/>
      <c r="AF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E588" s="2"/>
      <c r="AF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O589" s="2"/>
      <c r="P589" s="2"/>
      <c r="Q589" s="2"/>
      <c r="S589" s="2"/>
      <c r="T589" s="2"/>
      <c r="U589" s="2"/>
      <c r="V589" s="2"/>
      <c r="W589" s="2"/>
      <c r="X589" s="2"/>
      <c r="Y589" s="2"/>
      <c r="Z589" s="2"/>
      <c r="AB589" s="2"/>
      <c r="AC589" s="2"/>
      <c r="AE589" s="2"/>
      <c r="AF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O590" s="2"/>
      <c r="P590" s="2"/>
      <c r="Q590" s="2"/>
      <c r="S590" s="2"/>
      <c r="T590" s="2"/>
      <c r="U590" s="2"/>
      <c r="V590" s="2"/>
      <c r="W590" s="2"/>
      <c r="X590" s="2"/>
      <c r="Y590" s="2"/>
      <c r="Z590" s="2"/>
      <c r="AB590" s="2"/>
      <c r="AC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O591" s="2"/>
      <c r="P591" s="2"/>
      <c r="Q591" s="2"/>
      <c r="S591" s="2"/>
      <c r="T591" s="2"/>
      <c r="U591" s="2"/>
      <c r="V591" s="2"/>
      <c r="W591" s="2"/>
      <c r="X591" s="2"/>
      <c r="Y591" s="2"/>
      <c r="Z591" s="2"/>
      <c r="AB591" s="2"/>
      <c r="AC591" s="2"/>
      <c r="AE591" s="2"/>
      <c r="AF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O592" s="2"/>
      <c r="P592" s="2"/>
      <c r="Q592" s="2"/>
      <c r="S592" s="2"/>
      <c r="T592" s="2"/>
      <c r="U592" s="2"/>
      <c r="V592" s="2"/>
      <c r="W592" s="2"/>
      <c r="X592" s="2"/>
      <c r="Y592" s="2"/>
      <c r="Z592" s="2"/>
      <c r="AB592" s="2"/>
      <c r="AC592" s="2"/>
      <c r="AE592" s="2"/>
      <c r="AF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O593" s="2"/>
      <c r="P593" s="2"/>
      <c r="Q593" s="2"/>
      <c r="S593" s="2"/>
      <c r="T593" s="2"/>
      <c r="U593" s="2"/>
      <c r="V593" s="2"/>
      <c r="W593" s="2"/>
      <c r="X593" s="2"/>
      <c r="Y593" s="2"/>
      <c r="Z593" s="2"/>
      <c r="AB593" s="2"/>
      <c r="AC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O594" s="2"/>
      <c r="P594" s="2"/>
      <c r="Q594" s="2"/>
      <c r="S594" s="2"/>
      <c r="T594" s="2"/>
      <c r="U594" s="2"/>
      <c r="V594" s="2"/>
      <c r="W594" s="2"/>
      <c r="X594" s="2"/>
      <c r="Y594" s="2"/>
      <c r="Z594" s="2"/>
      <c r="AB594" s="2"/>
      <c r="AC594" s="2"/>
      <c r="AE594" s="2"/>
      <c r="AF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S595" s="2"/>
      <c r="T595" s="2"/>
      <c r="U595" s="2"/>
      <c r="V595" s="2"/>
      <c r="W595" s="2"/>
      <c r="X595" s="2"/>
      <c r="Y595" s="2"/>
      <c r="Z595" s="2"/>
      <c r="AB595" s="2"/>
      <c r="AC595" s="2"/>
      <c r="AE595" s="2"/>
      <c r="AF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O596" s="2"/>
      <c r="P596" s="2"/>
      <c r="Q596" s="2"/>
      <c r="S596" s="2"/>
      <c r="T596" s="2"/>
      <c r="U596" s="2"/>
      <c r="V596" s="2"/>
      <c r="W596" s="2"/>
      <c r="X596" s="2"/>
      <c r="Y596" s="2"/>
      <c r="Z596" s="2"/>
      <c r="AB596" s="2"/>
      <c r="AC596" s="2"/>
      <c r="AE596" s="2"/>
      <c r="AF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E597" s="2"/>
      <c r="AF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E598" s="2"/>
      <c r="AF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S599" s="2"/>
      <c r="T599" s="2"/>
      <c r="U599" s="2"/>
      <c r="V599" s="2"/>
      <c r="W599" s="2"/>
      <c r="X599" s="2"/>
      <c r="Y599" s="2"/>
      <c r="Z599" s="2"/>
      <c r="AB599" s="2"/>
      <c r="AC599" s="2"/>
      <c r="AE599" s="2"/>
      <c r="AF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S600" s="2"/>
      <c r="T600" s="2"/>
      <c r="U600" s="2"/>
      <c r="V600" s="2"/>
      <c r="W600" s="2"/>
      <c r="X600" s="2"/>
      <c r="Y600" s="2"/>
      <c r="Z600" s="2"/>
      <c r="AB600" s="2"/>
      <c r="AC600" s="2"/>
      <c r="AE600" s="2"/>
      <c r="AF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O601" s="2"/>
      <c r="P601" s="2"/>
      <c r="Q601" s="2"/>
      <c r="S601" s="2"/>
      <c r="T601" s="2"/>
      <c r="U601" s="2"/>
      <c r="V601" s="2"/>
      <c r="W601" s="2"/>
      <c r="X601" s="2"/>
      <c r="Y601" s="2"/>
      <c r="Z601" s="2"/>
      <c r="AB601" s="2"/>
      <c r="AC601" s="2"/>
      <c r="AE601" s="2"/>
      <c r="AF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O602" s="2"/>
      <c r="P602" s="2"/>
      <c r="Q602" s="2"/>
      <c r="S602" s="2"/>
      <c r="T602" s="2"/>
      <c r="U602" s="2"/>
      <c r="V602" s="2"/>
      <c r="W602" s="2"/>
      <c r="X602" s="2"/>
      <c r="Y602" s="2"/>
      <c r="Z602" s="2"/>
      <c r="AB602" s="2"/>
      <c r="AC602" s="2"/>
      <c r="AE602" s="2"/>
      <c r="AF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O603" s="2"/>
      <c r="P603" s="2"/>
      <c r="Q603" s="2"/>
      <c r="S603" s="2"/>
      <c r="T603" s="2"/>
      <c r="U603" s="2"/>
      <c r="V603" s="2"/>
      <c r="W603" s="2"/>
      <c r="X603" s="2"/>
      <c r="Y603" s="2"/>
      <c r="Z603" s="2"/>
      <c r="AB603" s="2"/>
      <c r="AC603" s="2"/>
      <c r="AE603" s="2"/>
      <c r="AF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S604" s="2"/>
      <c r="T604" s="2"/>
      <c r="U604" s="2"/>
      <c r="V604" s="2"/>
      <c r="W604" s="2"/>
      <c r="X604" s="2"/>
      <c r="Y604" s="2"/>
      <c r="Z604" s="2"/>
      <c r="AB604" s="2"/>
      <c r="AC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S605" s="2"/>
      <c r="T605" s="2"/>
      <c r="U605" s="2"/>
      <c r="V605" s="2"/>
      <c r="W605" s="2"/>
      <c r="X605" s="2"/>
      <c r="Y605" s="2"/>
      <c r="Z605" s="2"/>
      <c r="AB605" s="2"/>
      <c r="AC605" s="2"/>
      <c r="AE605" s="2"/>
      <c r="AF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S606" s="2"/>
      <c r="T606" s="2"/>
      <c r="U606" s="2"/>
      <c r="V606" s="2"/>
      <c r="W606" s="2"/>
      <c r="X606" s="2"/>
      <c r="Y606" s="2"/>
      <c r="Z606" s="2"/>
      <c r="AB606" s="2"/>
      <c r="AC606" s="2"/>
      <c r="AE606" s="2"/>
      <c r="AF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E607" s="2"/>
      <c r="AF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O608" s="2"/>
      <c r="P608" s="2"/>
      <c r="Q608" s="2"/>
      <c r="S608" s="2"/>
      <c r="T608" s="2"/>
      <c r="U608" s="2"/>
      <c r="V608" s="2"/>
      <c r="W608" s="2"/>
      <c r="X608" s="2"/>
      <c r="Y608" s="2"/>
      <c r="Z608" s="2"/>
      <c r="AB608" s="2"/>
      <c r="AC608" s="2"/>
      <c r="AE608" s="2"/>
      <c r="AF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O609" s="2"/>
      <c r="P609" s="2"/>
      <c r="Q609" s="2"/>
      <c r="S609" s="2"/>
      <c r="T609" s="2"/>
      <c r="U609" s="2"/>
      <c r="V609" s="2"/>
      <c r="W609" s="2"/>
      <c r="X609" s="2"/>
      <c r="Y609" s="2"/>
      <c r="Z609" s="2"/>
      <c r="AB609" s="2"/>
      <c r="AC609" s="2"/>
      <c r="AE609" s="2"/>
      <c r="AF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O611" s="2"/>
      <c r="P611" s="2"/>
      <c r="Q611" s="2"/>
      <c r="S611" s="2"/>
      <c r="T611" s="2"/>
      <c r="U611" s="2"/>
      <c r="V611" s="2"/>
      <c r="W611" s="2"/>
      <c r="X611" s="2"/>
      <c r="Y611" s="2"/>
      <c r="Z611" s="2"/>
      <c r="AB611" s="2"/>
      <c r="AC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O612" s="2"/>
      <c r="P612" s="2"/>
      <c r="Q612" s="2"/>
      <c r="S612" s="2"/>
      <c r="T612" s="2"/>
      <c r="U612" s="2"/>
      <c r="V612" s="2"/>
      <c r="W612" s="2"/>
      <c r="X612" s="2"/>
      <c r="Y612" s="2"/>
      <c r="Z612" s="2"/>
      <c r="AB612" s="2"/>
      <c r="AC612" s="2"/>
      <c r="AE612" s="2"/>
      <c r="AF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S613" s="2"/>
      <c r="T613" s="2"/>
      <c r="U613" s="2"/>
      <c r="V613" s="2"/>
      <c r="W613" s="2"/>
      <c r="X613" s="2"/>
      <c r="Y613" s="2"/>
      <c r="Z613" s="2"/>
      <c r="AB613" s="2"/>
      <c r="AC613" s="2"/>
      <c r="AE613" s="2"/>
      <c r="AF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O614" s="2"/>
      <c r="P614" s="2"/>
      <c r="Q614" s="2"/>
      <c r="S614" s="2"/>
      <c r="T614" s="2"/>
      <c r="U614" s="2"/>
      <c r="V614" s="2"/>
      <c r="W614" s="2"/>
      <c r="X614" s="2"/>
      <c r="Y614" s="2"/>
      <c r="Z614" s="2"/>
      <c r="AB614" s="2"/>
      <c r="AC614" s="2"/>
      <c r="AE614" s="2"/>
      <c r="AF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O615" s="2"/>
      <c r="P615" s="2"/>
      <c r="Q615" s="2"/>
      <c r="S615" s="2"/>
      <c r="T615" s="2"/>
      <c r="U615" s="2"/>
      <c r="V615" s="2"/>
      <c r="W615" s="2"/>
      <c r="X615" s="2"/>
      <c r="Y615" s="2"/>
      <c r="Z615" s="2"/>
      <c r="AB615" s="2"/>
      <c r="AC615" s="2"/>
      <c r="AE615" s="2"/>
      <c r="AF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E616" s="2"/>
      <c r="AF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S617" s="2"/>
      <c r="T617" s="2"/>
      <c r="U617" s="2"/>
      <c r="V617" s="2"/>
      <c r="W617" s="2"/>
      <c r="X617" s="2"/>
      <c r="Y617" s="2"/>
      <c r="Z617" s="2"/>
      <c r="AB617" s="2"/>
      <c r="AC617" s="2"/>
      <c r="AD617" s="2"/>
      <c r="AE617" s="2"/>
      <c r="AF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O618" s="2"/>
      <c r="P618" s="2"/>
      <c r="Q618" s="2"/>
      <c r="S618" s="2"/>
      <c r="T618" s="2"/>
      <c r="U618" s="2"/>
      <c r="V618" s="2"/>
      <c r="W618" s="2"/>
      <c r="X618" s="2"/>
      <c r="Y618" s="2"/>
      <c r="Z618" s="2"/>
      <c r="AB618" s="2"/>
      <c r="AC618" s="2"/>
      <c r="AE618" s="2"/>
      <c r="AF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S619" s="2"/>
      <c r="T619" s="2"/>
      <c r="U619" s="2"/>
      <c r="V619" s="2"/>
      <c r="W619" s="2"/>
      <c r="X619" s="2"/>
      <c r="Y619" s="2"/>
      <c r="Z619" s="2"/>
      <c r="AB619" s="2"/>
      <c r="AC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O620" s="2"/>
      <c r="P620" s="2"/>
      <c r="Q620" s="2"/>
      <c r="S620" s="2"/>
      <c r="T620" s="2"/>
      <c r="U620" s="2"/>
      <c r="V620" s="2"/>
      <c r="W620" s="2"/>
      <c r="X620" s="2"/>
      <c r="Y620" s="2"/>
      <c r="Z620" s="2"/>
      <c r="AB620" s="2"/>
      <c r="AC620" s="2"/>
      <c r="AE620" s="2"/>
      <c r="AF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O622" s="2"/>
      <c r="P622" s="2"/>
      <c r="Q622" s="2"/>
      <c r="S622" s="2"/>
      <c r="T622" s="2"/>
      <c r="U622" s="2"/>
      <c r="V622" s="2"/>
      <c r="W622" s="2"/>
      <c r="X622" s="2"/>
      <c r="Y622" s="2"/>
      <c r="Z622" s="2"/>
      <c r="AB622" s="2"/>
      <c r="AC622" s="2"/>
      <c r="AE622" s="2"/>
      <c r="AF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O623" s="2"/>
      <c r="P623" s="2"/>
      <c r="Q623" s="2"/>
      <c r="S623" s="2"/>
      <c r="T623" s="2"/>
      <c r="U623" s="2"/>
      <c r="V623" s="2"/>
      <c r="W623" s="2"/>
      <c r="X623" s="2"/>
      <c r="Y623" s="2"/>
      <c r="Z623" s="2"/>
      <c r="AB623" s="2"/>
      <c r="AC623" s="2"/>
      <c r="AE623" s="2"/>
      <c r="AF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E624" s="2"/>
      <c r="AF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O625" s="2"/>
      <c r="P625" s="2"/>
      <c r="Q625" s="2"/>
      <c r="S625" s="2"/>
      <c r="T625" s="2"/>
      <c r="U625" s="2"/>
      <c r="V625" s="2"/>
      <c r="W625" s="2"/>
      <c r="X625" s="2"/>
      <c r="Y625" s="2"/>
      <c r="Z625" s="2"/>
      <c r="AB625" s="2"/>
      <c r="AC625" s="2"/>
      <c r="AE625" s="2"/>
      <c r="AF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S626" s="2"/>
      <c r="T626" s="2"/>
      <c r="U626" s="2"/>
      <c r="V626" s="2"/>
      <c r="W626" s="2"/>
      <c r="X626" s="2"/>
      <c r="Y626" s="2"/>
      <c r="Z626" s="2"/>
      <c r="AB626" s="2"/>
      <c r="AC626" s="2"/>
      <c r="AE626" s="2"/>
      <c r="AF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E627" s="2"/>
      <c r="AF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E629" s="2"/>
      <c r="AF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S630" s="2"/>
      <c r="T630" s="2"/>
      <c r="U630" s="2"/>
      <c r="V630" s="2"/>
      <c r="W630" s="2"/>
      <c r="X630" s="2"/>
      <c r="Y630" s="2"/>
      <c r="Z630" s="2"/>
      <c r="AB630" s="2"/>
      <c r="AC630" s="2"/>
      <c r="AE630" s="2"/>
      <c r="AF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S631" s="2"/>
      <c r="T631" s="2"/>
      <c r="U631" s="2"/>
      <c r="V631" s="2"/>
      <c r="W631" s="2"/>
      <c r="X631" s="2"/>
      <c r="Y631" s="2"/>
      <c r="Z631" s="2"/>
      <c r="AB631" s="2"/>
      <c r="AC631" s="2"/>
      <c r="AE631" s="2"/>
      <c r="AF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S633" s="2"/>
      <c r="T633" s="2"/>
      <c r="U633" s="2"/>
      <c r="V633" s="2"/>
      <c r="W633" s="2"/>
      <c r="X633" s="2"/>
      <c r="Y633" s="2"/>
      <c r="Z633" s="2"/>
      <c r="AB633" s="2"/>
      <c r="AC633" s="2"/>
      <c r="AE633" s="2"/>
      <c r="AF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O634" s="2"/>
      <c r="P634" s="2"/>
      <c r="Q634" s="2"/>
      <c r="S634" s="2"/>
      <c r="T634" s="2"/>
      <c r="U634" s="2"/>
      <c r="V634" s="2"/>
      <c r="W634" s="2"/>
      <c r="X634" s="2"/>
      <c r="Y634" s="2"/>
      <c r="Z634" s="2"/>
      <c r="AB634" s="2"/>
      <c r="AC634" s="2"/>
      <c r="AE634" s="2"/>
      <c r="AF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S635" s="2"/>
      <c r="T635" s="2"/>
      <c r="U635" s="2"/>
      <c r="V635" s="2"/>
      <c r="W635" s="2"/>
      <c r="X635" s="2"/>
      <c r="Y635" s="2"/>
      <c r="Z635" s="2"/>
      <c r="AB635" s="2"/>
      <c r="AC635" s="2"/>
      <c r="AE635" s="2"/>
      <c r="AF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O636" s="2"/>
      <c r="P636" s="2"/>
      <c r="Q636" s="2"/>
      <c r="S636" s="2"/>
      <c r="T636" s="2"/>
      <c r="U636" s="2"/>
      <c r="V636" s="2"/>
      <c r="W636" s="2"/>
      <c r="X636" s="2"/>
      <c r="Y636" s="2"/>
      <c r="Z636" s="2"/>
      <c r="AB636" s="2"/>
      <c r="AC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O637" s="2"/>
      <c r="P637" s="2"/>
      <c r="Q637" s="2"/>
      <c r="S637" s="2"/>
      <c r="T637" s="2"/>
      <c r="U637" s="2"/>
      <c r="V637" s="2"/>
      <c r="W637" s="2"/>
      <c r="X637" s="2"/>
      <c r="Y637" s="2"/>
      <c r="Z637" s="2"/>
      <c r="AB637" s="2"/>
      <c r="AC637" s="2"/>
      <c r="AE637" s="2"/>
      <c r="AF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E639" s="2"/>
      <c r="AF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O640" s="2"/>
      <c r="P640" s="2"/>
      <c r="Q640" s="2"/>
      <c r="S640" s="2"/>
      <c r="T640" s="2"/>
      <c r="U640" s="2"/>
      <c r="V640" s="2"/>
      <c r="W640" s="2"/>
      <c r="X640" s="2"/>
      <c r="Y640" s="2"/>
      <c r="Z640" s="2"/>
      <c r="AB640" s="2"/>
      <c r="AC640" s="2"/>
      <c r="AE640" s="2"/>
      <c r="AF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S643" s="2"/>
      <c r="T643" s="2"/>
      <c r="U643" s="2"/>
      <c r="V643" s="2"/>
      <c r="W643" s="2"/>
      <c r="X643" s="2"/>
      <c r="Y643" s="2"/>
      <c r="Z643" s="2"/>
      <c r="AB643" s="2"/>
      <c r="AC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S645" s="2"/>
      <c r="T645" s="2"/>
      <c r="U645" s="2"/>
      <c r="V645" s="2"/>
      <c r="W645" s="2"/>
      <c r="X645" s="2"/>
      <c r="Y645" s="2"/>
      <c r="Z645" s="2"/>
      <c r="AB645" s="2"/>
      <c r="AC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S646" s="2"/>
      <c r="T646" s="2"/>
      <c r="U646" s="2"/>
      <c r="V646" s="2"/>
      <c r="W646" s="2"/>
      <c r="X646" s="2"/>
      <c r="Y646" s="2"/>
      <c r="Z646" s="2"/>
      <c r="AB646" s="2"/>
      <c r="AC646" s="2"/>
      <c r="AE646" s="2"/>
      <c r="AF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O647" s="2"/>
      <c r="P647" s="2"/>
      <c r="Q647" s="2"/>
      <c r="S647" s="2"/>
      <c r="T647" s="2"/>
      <c r="U647" s="2"/>
      <c r="V647" s="2"/>
      <c r="W647" s="2"/>
      <c r="X647" s="2"/>
      <c r="Y647" s="2"/>
      <c r="Z647" s="2"/>
      <c r="AB647" s="2"/>
      <c r="AC647" s="2"/>
      <c r="AE647" s="2"/>
      <c r="AF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O648" s="2"/>
      <c r="P648" s="2"/>
      <c r="Q648" s="2"/>
      <c r="S648" s="2"/>
      <c r="T648" s="2"/>
      <c r="U648" s="2"/>
      <c r="V648" s="2"/>
      <c r="W648" s="2"/>
      <c r="X648" s="2"/>
      <c r="Y648" s="2"/>
      <c r="Z648" s="2"/>
      <c r="AB648" s="2"/>
      <c r="AC648" s="2"/>
      <c r="AE648" s="2"/>
      <c r="AF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S649" s="2"/>
      <c r="T649" s="2"/>
      <c r="U649" s="2"/>
      <c r="V649" s="2"/>
      <c r="W649" s="2"/>
      <c r="X649" s="2"/>
      <c r="Y649" s="2"/>
      <c r="Z649" s="2"/>
      <c r="AB649" s="2"/>
      <c r="AC649" s="2"/>
      <c r="AE649" s="2"/>
      <c r="AF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E650" s="2"/>
      <c r="AF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O652" s="2"/>
      <c r="P652" s="2"/>
      <c r="Q652" s="2"/>
      <c r="S652" s="2"/>
      <c r="T652" s="2"/>
      <c r="U652" s="2"/>
      <c r="V652" s="2"/>
      <c r="W652" s="2"/>
      <c r="X652" s="2"/>
      <c r="Y652" s="2"/>
      <c r="Z652" s="2"/>
      <c r="AB652" s="2"/>
      <c r="AC652" s="2"/>
      <c r="AE652" s="2"/>
      <c r="AF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E653" s="2"/>
      <c r="AF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O655" s="2"/>
      <c r="P655" s="2"/>
      <c r="Q655" s="2"/>
      <c r="S655" s="2"/>
      <c r="T655" s="2"/>
      <c r="U655" s="2"/>
      <c r="V655" s="2"/>
      <c r="W655" s="2"/>
      <c r="X655" s="2"/>
      <c r="Y655" s="2"/>
      <c r="Z655" s="2"/>
      <c r="AB655" s="2"/>
      <c r="AC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O656" s="2"/>
      <c r="P656" s="2"/>
      <c r="Q656" s="2"/>
      <c r="S656" s="2"/>
      <c r="T656" s="2"/>
      <c r="U656" s="2"/>
      <c r="V656" s="2"/>
      <c r="W656" s="2"/>
      <c r="X656" s="2"/>
      <c r="Y656" s="2"/>
      <c r="Z656" s="2"/>
      <c r="AB656" s="2"/>
      <c r="AC656" s="2"/>
      <c r="AE656" s="2"/>
      <c r="AF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O657" s="2"/>
      <c r="P657" s="2"/>
      <c r="Q657" s="2"/>
      <c r="S657" s="2"/>
      <c r="T657" s="2"/>
      <c r="U657" s="2"/>
      <c r="V657" s="2"/>
      <c r="W657" s="2"/>
      <c r="X657" s="2"/>
      <c r="Y657" s="2"/>
      <c r="Z657" s="2"/>
      <c r="AB657" s="2"/>
      <c r="AC657" s="2"/>
      <c r="AE657" s="2"/>
      <c r="AF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O659" s="2"/>
      <c r="P659" s="2"/>
      <c r="Q659" s="2"/>
      <c r="S659" s="2"/>
      <c r="T659" s="2"/>
      <c r="U659" s="2"/>
      <c r="V659" s="2"/>
      <c r="W659" s="2"/>
      <c r="X659" s="2"/>
      <c r="Y659" s="2"/>
      <c r="Z659" s="2"/>
      <c r="AB659" s="2"/>
      <c r="AC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O660" s="2"/>
      <c r="P660" s="2"/>
      <c r="Q660" s="2"/>
      <c r="S660" s="2"/>
      <c r="T660" s="2"/>
      <c r="U660" s="2"/>
      <c r="V660" s="2"/>
      <c r="W660" s="2"/>
      <c r="X660" s="2"/>
      <c r="Y660" s="2"/>
      <c r="Z660" s="2"/>
      <c r="AB660" s="2"/>
      <c r="AC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O661" s="2"/>
      <c r="P661" s="2"/>
      <c r="Q661" s="2"/>
      <c r="S661" s="2"/>
      <c r="T661" s="2"/>
      <c r="U661" s="2"/>
      <c r="V661" s="2"/>
      <c r="W661" s="2"/>
      <c r="X661" s="2"/>
      <c r="Y661" s="2"/>
      <c r="Z661" s="2"/>
      <c r="AB661" s="2"/>
      <c r="AC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S663" s="2"/>
      <c r="T663" s="2"/>
      <c r="U663" s="2"/>
      <c r="V663" s="2"/>
      <c r="W663" s="2"/>
      <c r="X663" s="2"/>
      <c r="Y663" s="2"/>
      <c r="Z663" s="2"/>
      <c r="AB663" s="2"/>
      <c r="AC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O664" s="2"/>
      <c r="P664" s="2"/>
      <c r="Q664" s="2"/>
      <c r="S664" s="2"/>
      <c r="T664" s="2"/>
      <c r="U664" s="2"/>
      <c r="V664" s="2"/>
      <c r="W664" s="2"/>
      <c r="X664" s="2"/>
      <c r="Y664" s="2"/>
      <c r="Z664" s="2"/>
      <c r="AB664" s="2"/>
      <c r="AC664" s="2"/>
      <c r="AE664" s="2"/>
      <c r="AF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O665" s="2"/>
      <c r="P665" s="2"/>
      <c r="Q665" s="2"/>
      <c r="S665" s="2"/>
      <c r="T665" s="2"/>
      <c r="U665" s="2"/>
      <c r="V665" s="2"/>
      <c r="W665" s="2"/>
      <c r="X665" s="2"/>
      <c r="Y665" s="2"/>
      <c r="Z665" s="2"/>
      <c r="AB665" s="2"/>
      <c r="AC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O666" s="2"/>
      <c r="P666" s="2"/>
      <c r="Q666" s="2"/>
      <c r="S666" s="2"/>
      <c r="T666" s="2"/>
      <c r="U666" s="2"/>
      <c r="V666" s="2"/>
      <c r="W666" s="2"/>
      <c r="X666" s="2"/>
      <c r="Y666" s="2"/>
      <c r="Z666" s="2"/>
      <c r="AB666" s="2"/>
      <c r="AC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S667" s="2"/>
      <c r="T667" s="2"/>
      <c r="U667" s="2"/>
      <c r="V667" s="2"/>
      <c r="W667" s="2"/>
      <c r="X667" s="2"/>
      <c r="Y667" s="2"/>
      <c r="Z667" s="2"/>
      <c r="AB667" s="2"/>
      <c r="AC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S669" s="2"/>
      <c r="T669" s="2"/>
      <c r="U669" s="2"/>
      <c r="V669" s="2"/>
      <c r="W669" s="2"/>
      <c r="X669" s="2"/>
      <c r="Y669" s="2"/>
      <c r="Z669" s="2"/>
      <c r="AB669" s="2"/>
      <c r="AC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S671" s="2"/>
      <c r="T671" s="2"/>
      <c r="U671" s="2"/>
      <c r="V671" s="2"/>
      <c r="W671" s="2"/>
      <c r="X671" s="2"/>
      <c r="Y671" s="2"/>
      <c r="Z671" s="2"/>
      <c r="AB671" s="2"/>
      <c r="AC671" s="2"/>
      <c r="AD671" s="2"/>
      <c r="AE671" s="2"/>
      <c r="AF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S674" s="2"/>
      <c r="T674" s="2"/>
      <c r="U674" s="2"/>
      <c r="V674" s="2"/>
      <c r="W674" s="2"/>
      <c r="X674" s="2"/>
      <c r="Y674" s="2"/>
      <c r="Z674" s="2"/>
      <c r="AB674" s="2"/>
      <c r="AC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O675" s="2"/>
      <c r="P675" s="2"/>
      <c r="Q675" s="2"/>
      <c r="S675" s="2"/>
      <c r="T675" s="2"/>
      <c r="U675" s="2"/>
      <c r="V675" s="2"/>
      <c r="W675" s="2"/>
      <c r="X675" s="2"/>
      <c r="Y675" s="2"/>
      <c r="Z675" s="2"/>
      <c r="AB675" s="2"/>
      <c r="AC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O677" s="2"/>
      <c r="P677" s="2"/>
      <c r="Q677" s="2"/>
      <c r="S677" s="2"/>
      <c r="T677" s="2"/>
      <c r="U677" s="2"/>
      <c r="V677" s="2"/>
      <c r="W677" s="2"/>
      <c r="X677" s="2"/>
      <c r="Y677" s="2"/>
      <c r="Z677" s="2"/>
      <c r="AB677" s="2"/>
      <c r="AC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S678" s="2"/>
      <c r="T678" s="2"/>
      <c r="U678" s="2"/>
      <c r="V678" s="2"/>
      <c r="W678" s="2"/>
      <c r="X678" s="2"/>
      <c r="Y678" s="2"/>
      <c r="Z678" s="2"/>
      <c r="AB678" s="2"/>
      <c r="AC678" s="2"/>
      <c r="AE678" s="2"/>
      <c r="AF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S679" s="2"/>
      <c r="T679" s="2"/>
      <c r="U679" s="2"/>
      <c r="V679" s="2"/>
      <c r="W679" s="2"/>
      <c r="X679" s="2"/>
      <c r="Y679" s="2"/>
      <c r="Z679" s="2"/>
      <c r="AB679" s="2"/>
      <c r="AC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O680" s="2"/>
      <c r="P680" s="2"/>
      <c r="Q680" s="2"/>
      <c r="S680" s="2"/>
      <c r="T680" s="2"/>
      <c r="U680" s="2"/>
      <c r="V680" s="2"/>
      <c r="W680" s="2"/>
      <c r="X680" s="2"/>
      <c r="Y680" s="2"/>
      <c r="Z680" s="2"/>
      <c r="AB680" s="2"/>
      <c r="AC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S681" s="2"/>
      <c r="T681" s="2"/>
      <c r="U681" s="2"/>
      <c r="V681" s="2"/>
      <c r="W681" s="2"/>
      <c r="X681" s="2"/>
      <c r="Y681" s="2"/>
      <c r="Z681" s="2"/>
      <c r="AB681" s="2"/>
      <c r="AC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O682" s="2"/>
      <c r="P682" s="2"/>
      <c r="Q682" s="2"/>
      <c r="S682" s="2"/>
      <c r="T682" s="2"/>
      <c r="U682" s="2"/>
      <c r="V682" s="2"/>
      <c r="W682" s="2"/>
      <c r="X682" s="2"/>
      <c r="Y682" s="2"/>
      <c r="Z682" s="2"/>
      <c r="AB682" s="2"/>
      <c r="AC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S683" s="2"/>
      <c r="T683" s="2"/>
      <c r="U683" s="2"/>
      <c r="V683" s="2"/>
      <c r="W683" s="2"/>
      <c r="X683" s="2"/>
      <c r="Y683" s="2"/>
      <c r="Z683" s="2"/>
      <c r="AB683" s="2"/>
      <c r="AC683" s="2"/>
      <c r="AE683" s="2"/>
      <c r="AF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S684" s="2"/>
      <c r="T684" s="2"/>
      <c r="U684" s="2"/>
      <c r="V684" s="2"/>
      <c r="W684" s="2"/>
      <c r="X684" s="2"/>
      <c r="Y684" s="2"/>
      <c r="Z684" s="2"/>
      <c r="AB684" s="2"/>
      <c r="AC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O685" s="2"/>
      <c r="P685" s="2"/>
      <c r="Q685" s="2"/>
      <c r="S685" s="2"/>
      <c r="T685" s="2"/>
      <c r="U685" s="2"/>
      <c r="V685" s="2"/>
      <c r="W685" s="2"/>
      <c r="X685" s="2"/>
      <c r="Y685" s="2"/>
      <c r="Z685" s="2"/>
      <c r="AB685" s="2"/>
      <c r="AC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S686" s="2"/>
      <c r="T686" s="2"/>
      <c r="U686" s="2"/>
      <c r="V686" s="2"/>
      <c r="W686" s="2"/>
      <c r="X686" s="2"/>
      <c r="Y686" s="2"/>
      <c r="Z686" s="2"/>
      <c r="AB686" s="2"/>
      <c r="AC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O687" s="2"/>
      <c r="P687" s="2"/>
      <c r="Q687" s="2"/>
      <c r="S687" s="2"/>
      <c r="T687" s="2"/>
      <c r="U687" s="2"/>
      <c r="V687" s="2"/>
      <c r="W687" s="2"/>
      <c r="X687" s="2"/>
      <c r="Y687" s="2"/>
      <c r="Z687" s="2"/>
      <c r="AB687" s="2"/>
      <c r="AC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S688" s="2"/>
      <c r="T688" s="2"/>
      <c r="U688" s="2"/>
      <c r="V688" s="2"/>
      <c r="W688" s="2"/>
      <c r="X688" s="2"/>
      <c r="Y688" s="2"/>
      <c r="Z688" s="2"/>
      <c r="AB688" s="2"/>
      <c r="AC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O689" s="2"/>
      <c r="P689" s="2"/>
      <c r="Q689" s="2"/>
      <c r="S689" s="2"/>
      <c r="T689" s="2"/>
      <c r="U689" s="2"/>
      <c r="V689" s="2"/>
      <c r="W689" s="2"/>
      <c r="X689" s="2"/>
      <c r="Y689" s="2"/>
      <c r="Z689" s="2"/>
      <c r="AB689" s="2"/>
      <c r="AC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O690" s="2"/>
      <c r="P690" s="2"/>
      <c r="Q690" s="2"/>
      <c r="S690" s="2"/>
      <c r="T690" s="2"/>
      <c r="U690" s="2"/>
      <c r="V690" s="2"/>
      <c r="W690" s="2"/>
      <c r="X690" s="2"/>
      <c r="Y690" s="2"/>
      <c r="Z690" s="2"/>
      <c r="AB690" s="2"/>
      <c r="AC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S691" s="2"/>
      <c r="T691" s="2"/>
      <c r="U691" s="2"/>
      <c r="V691" s="2"/>
      <c r="W691" s="2"/>
      <c r="X691" s="2"/>
      <c r="Y691" s="2"/>
      <c r="Z691" s="2"/>
      <c r="AB691" s="2"/>
      <c r="AC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S692" s="2"/>
      <c r="T692" s="2"/>
      <c r="U692" s="2"/>
      <c r="V692" s="2"/>
      <c r="W692" s="2"/>
      <c r="X692" s="2"/>
      <c r="Y692" s="2"/>
      <c r="Z692" s="2"/>
      <c r="AB692" s="2"/>
      <c r="AC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S693" s="2"/>
      <c r="T693" s="2"/>
      <c r="U693" s="2"/>
      <c r="V693" s="2"/>
      <c r="W693" s="2"/>
      <c r="X693" s="2"/>
      <c r="Y693" s="2"/>
      <c r="Z693" s="2"/>
      <c r="AB693" s="2"/>
      <c r="AC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O694" s="2"/>
      <c r="P694" s="2"/>
      <c r="Q694" s="2"/>
      <c r="S694" s="2"/>
      <c r="T694" s="2"/>
      <c r="U694" s="2"/>
      <c r="V694" s="2"/>
      <c r="W694" s="2"/>
      <c r="X694" s="2"/>
      <c r="Y694" s="2"/>
      <c r="Z694" s="2"/>
      <c r="AB694" s="2"/>
      <c r="AC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O695" s="2"/>
      <c r="P695" s="2"/>
      <c r="Q695" s="2"/>
      <c r="S695" s="2"/>
      <c r="T695" s="2"/>
      <c r="U695" s="2"/>
      <c r="V695" s="2"/>
      <c r="W695" s="2"/>
      <c r="X695" s="2"/>
      <c r="Y695" s="2"/>
      <c r="Z695" s="2"/>
      <c r="AB695" s="2"/>
      <c r="AC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S696" s="2"/>
      <c r="T696" s="2"/>
      <c r="U696" s="2"/>
      <c r="V696" s="2"/>
      <c r="W696" s="2"/>
      <c r="X696" s="2"/>
      <c r="Y696" s="2"/>
      <c r="Z696" s="2"/>
      <c r="AB696" s="2"/>
      <c r="AC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S697" s="2"/>
      <c r="T697" s="2"/>
      <c r="U697" s="2"/>
      <c r="V697" s="2"/>
      <c r="W697" s="2"/>
      <c r="X697" s="2"/>
      <c r="Y697" s="2"/>
      <c r="Z697" s="2"/>
      <c r="AB697" s="2"/>
      <c r="AC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O698" s="2"/>
      <c r="P698" s="2"/>
      <c r="Q698" s="2"/>
      <c r="S698" s="2"/>
      <c r="T698" s="2"/>
      <c r="U698" s="2"/>
      <c r="V698" s="2"/>
      <c r="W698" s="2"/>
      <c r="X698" s="2"/>
      <c r="Y698" s="2"/>
      <c r="Z698" s="2"/>
      <c r="AB698" s="2"/>
      <c r="AC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O699" s="2"/>
      <c r="P699" s="2"/>
      <c r="Q699" s="2"/>
      <c r="S699" s="2"/>
      <c r="T699" s="2"/>
      <c r="U699" s="2"/>
      <c r="V699" s="2"/>
      <c r="W699" s="2"/>
      <c r="X699" s="2"/>
      <c r="Y699" s="2"/>
      <c r="Z699" s="2"/>
      <c r="AB699" s="2"/>
      <c r="AC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S701" s="2"/>
      <c r="T701" s="2"/>
      <c r="U701" s="2"/>
      <c r="V701" s="2"/>
      <c r="W701" s="2"/>
      <c r="X701" s="2"/>
      <c r="Y701" s="2"/>
      <c r="Z701" s="2"/>
      <c r="AB701" s="2"/>
      <c r="AC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O702" s="2"/>
      <c r="P702" s="2"/>
      <c r="Q702" s="2"/>
      <c r="S702" s="2"/>
      <c r="T702" s="2"/>
      <c r="U702" s="2"/>
      <c r="V702" s="2"/>
      <c r="W702" s="2"/>
      <c r="X702" s="2"/>
      <c r="Y702" s="2"/>
      <c r="Z702" s="2"/>
      <c r="AB702" s="2"/>
      <c r="AC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O703" s="2"/>
      <c r="P703" s="2"/>
      <c r="Q703" s="2"/>
      <c r="S703" s="2"/>
      <c r="T703" s="2"/>
      <c r="U703" s="2"/>
      <c r="V703" s="2"/>
      <c r="W703" s="2"/>
      <c r="X703" s="2"/>
      <c r="Y703" s="2"/>
      <c r="Z703" s="2"/>
      <c r="AB703" s="2"/>
      <c r="AC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O704" s="2"/>
      <c r="P704" s="2"/>
      <c r="Q704" s="2"/>
      <c r="S704" s="2"/>
      <c r="T704" s="2"/>
      <c r="U704" s="2"/>
      <c r="V704" s="2"/>
      <c r="W704" s="2"/>
      <c r="X704" s="2"/>
      <c r="Y704" s="2"/>
      <c r="Z704" s="2"/>
      <c r="AB704" s="2"/>
      <c r="AC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O705" s="2"/>
      <c r="P705" s="2"/>
      <c r="Q705" s="2"/>
      <c r="S705" s="2"/>
      <c r="T705" s="2"/>
      <c r="U705" s="2"/>
      <c r="V705" s="2"/>
      <c r="W705" s="2"/>
      <c r="X705" s="2"/>
      <c r="Y705" s="2"/>
      <c r="Z705" s="2"/>
      <c r="AB705" s="2"/>
      <c r="AC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O707" s="2"/>
      <c r="P707" s="2"/>
      <c r="Q707" s="2"/>
      <c r="S707" s="2"/>
      <c r="T707" s="2"/>
      <c r="U707" s="2"/>
      <c r="V707" s="2"/>
      <c r="W707" s="2"/>
      <c r="X707" s="2"/>
      <c r="Y707" s="2"/>
      <c r="Z707" s="2"/>
      <c r="AB707" s="2"/>
      <c r="AC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O708" s="2"/>
      <c r="P708" s="2"/>
      <c r="Q708" s="2"/>
      <c r="S708" s="2"/>
      <c r="T708" s="2"/>
      <c r="U708" s="2"/>
      <c r="V708" s="2"/>
      <c r="W708" s="2"/>
      <c r="X708" s="2"/>
      <c r="Y708" s="2"/>
      <c r="Z708" s="2"/>
      <c r="AB708" s="2"/>
      <c r="AC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O709" s="2"/>
      <c r="P709" s="2"/>
      <c r="Q709" s="2"/>
      <c r="S709" s="2"/>
      <c r="T709" s="2"/>
      <c r="U709" s="2"/>
      <c r="V709" s="2"/>
      <c r="W709" s="2"/>
      <c r="X709" s="2"/>
      <c r="Y709" s="2"/>
      <c r="Z709" s="2"/>
      <c r="AB709" s="2"/>
      <c r="AC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S711" s="2"/>
      <c r="T711" s="2"/>
      <c r="U711" s="2"/>
      <c r="V711" s="2"/>
      <c r="W711" s="2"/>
      <c r="X711" s="2"/>
      <c r="Y711" s="2"/>
      <c r="Z711" s="2"/>
      <c r="AB711" s="2"/>
      <c r="AC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O712" s="2"/>
      <c r="P712" s="2"/>
      <c r="Q712" s="2"/>
      <c r="S712" s="2"/>
      <c r="T712" s="2"/>
      <c r="U712" s="2"/>
      <c r="V712" s="2"/>
      <c r="W712" s="2"/>
      <c r="X712" s="2"/>
      <c r="Y712" s="2"/>
      <c r="Z712" s="2"/>
      <c r="AB712" s="2"/>
      <c r="AC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S713" s="2"/>
      <c r="T713" s="2"/>
      <c r="U713" s="2"/>
      <c r="V713" s="2"/>
      <c r="W713" s="2"/>
      <c r="X713" s="2"/>
      <c r="Y713" s="2"/>
      <c r="Z713" s="2"/>
      <c r="AB713" s="2"/>
      <c r="AC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S714" s="2"/>
      <c r="T714" s="2"/>
      <c r="U714" s="2"/>
      <c r="V714" s="2"/>
      <c r="W714" s="2"/>
      <c r="X714" s="2"/>
      <c r="Y714" s="2"/>
      <c r="Z714" s="2"/>
      <c r="AB714" s="2"/>
      <c r="AC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O718" s="2"/>
      <c r="P718" s="2"/>
      <c r="Q718" s="2"/>
      <c r="S718" s="2"/>
      <c r="T718" s="2"/>
      <c r="U718" s="2"/>
      <c r="V718" s="2"/>
      <c r="W718" s="2"/>
      <c r="X718" s="2"/>
      <c r="Y718" s="2"/>
      <c r="Z718" s="2"/>
      <c r="AB718" s="2"/>
      <c r="AC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S720" s="2"/>
      <c r="T720" s="2"/>
      <c r="U720" s="2"/>
      <c r="V720" s="2"/>
      <c r="W720" s="2"/>
      <c r="X720" s="2"/>
      <c r="Y720" s="2"/>
      <c r="Z720" s="2"/>
      <c r="AB720" s="2"/>
      <c r="AC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S721" s="2"/>
      <c r="T721" s="2"/>
      <c r="U721" s="2"/>
      <c r="V721" s="2"/>
      <c r="W721" s="2"/>
      <c r="X721" s="2"/>
      <c r="Y721" s="2"/>
      <c r="Z721" s="2"/>
      <c r="AB721" s="2"/>
      <c r="AC721" s="2"/>
      <c r="AE721" s="2"/>
      <c r="AF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O722" s="2"/>
      <c r="P722" s="2"/>
      <c r="Q722" s="2"/>
      <c r="S722" s="2"/>
      <c r="T722" s="2"/>
      <c r="U722" s="2"/>
      <c r="V722" s="2"/>
      <c r="W722" s="2"/>
      <c r="X722" s="2"/>
      <c r="Y722" s="2"/>
      <c r="Z722" s="2"/>
      <c r="AB722" s="2"/>
      <c r="AC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S723" s="2"/>
      <c r="T723" s="2"/>
      <c r="U723" s="2"/>
      <c r="V723" s="2"/>
      <c r="W723" s="2"/>
      <c r="X723" s="2"/>
      <c r="Y723" s="2"/>
      <c r="Z723" s="2"/>
      <c r="AB723" s="2"/>
      <c r="AC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O725" s="2"/>
      <c r="P725" s="2"/>
      <c r="Q725" s="2"/>
      <c r="S725" s="2"/>
      <c r="T725" s="2"/>
      <c r="U725" s="2"/>
      <c r="V725" s="2"/>
      <c r="W725" s="2"/>
      <c r="X725" s="2"/>
      <c r="Y725" s="2"/>
      <c r="Z725" s="2"/>
      <c r="AB725" s="2"/>
      <c r="AC725" s="2"/>
      <c r="AE725" s="2"/>
      <c r="AF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O726" s="2"/>
      <c r="P726" s="2"/>
      <c r="Q726" s="2"/>
      <c r="S726" s="2"/>
      <c r="T726" s="2"/>
      <c r="U726" s="2"/>
      <c r="V726" s="2"/>
      <c r="W726" s="2"/>
      <c r="X726" s="2"/>
      <c r="Y726" s="2"/>
      <c r="Z726" s="2"/>
      <c r="AB726" s="2"/>
      <c r="AC726" s="2"/>
      <c r="AE726" s="2"/>
      <c r="AF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S727" s="2"/>
      <c r="T727" s="2"/>
      <c r="U727" s="2"/>
      <c r="V727" s="2"/>
      <c r="W727" s="2"/>
      <c r="X727" s="2"/>
      <c r="Y727" s="2"/>
      <c r="Z727" s="2"/>
      <c r="AB727" s="2"/>
      <c r="AC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S729" s="2"/>
      <c r="T729" s="2"/>
      <c r="U729" s="2"/>
      <c r="V729" s="2"/>
      <c r="W729" s="2"/>
      <c r="X729" s="2"/>
      <c r="Y729" s="2"/>
      <c r="Z729" s="2"/>
      <c r="AB729" s="2"/>
      <c r="AC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S730" s="2"/>
      <c r="T730" s="2"/>
      <c r="U730" s="2"/>
      <c r="V730" s="2"/>
      <c r="W730" s="2"/>
      <c r="X730" s="2"/>
      <c r="Y730" s="2"/>
      <c r="Z730" s="2"/>
      <c r="AB730" s="2"/>
      <c r="AC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O731" s="2"/>
      <c r="P731" s="2"/>
      <c r="Q731" s="2"/>
      <c r="S731" s="2"/>
      <c r="T731" s="2"/>
      <c r="U731" s="2"/>
      <c r="V731" s="2"/>
      <c r="W731" s="2"/>
      <c r="X731" s="2"/>
      <c r="Y731" s="2"/>
      <c r="Z731" s="2"/>
      <c r="AB731" s="2"/>
      <c r="AC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O732" s="2"/>
      <c r="P732" s="2"/>
      <c r="Q732" s="2"/>
      <c r="S732" s="2"/>
      <c r="T732" s="2"/>
      <c r="U732" s="2"/>
      <c r="V732" s="2"/>
      <c r="W732" s="2"/>
      <c r="X732" s="2"/>
      <c r="Y732" s="2"/>
      <c r="Z732" s="2"/>
      <c r="AB732" s="2"/>
      <c r="AC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S734" s="2"/>
      <c r="T734" s="2"/>
      <c r="U734" s="2"/>
      <c r="V734" s="2"/>
      <c r="W734" s="2"/>
      <c r="X734" s="2"/>
      <c r="Y734" s="2"/>
      <c r="Z734" s="2"/>
      <c r="AB734" s="2"/>
      <c r="AC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O735" s="2"/>
      <c r="P735" s="2"/>
      <c r="Q735" s="2"/>
      <c r="S735" s="2"/>
      <c r="T735" s="2"/>
      <c r="U735" s="2"/>
      <c r="V735" s="2"/>
      <c r="W735" s="2"/>
      <c r="X735" s="2"/>
      <c r="Y735" s="2"/>
      <c r="Z735" s="2"/>
      <c r="AB735" s="2"/>
      <c r="AC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O737" s="2"/>
      <c r="P737" s="2"/>
      <c r="Q737" s="2"/>
      <c r="S737" s="2"/>
      <c r="T737" s="2"/>
      <c r="U737" s="2"/>
      <c r="V737" s="2"/>
      <c r="W737" s="2"/>
      <c r="X737" s="2"/>
      <c r="Y737" s="2"/>
      <c r="Z737" s="2"/>
      <c r="AB737" s="2"/>
      <c r="AC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S738" s="2"/>
      <c r="T738" s="2"/>
      <c r="U738" s="2"/>
      <c r="V738" s="2"/>
      <c r="W738" s="2"/>
      <c r="X738" s="2"/>
      <c r="Y738" s="2"/>
      <c r="Z738" s="2"/>
      <c r="AB738" s="2"/>
      <c r="AC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O739" s="2"/>
      <c r="P739" s="2"/>
      <c r="Q739" s="2"/>
      <c r="S739" s="2"/>
      <c r="T739" s="2"/>
      <c r="U739" s="2"/>
      <c r="V739" s="2"/>
      <c r="W739" s="2"/>
      <c r="X739" s="2"/>
      <c r="Y739" s="2"/>
      <c r="Z739" s="2"/>
      <c r="AB739" s="2"/>
      <c r="AC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S741" s="2"/>
      <c r="T741" s="2"/>
      <c r="U741" s="2"/>
      <c r="V741" s="2"/>
      <c r="W741" s="2"/>
      <c r="X741" s="2"/>
      <c r="Y741" s="2"/>
      <c r="Z741" s="2"/>
      <c r="AB741" s="2"/>
      <c r="AC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S742" s="2"/>
      <c r="T742" s="2"/>
      <c r="U742" s="2"/>
      <c r="V742" s="2"/>
      <c r="W742" s="2"/>
      <c r="X742" s="2"/>
      <c r="Y742" s="2"/>
      <c r="Z742" s="2"/>
      <c r="AB742" s="2"/>
      <c r="AC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O743" s="2"/>
      <c r="P743" s="2"/>
      <c r="Q743" s="2"/>
      <c r="S743" s="2"/>
      <c r="T743" s="2"/>
      <c r="U743" s="2"/>
      <c r="V743" s="2"/>
      <c r="W743" s="2"/>
      <c r="X743" s="2"/>
      <c r="Y743" s="2"/>
      <c r="Z743" s="2"/>
      <c r="AB743" s="2"/>
      <c r="AC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O744" s="2"/>
      <c r="P744" s="2"/>
      <c r="Q744" s="2"/>
      <c r="S744" s="2"/>
      <c r="T744" s="2"/>
      <c r="U744" s="2"/>
      <c r="V744" s="2"/>
      <c r="W744" s="2"/>
      <c r="X744" s="2"/>
      <c r="Y744" s="2"/>
      <c r="Z744" s="2"/>
      <c r="AB744" s="2"/>
      <c r="AC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O745" s="2"/>
      <c r="P745" s="2"/>
      <c r="Q745" s="2"/>
      <c r="S745" s="2"/>
      <c r="T745" s="2"/>
      <c r="U745" s="2"/>
      <c r="V745" s="2"/>
      <c r="W745" s="2"/>
      <c r="X745" s="2"/>
      <c r="Y745" s="2"/>
      <c r="Z745" s="2"/>
      <c r="AB745" s="2"/>
      <c r="AC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O746" s="2"/>
      <c r="P746" s="2"/>
      <c r="Q746" s="2"/>
      <c r="S746" s="2"/>
      <c r="T746" s="2"/>
      <c r="U746" s="2"/>
      <c r="V746" s="2"/>
      <c r="W746" s="2"/>
      <c r="X746" s="2"/>
      <c r="Y746" s="2"/>
      <c r="Z746" s="2"/>
      <c r="AB746" s="2"/>
      <c r="AC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O747" s="2"/>
      <c r="P747" s="2"/>
      <c r="Q747" s="2"/>
      <c r="S747" s="2"/>
      <c r="T747" s="2"/>
      <c r="U747" s="2"/>
      <c r="V747" s="2"/>
      <c r="W747" s="2"/>
      <c r="X747" s="2"/>
      <c r="Y747" s="2"/>
      <c r="Z747" s="2"/>
      <c r="AB747" s="2"/>
      <c r="AC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S748" s="2"/>
      <c r="T748" s="2"/>
      <c r="U748" s="2"/>
      <c r="V748" s="2"/>
      <c r="W748" s="2"/>
      <c r="X748" s="2"/>
      <c r="Y748" s="2"/>
      <c r="Z748" s="2"/>
      <c r="AB748" s="2"/>
      <c r="AC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O750" s="2"/>
      <c r="P750" s="2"/>
      <c r="Q750" s="2"/>
      <c r="S750" s="2"/>
      <c r="T750" s="2"/>
      <c r="U750" s="2"/>
      <c r="V750" s="2"/>
      <c r="W750" s="2"/>
      <c r="X750" s="2"/>
      <c r="Y750" s="2"/>
      <c r="Z750" s="2"/>
      <c r="AB750" s="2"/>
      <c r="AC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O751" s="2"/>
      <c r="P751" s="2"/>
      <c r="Q751" s="2"/>
      <c r="S751" s="2"/>
      <c r="T751" s="2"/>
      <c r="U751" s="2"/>
      <c r="V751" s="2"/>
      <c r="W751" s="2"/>
      <c r="X751" s="2"/>
      <c r="Y751" s="2"/>
      <c r="Z751" s="2"/>
      <c r="AB751" s="2"/>
      <c r="AC751" s="2"/>
      <c r="AE751" s="2"/>
      <c r="AF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S752" s="2"/>
      <c r="T752" s="2"/>
      <c r="U752" s="2"/>
      <c r="V752" s="2"/>
      <c r="W752" s="2"/>
      <c r="X752" s="2"/>
      <c r="Y752" s="2"/>
      <c r="Z752" s="2"/>
      <c r="AB752" s="2"/>
      <c r="AC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S753" s="2"/>
      <c r="T753" s="2"/>
      <c r="U753" s="2"/>
      <c r="V753" s="2"/>
      <c r="W753" s="2"/>
      <c r="X753" s="2"/>
      <c r="Y753" s="2"/>
      <c r="Z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S754" s="2"/>
      <c r="T754" s="2"/>
      <c r="U754" s="2"/>
      <c r="V754" s="2"/>
      <c r="W754" s="2"/>
      <c r="X754" s="2"/>
      <c r="Y754" s="2"/>
      <c r="Z754" s="2"/>
      <c r="AB754" s="2"/>
      <c r="AC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O755" s="2"/>
      <c r="P755" s="2"/>
      <c r="Q755" s="2"/>
      <c r="S755" s="2"/>
      <c r="T755" s="2"/>
      <c r="U755" s="2"/>
      <c r="V755" s="2"/>
      <c r="W755" s="2"/>
      <c r="X755" s="2"/>
      <c r="Y755" s="2"/>
      <c r="Z755" s="2"/>
      <c r="AB755" s="2"/>
      <c r="AC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O756" s="2"/>
      <c r="P756" s="2"/>
      <c r="Q756" s="2"/>
      <c r="S756" s="2"/>
      <c r="T756" s="2"/>
      <c r="U756" s="2"/>
      <c r="V756" s="2"/>
      <c r="W756" s="2"/>
      <c r="X756" s="2"/>
      <c r="Y756" s="2"/>
      <c r="Z756" s="2"/>
      <c r="AB756" s="2"/>
      <c r="AC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O757" s="2"/>
      <c r="P757" s="2"/>
      <c r="Q757" s="2"/>
      <c r="S757" s="2"/>
      <c r="T757" s="2"/>
      <c r="U757" s="2"/>
      <c r="V757" s="2"/>
      <c r="W757" s="2"/>
      <c r="X757" s="2"/>
      <c r="Y757" s="2"/>
      <c r="Z757" s="2"/>
      <c r="AB757" s="2"/>
      <c r="AC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S758" s="2"/>
      <c r="T758" s="2"/>
      <c r="U758" s="2"/>
      <c r="V758" s="2"/>
      <c r="W758" s="2"/>
      <c r="X758" s="2"/>
      <c r="Y758" s="2"/>
      <c r="Z758" s="2"/>
      <c r="AB758" s="2"/>
      <c r="AC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O759" s="2"/>
      <c r="P759" s="2"/>
      <c r="Q759" s="2"/>
      <c r="S759" s="2"/>
      <c r="T759" s="2"/>
      <c r="U759" s="2"/>
      <c r="V759" s="2"/>
      <c r="W759" s="2"/>
      <c r="X759" s="2"/>
      <c r="Y759" s="2"/>
      <c r="Z759" s="2"/>
      <c r="AB759" s="2"/>
      <c r="AC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O760" s="2"/>
      <c r="P760" s="2"/>
      <c r="Q760" s="2"/>
      <c r="S760" s="2"/>
      <c r="T760" s="2"/>
      <c r="U760" s="2"/>
      <c r="V760" s="2"/>
      <c r="W760" s="2"/>
      <c r="X760" s="2"/>
      <c r="Y760" s="2"/>
      <c r="Z760" s="2"/>
      <c r="AB760" s="2"/>
      <c r="AC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O762" s="2"/>
      <c r="P762" s="2"/>
      <c r="Q762" s="2"/>
      <c r="S762" s="2"/>
      <c r="T762" s="2"/>
      <c r="U762" s="2"/>
      <c r="V762" s="2"/>
      <c r="W762" s="2"/>
      <c r="X762" s="2"/>
      <c r="Y762" s="2"/>
      <c r="Z762" s="2"/>
      <c r="AB762" s="2"/>
      <c r="AC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S763" s="2"/>
      <c r="T763" s="2"/>
      <c r="U763" s="2"/>
      <c r="V763" s="2"/>
      <c r="W763" s="2"/>
      <c r="X763" s="2"/>
      <c r="Y763" s="2"/>
      <c r="Z763" s="2"/>
      <c r="AB763" s="2"/>
      <c r="AC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O764" s="2"/>
      <c r="P764" s="2"/>
      <c r="Q764" s="2"/>
      <c r="S764" s="2"/>
      <c r="T764" s="2"/>
      <c r="U764" s="2"/>
      <c r="V764" s="2"/>
      <c r="W764" s="2"/>
      <c r="X764" s="2"/>
      <c r="Y764" s="2"/>
      <c r="Z764" s="2"/>
      <c r="AB764" s="2"/>
      <c r="AC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O765" s="2"/>
      <c r="P765" s="2"/>
      <c r="Q765" s="2"/>
      <c r="S765" s="2"/>
      <c r="T765" s="2"/>
      <c r="U765" s="2"/>
      <c r="V765" s="2"/>
      <c r="W765" s="2"/>
      <c r="X765" s="2"/>
      <c r="Y765" s="2"/>
      <c r="Z765" s="2"/>
      <c r="AB765" s="2"/>
      <c r="AC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O766" s="2"/>
      <c r="P766" s="2"/>
      <c r="Q766" s="2"/>
      <c r="S766" s="2"/>
      <c r="T766" s="2"/>
      <c r="U766" s="2"/>
      <c r="V766" s="2"/>
      <c r="W766" s="2"/>
      <c r="X766" s="2"/>
      <c r="Y766" s="2"/>
      <c r="Z766" s="2"/>
      <c r="AB766" s="2"/>
      <c r="AC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S767" s="2"/>
      <c r="T767" s="2"/>
      <c r="U767" s="2"/>
      <c r="V767" s="2"/>
      <c r="W767" s="2"/>
      <c r="X767" s="2"/>
      <c r="Y767" s="2"/>
      <c r="Z767" s="2"/>
      <c r="AB767" s="2"/>
      <c r="AC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O768" s="2"/>
      <c r="P768" s="2"/>
      <c r="Q768" s="2"/>
      <c r="S768" s="2"/>
      <c r="T768" s="2"/>
      <c r="U768" s="2"/>
      <c r="V768" s="2"/>
      <c r="W768" s="2"/>
      <c r="X768" s="2"/>
      <c r="Y768" s="2"/>
      <c r="Z768" s="2"/>
      <c r="AB768" s="2"/>
      <c r="AC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O769" s="2"/>
      <c r="P769" s="2"/>
      <c r="Q769" s="2"/>
      <c r="S769" s="2"/>
      <c r="T769" s="2"/>
      <c r="U769" s="2"/>
      <c r="V769" s="2"/>
      <c r="W769" s="2"/>
      <c r="X769" s="2"/>
      <c r="Y769" s="2"/>
      <c r="Z769" s="2"/>
      <c r="AB769" s="2"/>
      <c r="AC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O770" s="2"/>
      <c r="P770" s="2"/>
      <c r="Q770" s="2"/>
      <c r="S770" s="2"/>
      <c r="T770" s="2"/>
      <c r="U770" s="2"/>
      <c r="V770" s="2"/>
      <c r="W770" s="2"/>
      <c r="X770" s="2"/>
      <c r="Y770" s="2"/>
      <c r="Z770" s="2"/>
      <c r="AB770" s="2"/>
      <c r="AC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E771" s="2"/>
      <c r="AF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O774" s="2"/>
      <c r="P774" s="2"/>
      <c r="Q774" s="2"/>
      <c r="S774" s="2"/>
      <c r="T774" s="2"/>
      <c r="U774" s="2"/>
      <c r="V774" s="2"/>
      <c r="W774" s="2"/>
      <c r="X774" s="2"/>
      <c r="Y774" s="2"/>
      <c r="Z774" s="2"/>
      <c r="AB774" s="2"/>
      <c r="AC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S777" s="2"/>
      <c r="T777" s="2"/>
      <c r="U777" s="2"/>
      <c r="V777" s="2"/>
      <c r="W777" s="2"/>
      <c r="X777" s="2"/>
      <c r="Y777" s="2"/>
      <c r="Z777" s="2"/>
      <c r="AB777" s="2"/>
      <c r="AC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S778" s="2"/>
      <c r="T778" s="2"/>
      <c r="U778" s="2"/>
      <c r="V778" s="2"/>
      <c r="W778" s="2"/>
      <c r="X778" s="2"/>
      <c r="Y778" s="2"/>
      <c r="Z778" s="2"/>
      <c r="AB778" s="2"/>
      <c r="AC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S780" s="2"/>
      <c r="T780" s="2"/>
      <c r="U780" s="2"/>
      <c r="V780" s="2"/>
      <c r="W780" s="2"/>
      <c r="X780" s="2"/>
      <c r="Y780" s="2"/>
      <c r="Z780" s="2"/>
      <c r="AB780" s="2"/>
      <c r="AC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O781" s="2"/>
      <c r="P781" s="2"/>
      <c r="Q781" s="2"/>
      <c r="S781" s="2"/>
      <c r="T781" s="2"/>
      <c r="U781" s="2"/>
      <c r="V781" s="2"/>
      <c r="W781" s="2"/>
      <c r="X781" s="2"/>
      <c r="Y781" s="2"/>
      <c r="Z781" s="2"/>
      <c r="AB781" s="2"/>
      <c r="AC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O782" s="2"/>
      <c r="P782" s="2"/>
      <c r="Q782" s="2"/>
      <c r="S782" s="2"/>
      <c r="T782" s="2"/>
      <c r="U782" s="2"/>
      <c r="V782" s="2"/>
      <c r="W782" s="2"/>
      <c r="X782" s="2"/>
      <c r="Y782" s="2"/>
      <c r="Z782" s="2"/>
      <c r="AB782" s="2"/>
      <c r="AC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S784" s="2"/>
      <c r="T784" s="2"/>
      <c r="U784" s="2"/>
      <c r="V784" s="2"/>
      <c r="W784" s="2"/>
      <c r="X784" s="2"/>
      <c r="Y784" s="2"/>
      <c r="Z784" s="2"/>
      <c r="AB784" s="2"/>
      <c r="AC784" s="2"/>
      <c r="AE784" s="2"/>
      <c r="AF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O785" s="2"/>
      <c r="P785" s="2"/>
      <c r="Q785" s="2"/>
      <c r="S785" s="2"/>
      <c r="T785" s="2"/>
      <c r="U785" s="2"/>
      <c r="V785" s="2"/>
      <c r="W785" s="2"/>
      <c r="X785" s="2"/>
      <c r="Y785" s="2"/>
      <c r="Z785" s="2"/>
      <c r="AB785" s="2"/>
      <c r="AC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O786" s="2"/>
      <c r="P786" s="2"/>
      <c r="Q786" s="2"/>
      <c r="S786" s="2"/>
      <c r="T786" s="2"/>
      <c r="U786" s="2"/>
      <c r="V786" s="2"/>
      <c r="W786" s="2"/>
      <c r="X786" s="2"/>
      <c r="Y786" s="2"/>
      <c r="Z786" s="2"/>
      <c r="AB786" s="2"/>
      <c r="AC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O787" s="2"/>
      <c r="P787" s="2"/>
      <c r="Q787" s="2"/>
      <c r="S787" s="2"/>
      <c r="T787" s="2"/>
      <c r="U787" s="2"/>
      <c r="V787" s="2"/>
      <c r="W787" s="2"/>
      <c r="X787" s="2"/>
      <c r="Y787" s="2"/>
      <c r="Z787" s="2"/>
      <c r="AB787" s="2"/>
      <c r="AC787" s="2"/>
      <c r="AE787" s="2"/>
      <c r="AF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O788" s="2"/>
      <c r="P788" s="2"/>
      <c r="Q788" s="2"/>
      <c r="S788" s="2"/>
      <c r="T788" s="2"/>
      <c r="U788" s="2"/>
      <c r="V788" s="2"/>
      <c r="W788" s="2"/>
      <c r="X788" s="2"/>
      <c r="Y788" s="2"/>
      <c r="Z788" s="2"/>
      <c r="AB788" s="2"/>
      <c r="AC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O789" s="2"/>
      <c r="P789" s="2"/>
      <c r="Q789" s="2"/>
      <c r="S789" s="2"/>
      <c r="T789" s="2"/>
      <c r="U789" s="2"/>
      <c r="V789" s="2"/>
      <c r="W789" s="2"/>
      <c r="X789" s="2"/>
      <c r="Y789" s="2"/>
      <c r="Z789" s="2"/>
      <c r="AB789" s="2"/>
      <c r="AC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O792" s="2"/>
      <c r="P792" s="2"/>
      <c r="Q792" s="2"/>
      <c r="S792" s="2"/>
      <c r="T792" s="2"/>
      <c r="U792" s="2"/>
      <c r="V792" s="2"/>
      <c r="W792" s="2"/>
      <c r="X792" s="2"/>
      <c r="Y792" s="2"/>
      <c r="Z792" s="2"/>
      <c r="AB792" s="2"/>
      <c r="AC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S793" s="2"/>
      <c r="T793" s="2"/>
      <c r="U793" s="2"/>
      <c r="V793" s="2"/>
      <c r="W793" s="2"/>
      <c r="X793" s="2"/>
      <c r="Y793" s="2"/>
      <c r="Z793" s="2"/>
      <c r="AB793" s="2"/>
      <c r="AC793" s="2"/>
      <c r="AE793" s="2"/>
      <c r="AF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O795" s="2"/>
      <c r="P795" s="2"/>
      <c r="Q795" s="2"/>
      <c r="S795" s="2"/>
      <c r="T795" s="2"/>
      <c r="U795" s="2"/>
      <c r="V795" s="2"/>
      <c r="W795" s="2"/>
      <c r="X795" s="2"/>
      <c r="Y795" s="2"/>
      <c r="Z795" s="2"/>
      <c r="AB795" s="2"/>
      <c r="AC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S796" s="2"/>
      <c r="T796" s="2"/>
      <c r="U796" s="2"/>
      <c r="V796" s="2"/>
      <c r="W796" s="2"/>
      <c r="X796" s="2"/>
      <c r="Y796" s="2"/>
      <c r="Z796" s="2"/>
      <c r="AB796" s="2"/>
      <c r="AC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S797" s="2"/>
      <c r="T797" s="2"/>
      <c r="U797" s="2"/>
      <c r="V797" s="2"/>
      <c r="W797" s="2"/>
      <c r="X797" s="2"/>
      <c r="Y797" s="2"/>
      <c r="Z797" s="2"/>
      <c r="AB797" s="2"/>
      <c r="AC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O799" s="2"/>
      <c r="P799" s="2"/>
      <c r="Q799" s="2"/>
      <c r="S799" s="2"/>
      <c r="T799" s="2"/>
      <c r="U799" s="2"/>
      <c r="V799" s="2"/>
      <c r="W799" s="2"/>
      <c r="X799" s="2"/>
      <c r="Y799" s="2"/>
      <c r="Z799" s="2"/>
      <c r="AB799" s="2"/>
      <c r="AC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O800" s="2"/>
      <c r="P800" s="2"/>
      <c r="Q800" s="2"/>
      <c r="S800" s="2"/>
      <c r="T800" s="2"/>
      <c r="U800" s="2"/>
      <c r="V800" s="2"/>
      <c r="W800" s="2"/>
      <c r="X800" s="2"/>
      <c r="Y800" s="2"/>
      <c r="Z800" s="2"/>
      <c r="AB800" s="2"/>
      <c r="AC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O801" s="2"/>
      <c r="P801" s="2"/>
      <c r="Q801" s="2"/>
      <c r="S801" s="2"/>
      <c r="T801" s="2"/>
      <c r="U801" s="2"/>
      <c r="V801" s="2"/>
      <c r="W801" s="2"/>
      <c r="X801" s="2"/>
      <c r="Y801" s="2"/>
      <c r="Z801" s="2"/>
      <c r="AB801" s="2"/>
      <c r="AC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O802" s="2"/>
      <c r="P802" s="2"/>
      <c r="Q802" s="2"/>
      <c r="S802" s="2"/>
      <c r="T802" s="2"/>
      <c r="U802" s="2"/>
      <c r="V802" s="2"/>
      <c r="W802" s="2"/>
      <c r="X802" s="2"/>
      <c r="Y802" s="2"/>
      <c r="Z802" s="2"/>
      <c r="AB802" s="2"/>
      <c r="AC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S803" s="2"/>
      <c r="T803" s="2"/>
      <c r="U803" s="2"/>
      <c r="V803" s="2"/>
      <c r="Y803" s="2"/>
      <c r="Z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O805" s="2"/>
      <c r="P805" s="2"/>
      <c r="Q805" s="2"/>
      <c r="S805" s="2"/>
      <c r="T805" s="2"/>
      <c r="U805" s="2"/>
      <c r="V805" s="2"/>
      <c r="W805" s="2"/>
      <c r="X805" s="2"/>
      <c r="Y805" s="2"/>
      <c r="Z805" s="2"/>
      <c r="AB805" s="2"/>
      <c r="AC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O806" s="2"/>
      <c r="P806" s="2"/>
      <c r="Q806" s="2"/>
      <c r="S806" s="2"/>
      <c r="T806" s="2"/>
      <c r="U806" s="2"/>
      <c r="V806" s="2"/>
      <c r="W806" s="2"/>
      <c r="X806" s="2"/>
      <c r="Y806" s="2"/>
      <c r="Z806" s="2"/>
      <c r="AB806" s="2"/>
      <c r="AC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S807" s="2"/>
      <c r="T807" s="2"/>
      <c r="U807" s="2"/>
      <c r="V807" s="2"/>
      <c r="W807" s="2"/>
      <c r="X807" s="2"/>
      <c r="Y807" s="2"/>
      <c r="Z807" s="2"/>
      <c r="AB807" s="2"/>
      <c r="AC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O808" s="2"/>
      <c r="P808" s="2"/>
      <c r="Q808" s="2"/>
      <c r="S808" s="2"/>
      <c r="T808" s="2"/>
      <c r="U808" s="2"/>
      <c r="V808" s="2"/>
      <c r="W808" s="2"/>
      <c r="X808" s="2"/>
      <c r="Y808" s="2"/>
      <c r="Z808" s="2"/>
      <c r="AB808" s="2"/>
      <c r="AC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O809" s="2"/>
      <c r="P809" s="2"/>
      <c r="Q809" s="2"/>
      <c r="S809" s="2"/>
      <c r="T809" s="2"/>
      <c r="U809" s="2"/>
      <c r="V809" s="2"/>
      <c r="W809" s="2"/>
      <c r="X809" s="2"/>
      <c r="Y809" s="2"/>
      <c r="Z809" s="2"/>
      <c r="AB809" s="2"/>
      <c r="AC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S810" s="2"/>
      <c r="T810" s="2"/>
      <c r="U810" s="2"/>
      <c r="V810" s="2"/>
      <c r="W810" s="2"/>
      <c r="X810" s="2"/>
      <c r="Y810" s="2"/>
      <c r="Z810" s="2"/>
      <c r="AB810" s="2"/>
      <c r="AC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S811" s="2"/>
      <c r="T811" s="2"/>
      <c r="U811" s="2"/>
      <c r="V811" s="2"/>
      <c r="W811" s="2"/>
      <c r="X811" s="2"/>
      <c r="Y811" s="2"/>
      <c r="Z811" s="2"/>
      <c r="AB811" s="2"/>
      <c r="AC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S812" s="2"/>
      <c r="T812" s="2"/>
      <c r="U812" s="2"/>
      <c r="V812" s="2"/>
      <c r="W812" s="2"/>
      <c r="X812" s="2"/>
      <c r="Y812" s="2"/>
      <c r="Z812" s="2"/>
      <c r="AB812" s="2"/>
      <c r="AC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S813" s="2"/>
      <c r="T813" s="2"/>
      <c r="U813" s="2"/>
      <c r="V813" s="2"/>
      <c r="W813" s="2"/>
      <c r="X813" s="2"/>
      <c r="Y813" s="2"/>
      <c r="Z813" s="2"/>
      <c r="AB813" s="2"/>
      <c r="AC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S814" s="2"/>
      <c r="T814" s="2"/>
      <c r="U814" s="2"/>
      <c r="V814" s="2"/>
      <c r="W814" s="2"/>
      <c r="X814" s="2"/>
      <c r="Y814" s="2"/>
      <c r="Z814" s="2"/>
      <c r="AB814" s="2"/>
      <c r="AC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O815" s="2"/>
      <c r="P815" s="2"/>
      <c r="Q815" s="2"/>
      <c r="S815" s="2"/>
      <c r="T815" s="2"/>
      <c r="U815" s="2"/>
      <c r="V815" s="2"/>
      <c r="W815" s="2"/>
      <c r="X815" s="2"/>
      <c r="Y815" s="2"/>
      <c r="Z815" s="2"/>
      <c r="AB815" s="2"/>
      <c r="AC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O816" s="2"/>
      <c r="P816" s="2"/>
      <c r="Q816" s="2"/>
      <c r="S816" s="2"/>
      <c r="T816" s="2"/>
      <c r="U816" s="2"/>
      <c r="V816" s="2"/>
      <c r="W816" s="2"/>
      <c r="X816" s="2"/>
      <c r="Y816" s="2"/>
      <c r="Z816" s="2"/>
      <c r="AB816" s="2"/>
      <c r="AC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O817" s="2"/>
      <c r="P817" s="2"/>
      <c r="Q817" s="2"/>
      <c r="S817" s="2"/>
      <c r="T817" s="2"/>
      <c r="U817" s="2"/>
      <c r="V817" s="2"/>
      <c r="W817" s="2"/>
      <c r="X817" s="2"/>
      <c r="Y817" s="2"/>
      <c r="Z817" s="2"/>
      <c r="AB817" s="2"/>
      <c r="AC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O818" s="2"/>
      <c r="P818" s="2"/>
      <c r="Q818" s="2"/>
      <c r="S818" s="2"/>
      <c r="T818" s="2"/>
      <c r="U818" s="2"/>
      <c r="V818" s="2"/>
      <c r="W818" s="2"/>
      <c r="X818" s="2"/>
      <c r="Y818" s="2"/>
      <c r="Z818" s="2"/>
      <c r="AB818" s="2"/>
      <c r="AC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S819" s="2"/>
      <c r="T819" s="2"/>
      <c r="U819" s="2"/>
      <c r="V819" s="2"/>
      <c r="W819" s="2"/>
      <c r="X819" s="2"/>
      <c r="Y819" s="2"/>
      <c r="Z819" s="2"/>
      <c r="AB819" s="2"/>
      <c r="AC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O820" s="2"/>
      <c r="P820" s="2"/>
      <c r="Q820" s="2"/>
      <c r="S820" s="2"/>
      <c r="T820" s="2"/>
      <c r="U820" s="2"/>
      <c r="V820" s="2"/>
      <c r="W820" s="2"/>
      <c r="X820" s="2"/>
      <c r="Y820" s="2"/>
      <c r="Z820" s="2"/>
      <c r="AB820" s="2"/>
      <c r="AC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O821" s="2"/>
      <c r="P821" s="2"/>
      <c r="Q821" s="2"/>
      <c r="S821" s="2"/>
      <c r="T821" s="2"/>
      <c r="U821" s="2"/>
      <c r="V821" s="2"/>
      <c r="W821" s="2"/>
      <c r="X821" s="2"/>
      <c r="Y821" s="2"/>
      <c r="Z821" s="2"/>
      <c r="AB821" s="2"/>
      <c r="AC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O822" s="2"/>
      <c r="P822" s="2"/>
      <c r="Q822" s="2"/>
      <c r="S822" s="2"/>
      <c r="T822" s="2"/>
      <c r="U822" s="2"/>
      <c r="V822" s="2"/>
      <c r="W822" s="2"/>
      <c r="X822" s="2"/>
      <c r="Y822" s="2"/>
      <c r="Z822" s="2"/>
      <c r="AB822" s="2"/>
      <c r="AC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O823" s="2"/>
      <c r="P823" s="2"/>
      <c r="Q823" s="2"/>
      <c r="S823" s="2"/>
      <c r="T823" s="2"/>
      <c r="U823" s="2"/>
      <c r="V823" s="2"/>
      <c r="W823" s="2"/>
      <c r="X823" s="2"/>
      <c r="Y823" s="2"/>
      <c r="Z823" s="2"/>
      <c r="AB823" s="2"/>
      <c r="AC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O824" s="2"/>
      <c r="P824" s="2"/>
      <c r="Q824" s="2"/>
      <c r="S824" s="2"/>
      <c r="T824" s="2"/>
      <c r="U824" s="2"/>
      <c r="V824" s="2"/>
      <c r="W824" s="2"/>
      <c r="X824" s="2"/>
      <c r="Y824" s="2"/>
      <c r="Z824" s="2"/>
      <c r="AB824" s="2"/>
      <c r="AC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O825" s="2"/>
      <c r="P825" s="2"/>
      <c r="Q825" s="2"/>
      <c r="S825" s="2"/>
      <c r="T825" s="2"/>
      <c r="U825" s="2"/>
      <c r="V825" s="2"/>
      <c r="W825" s="2"/>
      <c r="X825" s="2"/>
      <c r="Y825" s="2"/>
      <c r="Z825" s="2"/>
      <c r="AB825" s="2"/>
      <c r="AC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S826" s="2"/>
      <c r="T826" s="2"/>
      <c r="U826" s="2"/>
      <c r="V826" s="2"/>
      <c r="W826" s="2"/>
      <c r="X826" s="2"/>
      <c r="Y826" s="2"/>
      <c r="Z826" s="2"/>
      <c r="AB826" s="2"/>
      <c r="AC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O827" s="2"/>
      <c r="P827" s="2"/>
      <c r="Q827" s="2"/>
      <c r="S827" s="2"/>
      <c r="T827" s="2"/>
      <c r="U827" s="2"/>
      <c r="V827" s="2"/>
      <c r="W827" s="2"/>
      <c r="X827" s="2"/>
      <c r="Y827" s="2"/>
      <c r="Z827" s="2"/>
      <c r="AB827" s="2"/>
      <c r="AC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O828" s="2"/>
      <c r="P828" s="2"/>
      <c r="Q828" s="2"/>
      <c r="S828" s="2"/>
      <c r="T828" s="2"/>
      <c r="U828" s="2"/>
      <c r="V828" s="2"/>
      <c r="W828" s="2"/>
      <c r="X828" s="2"/>
      <c r="Y828" s="2"/>
      <c r="Z828" s="2"/>
      <c r="AB828" s="2"/>
      <c r="AC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O829" s="2"/>
      <c r="P829" s="2"/>
      <c r="Q829" s="2"/>
      <c r="S829" s="2"/>
      <c r="T829" s="2"/>
      <c r="U829" s="2"/>
      <c r="V829" s="2"/>
      <c r="W829" s="2"/>
      <c r="X829" s="2"/>
      <c r="Y829" s="2"/>
      <c r="Z829" s="2"/>
      <c r="AB829" s="2"/>
      <c r="AC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O830" s="2"/>
      <c r="P830" s="2"/>
      <c r="Q830" s="2"/>
      <c r="S830" s="2"/>
      <c r="T830" s="2"/>
      <c r="U830" s="2"/>
      <c r="V830" s="2"/>
      <c r="W830" s="2"/>
      <c r="X830" s="2"/>
      <c r="Y830" s="2"/>
      <c r="Z830" s="2"/>
      <c r="AB830" s="2"/>
      <c r="AC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S831" s="2"/>
      <c r="T831" s="2"/>
      <c r="U831" s="2"/>
      <c r="V831" s="2"/>
      <c r="W831" s="2"/>
      <c r="X831" s="2"/>
      <c r="Y831" s="2"/>
      <c r="Z831" s="2"/>
      <c r="AB831" s="2"/>
      <c r="AC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S833" s="2"/>
      <c r="T833" s="2"/>
      <c r="U833" s="2"/>
      <c r="V833" s="2"/>
      <c r="W833" s="2"/>
      <c r="X833" s="2"/>
      <c r="Y833" s="2"/>
      <c r="Z833" s="2"/>
      <c r="AB833" s="2"/>
      <c r="AC833" s="2"/>
      <c r="AE833" s="2"/>
      <c r="AF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O834" s="2"/>
      <c r="P834" s="2"/>
      <c r="Q834" s="2"/>
      <c r="S834" s="2"/>
      <c r="T834" s="2"/>
      <c r="U834" s="2"/>
      <c r="V834" s="2"/>
      <c r="W834" s="2"/>
      <c r="X834" s="2"/>
      <c r="Y834" s="2"/>
      <c r="Z834" s="2"/>
      <c r="AB834" s="2"/>
      <c r="AC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S835" s="2"/>
      <c r="T835" s="2"/>
      <c r="U835" s="2"/>
      <c r="V835" s="2"/>
      <c r="W835" s="2"/>
      <c r="X835" s="2"/>
      <c r="Y835" s="2"/>
      <c r="Z835" s="2"/>
      <c r="AB835" s="2"/>
      <c r="AC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O836" s="2"/>
      <c r="P836" s="2"/>
      <c r="Q836" s="2"/>
      <c r="S836" s="2"/>
      <c r="T836" s="2"/>
      <c r="U836" s="2"/>
      <c r="V836" s="2"/>
      <c r="W836" s="2"/>
      <c r="X836" s="2"/>
      <c r="Y836" s="2"/>
      <c r="Z836" s="2"/>
      <c r="AB836" s="2"/>
      <c r="AC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S837" s="2"/>
      <c r="T837" s="2"/>
      <c r="U837" s="2"/>
      <c r="V837" s="2"/>
      <c r="W837" s="2"/>
      <c r="X837" s="2"/>
      <c r="Y837" s="2"/>
      <c r="Z837" s="2"/>
      <c r="AB837" s="2"/>
      <c r="AC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O838" s="2"/>
      <c r="P838" s="2"/>
      <c r="Q838" s="2"/>
      <c r="S838" s="2"/>
      <c r="T838" s="2"/>
      <c r="U838" s="2"/>
      <c r="V838" s="2"/>
      <c r="W838" s="2"/>
      <c r="X838" s="2"/>
      <c r="Y838" s="2"/>
      <c r="Z838" s="2"/>
      <c r="AB838" s="2"/>
      <c r="AC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O839" s="2"/>
      <c r="P839" s="2"/>
      <c r="Q839" s="2"/>
      <c r="S839" s="2"/>
      <c r="T839" s="2"/>
      <c r="U839" s="2"/>
      <c r="V839" s="2"/>
      <c r="W839" s="2"/>
      <c r="X839" s="2"/>
      <c r="Y839" s="2"/>
      <c r="Z839" s="2"/>
      <c r="AB839" s="2"/>
      <c r="AC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O840" s="2"/>
      <c r="P840" s="2"/>
      <c r="Q840" s="2"/>
      <c r="S840" s="2"/>
      <c r="T840" s="2"/>
      <c r="U840" s="2"/>
      <c r="V840" s="2"/>
      <c r="W840" s="2"/>
      <c r="X840" s="2"/>
      <c r="Y840" s="2"/>
      <c r="Z840" s="2"/>
      <c r="AB840" s="2"/>
      <c r="AC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S841" s="2"/>
      <c r="T841" s="2"/>
      <c r="U841" s="2"/>
      <c r="V841" s="2"/>
      <c r="W841" s="2"/>
      <c r="X841" s="2"/>
      <c r="Y841" s="2"/>
      <c r="Z841" s="2"/>
      <c r="AB841" s="2"/>
      <c r="AC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S843" s="2"/>
      <c r="T843" s="2"/>
      <c r="U843" s="2"/>
      <c r="V843" s="2"/>
      <c r="W843" s="2"/>
      <c r="X843" s="2"/>
      <c r="Y843" s="2"/>
      <c r="Z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O844" s="2"/>
      <c r="P844" s="2"/>
      <c r="Q844" s="2"/>
      <c r="S844" s="2"/>
      <c r="T844" s="2"/>
      <c r="U844" s="2"/>
      <c r="V844" s="2"/>
      <c r="W844" s="2"/>
      <c r="X844" s="2"/>
      <c r="Y844" s="2"/>
      <c r="Z844" s="2"/>
      <c r="AB844" s="2"/>
      <c r="AC844" s="2"/>
      <c r="AE844" s="2"/>
      <c r="AF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S845" s="2"/>
      <c r="T845" s="2"/>
      <c r="U845" s="2"/>
      <c r="V845" s="2"/>
      <c r="W845" s="2"/>
      <c r="X845" s="2"/>
      <c r="Y845" s="2"/>
      <c r="Z845" s="2"/>
      <c r="AB845" s="2"/>
      <c r="AC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O846" s="2"/>
      <c r="P846" s="2"/>
      <c r="Q846" s="2"/>
      <c r="S846" s="2"/>
      <c r="T846" s="2"/>
      <c r="U846" s="2"/>
      <c r="V846" s="2"/>
      <c r="W846" s="2"/>
      <c r="X846" s="2"/>
      <c r="Y846" s="2"/>
      <c r="Z846" s="2"/>
      <c r="AB846" s="2"/>
      <c r="AC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O847" s="2"/>
      <c r="P847" s="2"/>
      <c r="Q847" s="2"/>
      <c r="S847" s="2"/>
      <c r="T847" s="2"/>
      <c r="U847" s="2"/>
      <c r="V847" s="2"/>
      <c r="W847" s="2"/>
      <c r="X847" s="2"/>
      <c r="Y847" s="2"/>
      <c r="Z847" s="2"/>
      <c r="AB847" s="2"/>
      <c r="AC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O848" s="2"/>
      <c r="P848" s="2"/>
      <c r="Q848" s="2"/>
      <c r="S848" s="2"/>
      <c r="T848" s="2"/>
      <c r="U848" s="2"/>
      <c r="V848" s="2"/>
      <c r="W848" s="2"/>
      <c r="X848" s="2"/>
      <c r="Y848" s="2"/>
      <c r="Z848" s="2"/>
      <c r="AB848" s="2"/>
      <c r="AC848" s="2"/>
      <c r="AE848" s="2"/>
      <c r="AF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O849" s="2"/>
      <c r="P849" s="2"/>
      <c r="Q849" s="2"/>
      <c r="S849" s="2"/>
      <c r="T849" s="2"/>
      <c r="U849" s="2"/>
      <c r="V849" s="2"/>
      <c r="W849" s="2"/>
      <c r="X849" s="2"/>
      <c r="Y849" s="2"/>
      <c r="Z849" s="2"/>
      <c r="AB849" s="2"/>
      <c r="AC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S850" s="2"/>
      <c r="T850" s="2"/>
      <c r="U850" s="2"/>
      <c r="V850" s="2"/>
      <c r="W850" s="2"/>
      <c r="X850" s="2"/>
      <c r="Y850" s="2"/>
      <c r="Z850" s="2"/>
      <c r="AB850" s="2"/>
      <c r="AC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S853" s="2"/>
      <c r="T853" s="2"/>
      <c r="U853" s="2"/>
      <c r="V853" s="2"/>
      <c r="W853" s="2"/>
      <c r="X853" s="2"/>
      <c r="Y853" s="2"/>
      <c r="Z853" s="2"/>
      <c r="AB853" s="2"/>
      <c r="AC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O854" s="2"/>
      <c r="P854" s="2"/>
      <c r="Q854" s="2"/>
      <c r="S854" s="2"/>
      <c r="T854" s="2"/>
      <c r="U854" s="2"/>
      <c r="V854" s="2"/>
      <c r="W854" s="2"/>
      <c r="X854" s="2"/>
      <c r="Y854" s="2"/>
      <c r="Z854" s="2"/>
      <c r="AB854" s="2"/>
      <c r="AC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S858" s="2"/>
      <c r="T858" s="2"/>
      <c r="U858" s="2"/>
      <c r="V858" s="2"/>
      <c r="W858" s="2"/>
      <c r="X858" s="2"/>
      <c r="Y858" s="2"/>
      <c r="Z858" s="2"/>
      <c r="AB858" s="2"/>
      <c r="AC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O859" s="2"/>
      <c r="P859" s="2"/>
      <c r="Q859" s="2"/>
      <c r="S859" s="2"/>
      <c r="T859" s="2"/>
      <c r="U859" s="2"/>
      <c r="V859" s="2"/>
      <c r="W859" s="2"/>
      <c r="X859" s="2"/>
      <c r="Y859" s="2"/>
      <c r="Z859" s="2"/>
      <c r="AB859" s="2"/>
      <c r="AC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O860" s="2"/>
      <c r="P860" s="2"/>
      <c r="Q860" s="2"/>
      <c r="S860" s="2"/>
      <c r="T860" s="2"/>
      <c r="U860" s="2"/>
      <c r="V860" s="2"/>
      <c r="W860" s="2"/>
      <c r="X860" s="2"/>
      <c r="Y860" s="2"/>
      <c r="Z860" s="2"/>
      <c r="AB860" s="2"/>
      <c r="AC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O861" s="2"/>
      <c r="P861" s="2"/>
      <c r="Q861" s="2"/>
      <c r="S861" s="2"/>
      <c r="T861" s="2"/>
      <c r="U861" s="2"/>
      <c r="V861" s="2"/>
      <c r="W861" s="2"/>
      <c r="X861" s="2"/>
      <c r="Y861" s="2"/>
      <c r="Z861" s="2"/>
      <c r="AB861" s="2"/>
      <c r="AC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O862" s="2"/>
      <c r="P862" s="2"/>
      <c r="Q862" s="2"/>
      <c r="S862" s="2"/>
      <c r="T862" s="2"/>
      <c r="U862" s="2"/>
      <c r="V862" s="2"/>
      <c r="W862" s="2"/>
      <c r="X862" s="2"/>
      <c r="Y862" s="2"/>
      <c r="Z862" s="2"/>
      <c r="AB862" s="2"/>
      <c r="AC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O863" s="2"/>
      <c r="P863" s="2"/>
      <c r="Q863" s="2"/>
      <c r="S863" s="2"/>
      <c r="T863" s="2"/>
      <c r="U863" s="2"/>
      <c r="V863" s="2"/>
      <c r="W863" s="2"/>
      <c r="X863" s="2"/>
      <c r="Y863" s="2"/>
      <c r="Z863" s="2"/>
      <c r="AB863" s="2"/>
      <c r="AC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O864" s="2"/>
      <c r="P864" s="2"/>
      <c r="Q864" s="2"/>
      <c r="S864" s="2"/>
      <c r="T864" s="2"/>
      <c r="U864" s="2"/>
      <c r="V864" s="2"/>
      <c r="W864" s="2"/>
      <c r="X864" s="2"/>
      <c r="Y864" s="2"/>
      <c r="Z864" s="2"/>
      <c r="AB864" s="2"/>
      <c r="AC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S865" s="2"/>
      <c r="T865" s="2"/>
      <c r="U865" s="2"/>
      <c r="V865" s="2"/>
      <c r="W865" s="2"/>
      <c r="X865" s="2"/>
      <c r="Y865" s="2"/>
      <c r="Z865" s="2"/>
      <c r="AB865" s="2"/>
      <c r="AC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S866" s="2"/>
      <c r="T866" s="2"/>
      <c r="U866" s="2"/>
      <c r="V866" s="2"/>
      <c r="W866" s="2"/>
      <c r="X866" s="2"/>
      <c r="Y866" s="2"/>
      <c r="Z866" s="2"/>
      <c r="AB866" s="2"/>
      <c r="AC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O867" s="2"/>
      <c r="P867" s="2"/>
      <c r="Q867" s="2"/>
      <c r="S867" s="2"/>
      <c r="T867" s="2"/>
      <c r="U867" s="2"/>
      <c r="V867" s="2"/>
      <c r="W867" s="2"/>
      <c r="X867" s="2"/>
      <c r="Y867" s="2"/>
      <c r="Z867" s="2"/>
      <c r="AB867" s="2"/>
      <c r="AC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O868" s="2"/>
      <c r="P868" s="2"/>
      <c r="Q868" s="2"/>
      <c r="S868" s="2"/>
      <c r="T868" s="2"/>
      <c r="U868" s="2"/>
      <c r="V868" s="2"/>
      <c r="W868" s="2"/>
      <c r="X868" s="2"/>
      <c r="Y868" s="2"/>
      <c r="Z868" s="2"/>
      <c r="AB868" s="2"/>
      <c r="AC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S869" s="2"/>
      <c r="T869" s="2"/>
      <c r="U869" s="2"/>
      <c r="V869" s="2"/>
      <c r="W869" s="2"/>
      <c r="X869" s="2"/>
      <c r="Y869" s="2"/>
      <c r="Z869" s="2"/>
      <c r="AB869" s="2"/>
      <c r="AC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S871" s="2"/>
      <c r="T871" s="2"/>
      <c r="U871" s="2"/>
      <c r="V871" s="2"/>
      <c r="W871" s="2"/>
      <c r="X871" s="2"/>
      <c r="Y871" s="2"/>
      <c r="Z871" s="2"/>
      <c r="AB871" s="2"/>
      <c r="AC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O872" s="2"/>
      <c r="P872" s="2"/>
      <c r="Q872" s="2"/>
      <c r="S872" s="2"/>
      <c r="T872" s="2"/>
      <c r="U872" s="2"/>
      <c r="V872" s="2"/>
      <c r="W872" s="2"/>
      <c r="X872" s="2"/>
      <c r="Y872" s="2"/>
      <c r="Z872" s="2"/>
      <c r="AB872" s="2"/>
      <c r="AC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S873" s="2"/>
      <c r="T873" s="2"/>
      <c r="U873" s="2"/>
      <c r="V873" s="2"/>
      <c r="W873" s="2"/>
      <c r="X873" s="2"/>
      <c r="Y873" s="2"/>
      <c r="Z873" s="2"/>
      <c r="AB873" s="2"/>
      <c r="AC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S874" s="2"/>
      <c r="T874" s="2"/>
      <c r="U874" s="2"/>
      <c r="V874" s="2"/>
      <c r="W874" s="2"/>
      <c r="X874" s="2"/>
      <c r="Y874" s="2"/>
      <c r="Z874" s="2"/>
      <c r="AB874" s="2"/>
      <c r="AC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O876" s="2"/>
      <c r="P876" s="2"/>
      <c r="Q876" s="2"/>
      <c r="S876" s="2"/>
      <c r="T876" s="2"/>
      <c r="U876" s="2"/>
      <c r="V876" s="2"/>
      <c r="W876" s="2"/>
      <c r="X876" s="2"/>
      <c r="Y876" s="2"/>
      <c r="Z876" s="2"/>
      <c r="AB876" s="2"/>
      <c r="AC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S877" s="2"/>
      <c r="T877" s="2"/>
      <c r="U877" s="2"/>
      <c r="V877" s="2"/>
      <c r="W877" s="2"/>
      <c r="X877" s="2"/>
      <c r="Y877" s="2"/>
      <c r="Z877" s="2"/>
      <c r="AB877" s="2"/>
      <c r="AC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O878" s="2"/>
      <c r="P878" s="2"/>
      <c r="Q878" s="2"/>
      <c r="S878" s="2"/>
      <c r="T878" s="2"/>
      <c r="U878" s="2"/>
      <c r="V878" s="2"/>
      <c r="W878" s="2"/>
      <c r="X878" s="2"/>
      <c r="Y878" s="2"/>
      <c r="Z878" s="2"/>
      <c r="AB878" s="2"/>
      <c r="AC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S879" s="2"/>
      <c r="T879" s="2"/>
      <c r="U879" s="2"/>
      <c r="V879" s="2"/>
      <c r="W879" s="2"/>
      <c r="X879" s="2"/>
      <c r="Y879" s="2"/>
      <c r="Z879" s="2"/>
      <c r="AB879" s="2"/>
      <c r="AC879" s="2"/>
      <c r="AE879" s="2"/>
      <c r="AF879" s="2"/>
    </row>
    <row r="880">
      <c r="A880" s="2"/>
      <c r="B880" s="2"/>
      <c r="C880" s="4"/>
      <c r="D880" s="2"/>
      <c r="E880" s="2"/>
      <c r="F880" s="2"/>
      <c r="G880" s="2"/>
      <c r="H880" s="2"/>
      <c r="I880" s="2"/>
      <c r="J880" s="2"/>
      <c r="K880" s="2"/>
      <c r="L880" s="2"/>
      <c r="M880" s="2"/>
      <c r="O880" s="2"/>
      <c r="P880" s="2"/>
      <c r="Q880" s="2"/>
      <c r="S880" s="2"/>
      <c r="T880" s="2"/>
      <c r="U880" s="2"/>
      <c r="V880" s="2"/>
      <c r="W880" s="2"/>
      <c r="X880" s="2"/>
      <c r="Y880" s="2"/>
      <c r="Z880" s="2"/>
      <c r="AB880" s="2"/>
      <c r="AC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O881" s="2"/>
      <c r="P881" s="2"/>
      <c r="Q881" s="2"/>
      <c r="S881" s="2"/>
      <c r="T881" s="2"/>
      <c r="U881" s="2"/>
      <c r="V881" s="2"/>
      <c r="W881" s="2"/>
      <c r="X881" s="2"/>
      <c r="Y881" s="2"/>
      <c r="Z881" s="2"/>
      <c r="AB881" s="2"/>
      <c r="AC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O882" s="2"/>
      <c r="P882" s="2"/>
      <c r="Q882" s="2"/>
      <c r="S882" s="2"/>
      <c r="T882" s="2"/>
      <c r="U882" s="2"/>
      <c r="V882" s="2"/>
      <c r="W882" s="2"/>
      <c r="X882" s="2"/>
      <c r="Y882" s="2"/>
      <c r="Z882" s="2"/>
      <c r="AB882" s="2"/>
      <c r="AC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S884" s="2"/>
      <c r="T884" s="2"/>
      <c r="U884" s="2"/>
      <c r="V884" s="2"/>
      <c r="W884" s="2"/>
      <c r="X884" s="2"/>
      <c r="Y884" s="2"/>
      <c r="Z884" s="2"/>
      <c r="AB884" s="2"/>
      <c r="AC884" s="2"/>
      <c r="AE884" s="2"/>
      <c r="AF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O885" s="2"/>
      <c r="P885" s="2"/>
      <c r="Q885" s="2"/>
      <c r="S885" s="2"/>
      <c r="T885" s="2"/>
      <c r="U885" s="2"/>
      <c r="V885" s="2"/>
      <c r="W885" s="2"/>
      <c r="X885" s="2"/>
      <c r="Y885" s="2"/>
      <c r="Z885" s="2"/>
      <c r="AB885" s="2"/>
      <c r="AC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O886" s="2"/>
      <c r="P886" s="2"/>
      <c r="Q886" s="2"/>
      <c r="S886" s="2"/>
      <c r="T886" s="2"/>
      <c r="U886" s="2"/>
      <c r="V886" s="2"/>
      <c r="W886" s="2"/>
      <c r="X886" s="2"/>
      <c r="Y886" s="2"/>
      <c r="Z886" s="2"/>
      <c r="AB886" s="2"/>
      <c r="AC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O887" s="2"/>
      <c r="P887" s="2"/>
      <c r="Q887" s="2"/>
      <c r="S887" s="2"/>
      <c r="T887" s="2"/>
      <c r="U887" s="2"/>
      <c r="V887" s="2"/>
      <c r="W887" s="2"/>
      <c r="X887" s="2"/>
      <c r="Y887" s="2"/>
      <c r="Z887" s="2"/>
      <c r="AB887" s="2"/>
      <c r="AC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O888" s="2"/>
      <c r="P888" s="2"/>
      <c r="Q888" s="2"/>
      <c r="S888" s="2"/>
      <c r="T888" s="2"/>
      <c r="U888" s="2"/>
      <c r="V888" s="2"/>
      <c r="W888" s="2"/>
      <c r="X888" s="2"/>
      <c r="Y888" s="2"/>
      <c r="Z888" s="2"/>
      <c r="AB888" s="2"/>
      <c r="AC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O889" s="2"/>
      <c r="P889" s="2"/>
      <c r="Q889" s="2"/>
      <c r="S889" s="2"/>
      <c r="T889" s="2"/>
      <c r="U889" s="2"/>
      <c r="V889" s="2"/>
      <c r="W889" s="2"/>
      <c r="X889" s="2"/>
      <c r="Y889" s="2"/>
      <c r="Z889" s="2"/>
      <c r="AB889" s="2"/>
      <c r="AC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S890" s="2"/>
      <c r="T890" s="2"/>
      <c r="U890" s="2"/>
      <c r="V890" s="2"/>
      <c r="W890" s="2"/>
      <c r="X890" s="2"/>
      <c r="Y890" s="2"/>
      <c r="Z890" s="2"/>
      <c r="AB890" s="2"/>
      <c r="AC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S894" s="2"/>
      <c r="T894" s="2"/>
      <c r="U894" s="2"/>
      <c r="V894" s="2"/>
      <c r="W894" s="2"/>
      <c r="X894" s="2"/>
      <c r="Y894" s="2"/>
      <c r="Z894" s="2"/>
      <c r="AB894" s="2"/>
      <c r="AC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S895" s="2"/>
      <c r="T895" s="2"/>
      <c r="U895" s="2"/>
      <c r="V895" s="2"/>
      <c r="W895" s="2"/>
      <c r="X895" s="2"/>
      <c r="Y895" s="2"/>
      <c r="Z895" s="2"/>
      <c r="AB895" s="2"/>
      <c r="AC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S896" s="2"/>
      <c r="T896" s="2"/>
      <c r="U896" s="2"/>
      <c r="V896" s="2"/>
      <c r="W896" s="2"/>
      <c r="X896" s="2"/>
      <c r="Y896" s="2"/>
      <c r="Z896" s="2"/>
      <c r="AB896" s="2"/>
      <c r="AC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S897" s="2"/>
      <c r="T897" s="2"/>
      <c r="U897" s="2"/>
      <c r="V897" s="2"/>
      <c r="W897" s="2"/>
      <c r="X897" s="2"/>
      <c r="Y897" s="2"/>
      <c r="Z897" s="2"/>
      <c r="AB897" s="2"/>
      <c r="AC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S898" s="2"/>
      <c r="T898" s="2"/>
      <c r="U898" s="2"/>
      <c r="V898" s="2"/>
      <c r="W898" s="2"/>
      <c r="X898" s="2"/>
      <c r="Y898" s="2"/>
      <c r="Z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S899" s="2"/>
      <c r="T899" s="2"/>
      <c r="U899" s="2"/>
      <c r="V899" s="2"/>
      <c r="W899" s="2"/>
      <c r="X899" s="2"/>
      <c r="Y899" s="2"/>
      <c r="Z899" s="2"/>
      <c r="AB899" s="2"/>
      <c r="AC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S900" s="2"/>
      <c r="T900" s="2"/>
      <c r="U900" s="2"/>
      <c r="V900" s="2"/>
      <c r="W900" s="2"/>
      <c r="X900" s="2"/>
      <c r="Y900" s="2"/>
      <c r="Z900" s="2"/>
      <c r="AB900" s="2"/>
      <c r="AC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O901" s="2"/>
      <c r="P901" s="2"/>
      <c r="Q901" s="2"/>
      <c r="S901" s="2"/>
      <c r="T901" s="2"/>
      <c r="U901" s="2"/>
      <c r="V901" s="2"/>
      <c r="W901" s="2"/>
      <c r="X901" s="2"/>
      <c r="Y901" s="2"/>
      <c r="Z901" s="2"/>
      <c r="AB901" s="2"/>
      <c r="AC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O902" s="2"/>
      <c r="P902" s="2"/>
      <c r="Q902" s="2"/>
      <c r="S902" s="2"/>
      <c r="T902" s="2"/>
      <c r="U902" s="2"/>
      <c r="V902" s="2"/>
      <c r="W902" s="2"/>
      <c r="X902" s="2"/>
      <c r="Y902" s="2"/>
      <c r="Z902" s="2"/>
      <c r="AB902" s="2"/>
      <c r="AC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O903" s="2"/>
      <c r="P903" s="2"/>
      <c r="Q903" s="2"/>
      <c r="S903" s="2"/>
      <c r="T903" s="2"/>
      <c r="U903" s="2"/>
      <c r="V903" s="2"/>
      <c r="W903" s="2"/>
      <c r="X903" s="2"/>
      <c r="Y903" s="2"/>
      <c r="Z903" s="2"/>
      <c r="AB903" s="2"/>
      <c r="AC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O904" s="2"/>
      <c r="P904" s="2"/>
      <c r="Q904" s="2"/>
      <c r="S904" s="2"/>
      <c r="T904" s="2"/>
      <c r="U904" s="2"/>
      <c r="V904" s="2"/>
      <c r="W904" s="2"/>
      <c r="X904" s="2"/>
      <c r="Y904" s="2"/>
      <c r="Z904" s="2"/>
      <c r="AB904" s="2"/>
      <c r="AC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O906" s="2"/>
      <c r="P906" s="2"/>
      <c r="Q906" s="2"/>
      <c r="S906" s="2"/>
      <c r="T906" s="2"/>
      <c r="U906" s="2"/>
      <c r="V906" s="2"/>
      <c r="W906" s="2"/>
      <c r="X906" s="2"/>
      <c r="Y906" s="2"/>
      <c r="Z906" s="2"/>
      <c r="AB906" s="2"/>
      <c r="AC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S908" s="2"/>
      <c r="T908" s="2"/>
      <c r="U908" s="2"/>
      <c r="V908" s="2"/>
      <c r="W908" s="2"/>
      <c r="X908" s="2"/>
      <c r="Y908" s="2"/>
      <c r="Z908" s="2"/>
      <c r="AB908" s="2"/>
      <c r="AC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O909" s="2"/>
      <c r="P909" s="2"/>
      <c r="Q909" s="2"/>
      <c r="S909" s="2"/>
      <c r="T909" s="2"/>
      <c r="U909" s="2"/>
      <c r="V909" s="2"/>
      <c r="W909" s="2"/>
      <c r="X909" s="2"/>
      <c r="Y909" s="2"/>
      <c r="Z909" s="2"/>
      <c r="AB909" s="2"/>
      <c r="AC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O910" s="2"/>
      <c r="P910" s="2"/>
      <c r="Q910" s="2"/>
      <c r="S910" s="2"/>
      <c r="T910" s="2"/>
      <c r="U910" s="2"/>
      <c r="V910" s="2"/>
      <c r="W910" s="2"/>
      <c r="X910" s="2"/>
      <c r="Y910" s="2"/>
      <c r="Z910" s="2"/>
      <c r="AB910" s="2"/>
      <c r="AC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O911" s="2"/>
      <c r="P911" s="2"/>
      <c r="Q911" s="2"/>
      <c r="S911" s="2"/>
      <c r="T911" s="2"/>
      <c r="U911" s="2"/>
      <c r="V911" s="2"/>
      <c r="W911" s="2"/>
      <c r="X911" s="2"/>
      <c r="Y911" s="2"/>
      <c r="Z911" s="2"/>
      <c r="AB911" s="2"/>
      <c r="AC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S913" s="2"/>
      <c r="T913" s="2"/>
      <c r="U913" s="2"/>
      <c r="V913" s="2"/>
      <c r="W913" s="2"/>
      <c r="X913" s="2"/>
      <c r="Y913" s="2"/>
      <c r="Z913" s="2"/>
      <c r="AB913" s="2"/>
      <c r="AC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O915" s="2"/>
      <c r="P915" s="2"/>
      <c r="Q915" s="2"/>
      <c r="S915" s="2"/>
      <c r="T915" s="2"/>
      <c r="U915" s="2"/>
      <c r="V915" s="2"/>
      <c r="W915" s="2"/>
      <c r="X915" s="2"/>
      <c r="Y915" s="2"/>
      <c r="Z915" s="2"/>
      <c r="AB915" s="2"/>
      <c r="AC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S917" s="2"/>
      <c r="T917" s="2"/>
      <c r="U917" s="2"/>
      <c r="V917" s="2"/>
      <c r="W917" s="2"/>
      <c r="X917" s="2"/>
      <c r="Y917" s="2"/>
      <c r="Z917" s="2"/>
      <c r="AB917" s="2"/>
      <c r="AC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O918" s="2"/>
      <c r="P918" s="2"/>
      <c r="Q918" s="2"/>
      <c r="S918" s="2"/>
      <c r="T918" s="2"/>
      <c r="U918" s="2"/>
      <c r="V918" s="2"/>
      <c r="W918" s="2"/>
      <c r="X918" s="2"/>
      <c r="Y918" s="2"/>
      <c r="Z918" s="2"/>
      <c r="AB918" s="2"/>
      <c r="AC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O919" s="2"/>
      <c r="P919" s="2"/>
      <c r="Q919" s="2"/>
      <c r="S919" s="2"/>
      <c r="T919" s="2"/>
      <c r="U919" s="2"/>
      <c r="V919" s="2"/>
      <c r="W919" s="2"/>
      <c r="X919" s="2"/>
      <c r="Y919" s="2"/>
      <c r="Z919" s="2"/>
      <c r="AB919" s="2"/>
      <c r="AC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O920" s="2"/>
      <c r="P920" s="2"/>
      <c r="Q920" s="2"/>
      <c r="S920" s="2"/>
      <c r="T920" s="2"/>
      <c r="U920" s="2"/>
      <c r="V920" s="2"/>
      <c r="W920" s="2"/>
      <c r="X920" s="2"/>
      <c r="Y920" s="2"/>
      <c r="Z920" s="2"/>
      <c r="AB920" s="2"/>
      <c r="AC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O921" s="2"/>
      <c r="P921" s="2"/>
      <c r="Q921" s="2"/>
      <c r="S921" s="2"/>
      <c r="T921" s="2"/>
      <c r="U921" s="2"/>
      <c r="V921" s="2"/>
      <c r="W921" s="2"/>
      <c r="X921" s="2"/>
      <c r="Y921" s="2"/>
      <c r="Z921" s="2"/>
      <c r="AB921" s="2"/>
      <c r="AC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O922" s="2"/>
      <c r="P922" s="2"/>
      <c r="Q922" s="2"/>
      <c r="S922" s="2"/>
      <c r="T922" s="2"/>
      <c r="U922" s="2"/>
      <c r="V922" s="2"/>
      <c r="W922" s="2"/>
      <c r="X922" s="2"/>
      <c r="Y922" s="2"/>
      <c r="Z922" s="2"/>
      <c r="AB922" s="2"/>
      <c r="AC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S924" s="2"/>
      <c r="T924" s="2"/>
      <c r="U924" s="2"/>
      <c r="V924" s="2"/>
      <c r="W924" s="2"/>
      <c r="X924" s="2"/>
      <c r="Y924" s="2"/>
      <c r="Z924" s="2"/>
      <c r="AB924" s="2"/>
      <c r="AC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S925" s="2"/>
      <c r="T925" s="2"/>
      <c r="U925" s="2"/>
      <c r="V925" s="2"/>
      <c r="W925" s="2"/>
      <c r="X925" s="2"/>
      <c r="Y925" s="2"/>
      <c r="Z925" s="2"/>
      <c r="AB925" s="2"/>
      <c r="AC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O926" s="2"/>
      <c r="P926" s="2"/>
      <c r="Q926" s="2"/>
      <c r="S926" s="2"/>
      <c r="T926" s="2"/>
      <c r="U926" s="2"/>
      <c r="V926" s="2"/>
      <c r="W926" s="2"/>
      <c r="X926" s="2"/>
      <c r="Y926" s="2"/>
      <c r="Z926" s="2"/>
      <c r="AB926" s="2"/>
      <c r="AC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O928" s="2"/>
      <c r="P928" s="2"/>
      <c r="Q928" s="2"/>
      <c r="S928" s="2"/>
      <c r="T928" s="2"/>
      <c r="U928" s="2"/>
      <c r="V928" s="2"/>
      <c r="W928" s="2"/>
      <c r="X928" s="2"/>
      <c r="Y928" s="2"/>
      <c r="Z928" s="2"/>
      <c r="AB928" s="2"/>
      <c r="AC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O929" s="2"/>
      <c r="P929" s="2"/>
      <c r="Q929" s="2"/>
      <c r="S929" s="2"/>
      <c r="T929" s="2"/>
      <c r="U929" s="2"/>
      <c r="V929" s="2"/>
      <c r="W929" s="2"/>
      <c r="X929" s="2"/>
      <c r="Y929" s="2"/>
      <c r="Z929" s="2"/>
      <c r="AB929" s="2"/>
      <c r="AC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S931" s="2"/>
      <c r="T931" s="2"/>
      <c r="U931" s="2"/>
      <c r="V931" s="2"/>
      <c r="W931" s="2"/>
      <c r="X931" s="2"/>
      <c r="Y931" s="2"/>
      <c r="Z931" s="2"/>
      <c r="AB931" s="2"/>
      <c r="AC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O933" s="2"/>
      <c r="P933" s="2"/>
      <c r="Q933" s="2"/>
      <c r="S933" s="2"/>
      <c r="T933" s="2"/>
      <c r="U933" s="2"/>
      <c r="V933" s="2"/>
      <c r="W933" s="2"/>
      <c r="X933" s="2"/>
      <c r="Y933" s="2"/>
      <c r="Z933" s="2"/>
      <c r="AB933" s="2"/>
      <c r="AC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S934" s="2"/>
      <c r="T934" s="2"/>
      <c r="U934" s="2"/>
      <c r="V934" s="2"/>
      <c r="W934" s="2"/>
      <c r="X934" s="2"/>
      <c r="Y934" s="2"/>
      <c r="Z934" s="2"/>
      <c r="AB934" s="2"/>
      <c r="AC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O935" s="2"/>
      <c r="P935" s="2"/>
      <c r="Q935" s="2"/>
      <c r="S935" s="2"/>
      <c r="T935" s="2"/>
      <c r="U935" s="2"/>
      <c r="V935" s="2"/>
      <c r="W935" s="2"/>
      <c r="X935" s="2"/>
      <c r="Y935" s="2"/>
      <c r="Z935" s="2"/>
      <c r="AB935" s="2"/>
      <c r="AC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S936" s="2"/>
      <c r="T936" s="2"/>
      <c r="U936" s="2"/>
      <c r="V936" s="2"/>
      <c r="W936" s="2"/>
      <c r="X936" s="2"/>
      <c r="Y936" s="2"/>
      <c r="Z936" s="2"/>
      <c r="AB936" s="2"/>
      <c r="AC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O937" s="2"/>
      <c r="P937" s="2"/>
      <c r="Q937" s="2"/>
      <c r="S937" s="2"/>
      <c r="T937" s="2"/>
      <c r="U937" s="2"/>
      <c r="V937" s="2"/>
      <c r="W937" s="2"/>
      <c r="X937" s="2"/>
      <c r="Y937" s="2"/>
      <c r="Z937" s="2"/>
      <c r="AB937" s="2"/>
      <c r="AC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O938" s="2"/>
      <c r="P938" s="2"/>
      <c r="Q938" s="2"/>
      <c r="S938" s="2"/>
      <c r="T938" s="2"/>
      <c r="U938" s="2"/>
      <c r="V938" s="2"/>
      <c r="W938" s="2"/>
      <c r="X938" s="2"/>
      <c r="Y938" s="2"/>
      <c r="Z938" s="2"/>
      <c r="AB938" s="2"/>
      <c r="AC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O939" s="2"/>
      <c r="P939" s="2"/>
      <c r="Q939" s="2"/>
      <c r="S939" s="2"/>
      <c r="T939" s="2"/>
      <c r="U939" s="2"/>
      <c r="V939" s="2"/>
      <c r="W939" s="2"/>
      <c r="X939" s="2"/>
      <c r="Y939" s="2"/>
      <c r="Z939" s="2"/>
      <c r="AB939" s="2"/>
      <c r="AC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S940" s="2"/>
      <c r="T940" s="2"/>
      <c r="U940" s="2"/>
      <c r="V940" s="2"/>
      <c r="W940" s="2"/>
      <c r="X940" s="2"/>
      <c r="Y940" s="2"/>
      <c r="Z940" s="2"/>
      <c r="AB940" s="2"/>
      <c r="AC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O941" s="2"/>
      <c r="P941" s="2"/>
      <c r="Q941" s="2"/>
      <c r="S941" s="2"/>
      <c r="T941" s="2"/>
      <c r="U941" s="2"/>
      <c r="V941" s="2"/>
      <c r="W941" s="2"/>
      <c r="X941" s="2"/>
      <c r="Y941" s="2"/>
      <c r="Z941" s="2"/>
      <c r="AB941" s="2"/>
      <c r="AC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O942" s="2"/>
      <c r="P942" s="2"/>
      <c r="Q942" s="2"/>
      <c r="S942" s="2"/>
      <c r="T942" s="2"/>
      <c r="U942" s="2"/>
      <c r="V942" s="2"/>
      <c r="W942" s="2"/>
      <c r="X942" s="2"/>
      <c r="Y942" s="2"/>
      <c r="Z942" s="2"/>
      <c r="AB942" s="2"/>
      <c r="AC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O943" s="2"/>
      <c r="P943" s="2"/>
      <c r="Q943" s="2"/>
      <c r="S943" s="2"/>
      <c r="T943" s="2"/>
      <c r="U943" s="2"/>
      <c r="V943" s="2"/>
      <c r="W943" s="2"/>
      <c r="X943" s="2"/>
      <c r="Y943" s="2"/>
      <c r="Z943" s="2"/>
      <c r="AB943" s="2"/>
      <c r="AC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S944" s="2"/>
      <c r="T944" s="2"/>
      <c r="U944" s="2"/>
      <c r="V944" s="2"/>
      <c r="W944" s="2"/>
      <c r="X944" s="2"/>
      <c r="Y944" s="2"/>
      <c r="Z944" s="2"/>
      <c r="AB944" s="2"/>
      <c r="AC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O945" s="2"/>
      <c r="P945" s="2"/>
      <c r="Q945" s="2"/>
      <c r="S945" s="2"/>
      <c r="T945" s="2"/>
      <c r="U945" s="2"/>
      <c r="V945" s="2"/>
      <c r="W945" s="2"/>
      <c r="X945" s="2"/>
      <c r="Y945" s="2"/>
      <c r="Z945" s="2"/>
      <c r="AB945" s="2"/>
      <c r="AC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O946" s="2"/>
      <c r="P946" s="2"/>
      <c r="Q946" s="2"/>
      <c r="S946" s="2"/>
      <c r="T946" s="2"/>
      <c r="U946" s="2"/>
      <c r="V946" s="2"/>
      <c r="W946" s="2"/>
      <c r="X946" s="2"/>
      <c r="Y946" s="2"/>
      <c r="Z946" s="2"/>
      <c r="AB946" s="2"/>
      <c r="AC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S947" s="2"/>
      <c r="T947" s="2"/>
      <c r="U947" s="2"/>
      <c r="V947" s="2"/>
      <c r="W947" s="2"/>
      <c r="X947" s="2"/>
      <c r="Y947" s="2"/>
      <c r="Z947" s="2"/>
      <c r="AB947" s="2"/>
      <c r="AC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S948" s="2"/>
      <c r="T948" s="2"/>
      <c r="U948" s="2"/>
      <c r="V948" s="2"/>
      <c r="W948" s="2"/>
      <c r="X948" s="2"/>
      <c r="Y948" s="2"/>
      <c r="Z948" s="2"/>
      <c r="AB948" s="2"/>
      <c r="AC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O949" s="2"/>
      <c r="P949" s="2"/>
      <c r="Q949" s="2"/>
      <c r="S949" s="2"/>
      <c r="T949" s="2"/>
      <c r="U949" s="2"/>
      <c r="V949" s="2"/>
      <c r="W949" s="2"/>
      <c r="X949" s="2"/>
      <c r="Y949" s="2"/>
      <c r="Z949" s="2"/>
      <c r="AB949" s="2"/>
      <c r="AC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O951" s="2"/>
      <c r="P951" s="2"/>
      <c r="Q951" s="2"/>
      <c r="S951" s="2"/>
      <c r="T951" s="2"/>
      <c r="U951" s="2"/>
      <c r="V951" s="2"/>
      <c r="W951" s="2"/>
      <c r="X951" s="2"/>
      <c r="Y951" s="2"/>
      <c r="Z951" s="2"/>
      <c r="AB951" s="2"/>
      <c r="AC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O952" s="2"/>
      <c r="P952" s="2"/>
      <c r="Q952" s="2"/>
      <c r="S952" s="2"/>
      <c r="T952" s="2"/>
      <c r="U952" s="2"/>
      <c r="V952" s="2"/>
      <c r="W952" s="2"/>
      <c r="X952" s="2"/>
      <c r="Y952" s="2"/>
      <c r="Z952" s="2"/>
      <c r="AB952" s="2"/>
      <c r="AC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O953" s="2"/>
      <c r="P953" s="2"/>
      <c r="Q953" s="2"/>
      <c r="S953" s="2"/>
      <c r="T953" s="2"/>
      <c r="U953" s="2"/>
      <c r="V953" s="2"/>
      <c r="W953" s="2"/>
      <c r="X953" s="2"/>
      <c r="Y953" s="2"/>
      <c r="Z953" s="2"/>
      <c r="AB953" s="2"/>
      <c r="AC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O954" s="2"/>
      <c r="P954" s="2"/>
      <c r="Q954" s="2"/>
      <c r="S954" s="2"/>
      <c r="T954" s="2"/>
      <c r="U954" s="2"/>
      <c r="V954" s="2"/>
      <c r="W954" s="2"/>
      <c r="X954" s="2"/>
      <c r="Y954" s="2"/>
      <c r="Z954" s="2"/>
      <c r="AB954" s="2"/>
      <c r="AC954" s="2"/>
      <c r="AE954" s="2"/>
      <c r="AF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S955" s="2"/>
      <c r="T955" s="2"/>
      <c r="U955" s="2"/>
      <c r="V955" s="2"/>
      <c r="W955" s="2"/>
      <c r="X955" s="2"/>
      <c r="Y955" s="2"/>
      <c r="Z955" s="2"/>
      <c r="AB955" s="2"/>
      <c r="AC955" s="2"/>
      <c r="AE955" s="2"/>
      <c r="AF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S956" s="2"/>
      <c r="T956" s="2"/>
      <c r="U956" s="2"/>
      <c r="V956" s="2"/>
      <c r="W956" s="2"/>
      <c r="X956" s="2"/>
      <c r="Y956" s="2"/>
      <c r="Z956" s="2"/>
      <c r="AB956" s="2"/>
      <c r="AC956" s="2"/>
      <c r="AE956" s="2"/>
      <c r="AF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S957" s="2"/>
      <c r="T957" s="2"/>
      <c r="U957" s="2"/>
      <c r="V957" s="2"/>
      <c r="W957" s="2"/>
      <c r="X957" s="2"/>
      <c r="Y957" s="2"/>
      <c r="Z957" s="2"/>
      <c r="AB957" s="2"/>
      <c r="AC957" s="2"/>
      <c r="AE957" s="2"/>
      <c r="AF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S959" s="2"/>
      <c r="T959" s="2"/>
      <c r="U959" s="2"/>
      <c r="V959" s="2"/>
      <c r="W959" s="2"/>
      <c r="X959" s="2"/>
      <c r="Y959" s="2"/>
      <c r="Z959" s="2"/>
      <c r="AB959" s="2"/>
      <c r="AC959" s="2"/>
      <c r="AE959" s="2"/>
      <c r="AF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S960" s="2"/>
      <c r="T960" s="2"/>
      <c r="U960" s="2"/>
      <c r="V960" s="2"/>
      <c r="W960" s="2"/>
      <c r="X960" s="2"/>
      <c r="Y960" s="2"/>
      <c r="Z960" s="2"/>
      <c r="AB960" s="2"/>
      <c r="AC960" s="2"/>
      <c r="AE960" s="2"/>
      <c r="AF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S961" s="2"/>
      <c r="T961" s="2"/>
      <c r="U961" s="2"/>
      <c r="V961" s="2"/>
      <c r="W961" s="2"/>
      <c r="X961" s="2"/>
      <c r="Y961" s="2"/>
      <c r="Z961" s="2"/>
      <c r="AB961" s="2"/>
      <c r="AC961" s="2"/>
      <c r="AE961" s="2"/>
      <c r="AF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S962" s="2"/>
      <c r="T962" s="2"/>
      <c r="U962" s="2"/>
      <c r="V962" s="2"/>
      <c r="W962" s="2"/>
      <c r="X962" s="2"/>
      <c r="Y962" s="2"/>
      <c r="Z962" s="2"/>
      <c r="AB962" s="2"/>
      <c r="AC962" s="2"/>
      <c r="AE962" s="2"/>
      <c r="AF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E963" s="2"/>
      <c r="AF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S964" s="2"/>
      <c r="T964" s="2"/>
      <c r="U964" s="2"/>
      <c r="V964" s="2"/>
      <c r="W964" s="2"/>
      <c r="X964" s="2"/>
      <c r="Y964" s="2"/>
      <c r="Z964" s="2"/>
      <c r="AB964" s="2"/>
      <c r="AC964" s="2"/>
      <c r="AE964" s="2"/>
      <c r="AF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O965" s="2"/>
      <c r="P965" s="2"/>
      <c r="Q965" s="2"/>
      <c r="S965" s="2"/>
      <c r="T965" s="2"/>
      <c r="U965" s="2"/>
      <c r="V965" s="2"/>
      <c r="W965" s="2"/>
      <c r="X965" s="2"/>
      <c r="Y965" s="2"/>
      <c r="Z965" s="2"/>
      <c r="AB965" s="2"/>
      <c r="AC965" s="2"/>
      <c r="AE965" s="2"/>
      <c r="AF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O966" s="2"/>
      <c r="P966" s="2"/>
      <c r="Q966" s="2"/>
      <c r="S966" s="2"/>
      <c r="T966" s="2"/>
      <c r="U966" s="2"/>
      <c r="V966" s="2"/>
      <c r="W966" s="2"/>
      <c r="X966" s="2"/>
      <c r="Y966" s="2"/>
      <c r="Z966" s="2"/>
      <c r="AB966" s="2"/>
      <c r="AC966" s="2"/>
      <c r="AE966" s="2"/>
      <c r="AF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S967" s="2"/>
      <c r="T967" s="2"/>
      <c r="U967" s="2"/>
      <c r="V967" s="2"/>
      <c r="W967" s="2"/>
      <c r="X967" s="2"/>
      <c r="Y967" s="2"/>
      <c r="Z967" s="2"/>
      <c r="AB967" s="2"/>
      <c r="AC967" s="2"/>
      <c r="AE967" s="2"/>
      <c r="AF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O968" s="2"/>
      <c r="P968" s="2"/>
      <c r="Q968" s="2"/>
      <c r="S968" s="2"/>
      <c r="T968" s="2"/>
      <c r="U968" s="2"/>
      <c r="V968" s="2"/>
      <c r="W968" s="2"/>
      <c r="X968" s="2"/>
      <c r="Y968" s="2"/>
      <c r="Z968" s="2"/>
      <c r="AB968" s="2"/>
      <c r="AC968" s="2"/>
      <c r="AE968" s="2"/>
      <c r="AF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S969" s="2"/>
      <c r="T969" s="2"/>
      <c r="U969" s="2"/>
      <c r="V969" s="2"/>
      <c r="W969" s="2"/>
      <c r="X969" s="2"/>
      <c r="Y969" s="2"/>
      <c r="Z969" s="2"/>
      <c r="AB969" s="2"/>
      <c r="AC969" s="2"/>
      <c r="AE969" s="2"/>
      <c r="AF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S970" s="2"/>
      <c r="T970" s="2"/>
      <c r="U970" s="2"/>
      <c r="V970" s="2"/>
      <c r="W970" s="2"/>
      <c r="X970" s="2"/>
      <c r="Y970" s="2"/>
      <c r="Z970" s="2"/>
      <c r="AB970" s="2"/>
      <c r="AC970" s="2"/>
      <c r="AE970" s="2"/>
      <c r="AF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S971" s="2"/>
      <c r="T971" s="2"/>
      <c r="U971" s="2"/>
      <c r="V971" s="2"/>
      <c r="W971" s="2"/>
      <c r="X971" s="2"/>
      <c r="Y971" s="2"/>
      <c r="Z971" s="2"/>
      <c r="AB971" s="2"/>
      <c r="AC971" s="2"/>
      <c r="AD971" s="2"/>
      <c r="AE971" s="2"/>
      <c r="AF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O972" s="2"/>
      <c r="P972" s="2"/>
      <c r="Q972" s="2"/>
      <c r="S972" s="2"/>
      <c r="T972" s="2"/>
      <c r="U972" s="2"/>
      <c r="V972" s="2"/>
      <c r="W972" s="2"/>
      <c r="X972" s="2"/>
      <c r="Y972" s="2"/>
      <c r="Z972" s="2"/>
      <c r="AB972" s="2"/>
      <c r="AC972" s="2"/>
      <c r="AE972" s="2"/>
      <c r="AF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E973" s="2"/>
      <c r="AF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S974" s="2"/>
      <c r="T974" s="2"/>
      <c r="U974" s="2"/>
      <c r="V974" s="2"/>
      <c r="W974" s="2"/>
      <c r="X974" s="2"/>
      <c r="Y974" s="2"/>
      <c r="Z974" s="2"/>
      <c r="AB974" s="2"/>
      <c r="AC974" s="2"/>
      <c r="AE974" s="2"/>
      <c r="AF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E975" s="2"/>
      <c r="AF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O976" s="2"/>
      <c r="P976" s="2"/>
      <c r="Q976" s="2"/>
      <c r="S976" s="2"/>
      <c r="T976" s="2"/>
      <c r="U976" s="2"/>
      <c r="V976" s="2"/>
      <c r="W976" s="2"/>
      <c r="X976" s="2"/>
      <c r="Y976" s="2"/>
      <c r="Z976" s="2"/>
      <c r="AB976" s="2"/>
      <c r="AC976" s="2"/>
      <c r="AE976" s="2"/>
      <c r="AF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O977" s="2"/>
      <c r="P977" s="2"/>
      <c r="Q977" s="2"/>
      <c r="S977" s="2"/>
      <c r="T977" s="2"/>
      <c r="U977" s="2"/>
      <c r="V977" s="2"/>
      <c r="W977" s="2"/>
      <c r="X977" s="2"/>
      <c r="Y977" s="2"/>
      <c r="Z977" s="2"/>
      <c r="AB977" s="2"/>
      <c r="AC977" s="2"/>
      <c r="AE977" s="2"/>
      <c r="AF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E978" s="2"/>
      <c r="AF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E979" s="2"/>
      <c r="AF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O980" s="2"/>
      <c r="P980" s="2"/>
      <c r="Q980" s="2"/>
      <c r="S980" s="2"/>
      <c r="T980" s="2"/>
      <c r="U980" s="2"/>
      <c r="V980" s="2"/>
      <c r="W980" s="2"/>
      <c r="X980" s="2"/>
      <c r="Y980" s="2"/>
      <c r="Z980" s="2"/>
      <c r="AB980" s="2"/>
      <c r="AC980" s="2"/>
      <c r="AE980" s="2"/>
      <c r="AF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O981" s="2"/>
      <c r="P981" s="2"/>
      <c r="Q981" s="2"/>
      <c r="S981" s="2"/>
      <c r="T981" s="2"/>
      <c r="U981" s="2"/>
      <c r="V981" s="2"/>
      <c r="W981" s="2"/>
      <c r="X981" s="2"/>
      <c r="Y981" s="2"/>
      <c r="Z981" s="2"/>
      <c r="AB981" s="2"/>
      <c r="AC981" s="2"/>
      <c r="AE981" s="2"/>
      <c r="AF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E982" s="2"/>
      <c r="AF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S983" s="2"/>
      <c r="T983" s="2"/>
      <c r="U983" s="2"/>
      <c r="V983" s="2"/>
      <c r="W983" s="2"/>
      <c r="X983" s="2"/>
      <c r="Y983" s="2"/>
      <c r="Z983" s="2"/>
      <c r="AB983" s="2"/>
      <c r="AC983" s="2"/>
      <c r="AE983" s="2"/>
      <c r="AF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S985" s="2"/>
      <c r="T985" s="2"/>
      <c r="U985" s="2"/>
      <c r="V985" s="2"/>
      <c r="W985" s="2"/>
      <c r="X985" s="2"/>
      <c r="Y985" s="2"/>
      <c r="Z985" s="2"/>
      <c r="AB985" s="2"/>
      <c r="AC985" s="2"/>
      <c r="AE985" s="2"/>
      <c r="AF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E986" s="2"/>
      <c r="AF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E987" s="2"/>
      <c r="AF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S989" s="2"/>
      <c r="T989" s="2"/>
      <c r="U989" s="2"/>
      <c r="V989" s="2"/>
      <c r="W989" s="2"/>
      <c r="X989" s="2"/>
      <c r="Y989" s="2"/>
      <c r="Z989" s="2"/>
      <c r="AB989" s="2"/>
      <c r="AC989" s="2"/>
      <c r="AE989" s="2"/>
      <c r="AF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O990" s="2"/>
      <c r="P990" s="2"/>
      <c r="Q990" s="2"/>
      <c r="S990" s="2"/>
      <c r="T990" s="2"/>
      <c r="U990" s="2"/>
      <c r="V990" s="2"/>
      <c r="W990" s="2"/>
      <c r="X990" s="2"/>
      <c r="Y990" s="2"/>
      <c r="Z990" s="2"/>
      <c r="AB990" s="2"/>
      <c r="AC990" s="2"/>
      <c r="AE990" s="2"/>
      <c r="AF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E991" s="2"/>
      <c r="AF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O992" s="2"/>
      <c r="P992" s="2"/>
      <c r="Q992" s="2"/>
      <c r="S992" s="2"/>
      <c r="T992" s="2"/>
      <c r="U992" s="2"/>
      <c r="V992" s="2"/>
      <c r="W992" s="2"/>
      <c r="X992" s="2"/>
      <c r="Y992" s="2"/>
      <c r="Z992" s="2"/>
      <c r="AB992" s="2"/>
      <c r="AC992" s="2"/>
      <c r="AE992" s="2"/>
      <c r="AF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E993" s="2"/>
      <c r="AF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E994" s="2"/>
      <c r="AF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S995" s="2"/>
      <c r="T995" s="2"/>
      <c r="U995" s="2"/>
      <c r="V995" s="2"/>
      <c r="W995" s="2"/>
      <c r="X995" s="2"/>
      <c r="Y995" s="2"/>
      <c r="Z995" s="2"/>
      <c r="AB995" s="2"/>
      <c r="AC995" s="2"/>
      <c r="AE995" s="2"/>
      <c r="AF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E996" s="2"/>
      <c r="AF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O997" s="2"/>
      <c r="P997" s="2"/>
      <c r="Q997" s="2"/>
      <c r="S997" s="2"/>
      <c r="T997" s="2"/>
      <c r="U997" s="2"/>
      <c r="V997" s="2"/>
      <c r="W997" s="2"/>
      <c r="X997" s="2"/>
      <c r="Y997" s="2"/>
      <c r="Z997" s="2"/>
      <c r="AB997" s="2"/>
      <c r="AC997" s="2"/>
      <c r="AE997" s="2"/>
      <c r="AF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S998" s="2"/>
      <c r="T998" s="2"/>
      <c r="U998" s="2"/>
      <c r="V998" s="2"/>
      <c r="W998" s="2"/>
      <c r="X998" s="2"/>
      <c r="Y998" s="2"/>
      <c r="Z998" s="2"/>
      <c r="AB998" s="2"/>
      <c r="AC998" s="2"/>
      <c r="AE998" s="2"/>
      <c r="AF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S999" s="2"/>
      <c r="T999" s="2"/>
      <c r="U999" s="2"/>
      <c r="V999" s="2"/>
      <c r="W999" s="2"/>
      <c r="X999" s="2"/>
      <c r="Y999" s="2"/>
      <c r="Z999" s="2"/>
      <c r="AB999" s="2"/>
      <c r="AC999" s="2"/>
      <c r="AE999" s="2"/>
      <c r="AF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O1000" s="2"/>
      <c r="P1000" s="2"/>
      <c r="Q1000" s="2"/>
      <c r="S1000" s="2"/>
      <c r="T1000" s="2"/>
      <c r="U1000" s="2"/>
      <c r="V1000" s="2"/>
      <c r="W1000" s="2"/>
      <c r="X1000" s="2"/>
      <c r="Y1000" s="2"/>
      <c r="Z1000" s="2"/>
      <c r="AB1000" s="2"/>
      <c r="AC1000" s="2"/>
      <c r="AE1000" s="2"/>
      <c r="AF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O1001" s="2"/>
      <c r="P1001" s="2"/>
      <c r="Q1001" s="2"/>
      <c r="S1001" s="2"/>
      <c r="T1001" s="2"/>
      <c r="U1001" s="2"/>
      <c r="V1001" s="2"/>
      <c r="W1001" s="2"/>
      <c r="X1001" s="2"/>
      <c r="Y1001" s="2"/>
      <c r="Z1001" s="2"/>
      <c r="AB1001" s="2"/>
      <c r="AC1001" s="2"/>
      <c r="AE1001" s="2"/>
      <c r="AF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O1002" s="2"/>
      <c r="P1002" s="2"/>
      <c r="Q1002" s="2"/>
      <c r="S1002" s="2"/>
      <c r="T1002" s="2"/>
      <c r="U1002" s="2"/>
      <c r="V1002" s="2"/>
      <c r="W1002" s="2"/>
      <c r="X1002" s="2"/>
      <c r="Y1002" s="2"/>
      <c r="Z1002" s="2"/>
      <c r="AB1002" s="2"/>
      <c r="AC1002" s="2"/>
      <c r="AE1002" s="2"/>
      <c r="AF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O1004" s="2"/>
      <c r="P1004" s="2"/>
      <c r="Q1004" s="2"/>
      <c r="S1004" s="2"/>
      <c r="T1004" s="2"/>
      <c r="U1004" s="2"/>
      <c r="V1004" s="2"/>
      <c r="W1004" s="2"/>
      <c r="X1004" s="2"/>
      <c r="Y1004" s="2"/>
      <c r="Z1004" s="2"/>
      <c r="AB1004" s="2"/>
      <c r="AC1004" s="2"/>
      <c r="AE1004" s="2"/>
      <c r="AF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O1005" s="2"/>
      <c r="P1005" s="2"/>
      <c r="Q1005" s="2"/>
      <c r="S1005" s="2"/>
      <c r="T1005" s="2"/>
      <c r="U1005" s="2"/>
      <c r="V1005" s="2"/>
      <c r="W1005" s="2"/>
      <c r="X1005" s="2"/>
      <c r="Y1005" s="2"/>
      <c r="Z1005" s="2"/>
      <c r="AB1005" s="2"/>
      <c r="AC1005" s="2"/>
      <c r="AE1005" s="2"/>
      <c r="AF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E1006" s="2"/>
      <c r="AF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S1007" s="2"/>
      <c r="T1007" s="2"/>
      <c r="U1007" s="2"/>
      <c r="V1007" s="2"/>
      <c r="W1007" s="2"/>
      <c r="X1007" s="2"/>
      <c r="Y1007" s="2"/>
      <c r="Z1007" s="2"/>
      <c r="AB1007" s="2"/>
      <c r="AC1007" s="2"/>
      <c r="AE1007" s="2"/>
      <c r="AF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O1008" s="2"/>
      <c r="P1008" s="2"/>
      <c r="Q1008" s="2"/>
      <c r="S1008" s="2"/>
      <c r="T1008" s="2"/>
      <c r="U1008" s="2"/>
      <c r="V1008" s="2"/>
      <c r="W1008" s="2"/>
      <c r="X1008" s="2"/>
      <c r="Y1008" s="2"/>
      <c r="Z1008" s="2"/>
      <c r="AB1008" s="2"/>
      <c r="AC1008" s="2"/>
      <c r="AE1008" s="2"/>
      <c r="AF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O1009" s="2"/>
      <c r="P1009" s="2"/>
      <c r="Q1009" s="2"/>
      <c r="S1009" s="2"/>
      <c r="T1009" s="2"/>
      <c r="U1009" s="2"/>
      <c r="V1009" s="2"/>
      <c r="W1009" s="2"/>
      <c r="X1009" s="2"/>
      <c r="Y1009" s="2"/>
      <c r="Z1009" s="2"/>
      <c r="AB1009" s="2"/>
      <c r="AC1009" s="2"/>
      <c r="AE1009" s="2"/>
      <c r="AF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O1010" s="2"/>
      <c r="P1010" s="2"/>
      <c r="Q1010" s="2"/>
      <c r="S1010" s="2"/>
      <c r="T1010" s="2"/>
      <c r="U1010" s="2"/>
      <c r="V1010" s="2"/>
      <c r="W1010" s="2"/>
      <c r="X1010" s="2"/>
      <c r="Y1010" s="2"/>
      <c r="Z1010" s="2"/>
      <c r="AB1010" s="2"/>
      <c r="AC1010" s="2"/>
      <c r="AE1010" s="2"/>
      <c r="AF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O1011" s="2"/>
      <c r="P1011" s="2"/>
      <c r="Q1011" s="2"/>
      <c r="S1011" s="2"/>
      <c r="T1011" s="2"/>
      <c r="U1011" s="2"/>
      <c r="V1011" s="2"/>
      <c r="W1011" s="2"/>
      <c r="X1011" s="2"/>
      <c r="Y1011" s="2"/>
      <c r="Z1011" s="2"/>
      <c r="AB1011" s="2"/>
      <c r="AC1011" s="2"/>
      <c r="AE1011" s="2"/>
      <c r="AF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O1012" s="2"/>
      <c r="P1012" s="2"/>
      <c r="Q1012" s="2"/>
      <c r="S1012" s="2"/>
      <c r="T1012" s="2"/>
      <c r="U1012" s="2"/>
      <c r="V1012" s="2"/>
      <c r="W1012" s="2"/>
      <c r="X1012" s="2"/>
      <c r="Y1012" s="2"/>
      <c r="Z1012" s="2"/>
      <c r="AB1012" s="2"/>
      <c r="AC1012" s="2"/>
      <c r="AE1012" s="2"/>
      <c r="AF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E1013" s="2"/>
      <c r="AF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S1014" s="2"/>
      <c r="T1014" s="2"/>
      <c r="U1014" s="2"/>
      <c r="V1014" s="2"/>
      <c r="W1014" s="2"/>
      <c r="X1014" s="2"/>
      <c r="Y1014" s="2"/>
      <c r="Z1014" s="2"/>
      <c r="AB1014" s="2"/>
      <c r="AC1014" s="2"/>
      <c r="AE1014" s="2"/>
      <c r="AF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S1015" s="2"/>
      <c r="T1015" s="2"/>
      <c r="U1015" s="2"/>
      <c r="V1015" s="2"/>
      <c r="W1015" s="2"/>
      <c r="X1015" s="2"/>
      <c r="Y1015" s="2"/>
      <c r="Z1015" s="2"/>
      <c r="AB1015" s="2"/>
      <c r="AC1015" s="2"/>
      <c r="AE1015" s="2"/>
      <c r="AF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O1016" s="2"/>
      <c r="P1016" s="2"/>
      <c r="Q1016" s="2"/>
      <c r="S1016" s="2"/>
      <c r="T1016" s="2"/>
      <c r="U1016" s="2"/>
      <c r="V1016" s="2"/>
      <c r="W1016" s="2"/>
      <c r="X1016" s="2"/>
      <c r="Y1016" s="2"/>
      <c r="Z1016" s="2"/>
      <c r="AB1016" s="2"/>
      <c r="AC1016" s="2"/>
      <c r="AE1016" s="2"/>
      <c r="AF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O1017" s="2"/>
      <c r="P1017" s="2"/>
      <c r="Q1017" s="2"/>
      <c r="S1017" s="2"/>
      <c r="T1017" s="2"/>
      <c r="U1017" s="2"/>
      <c r="V1017" s="2"/>
      <c r="W1017" s="2"/>
      <c r="X1017" s="2"/>
      <c r="Y1017" s="2"/>
      <c r="Z1017" s="2"/>
      <c r="AB1017" s="2"/>
      <c r="AC1017" s="2"/>
      <c r="AE1017" s="2"/>
      <c r="AF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S1018" s="2"/>
      <c r="T1018" s="2"/>
      <c r="U1018" s="2"/>
      <c r="V1018" s="2"/>
      <c r="W1018" s="2"/>
      <c r="X1018" s="2"/>
      <c r="Y1018" s="2"/>
      <c r="Z1018" s="2"/>
      <c r="AB1018" s="2"/>
      <c r="AC1018" s="2"/>
      <c r="AE1018" s="2"/>
      <c r="AF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O1019" s="2"/>
      <c r="P1019" s="2"/>
      <c r="Q1019" s="2"/>
      <c r="S1019" s="2"/>
      <c r="T1019" s="2"/>
      <c r="U1019" s="2"/>
      <c r="V1019" s="2"/>
      <c r="W1019" s="2"/>
      <c r="X1019" s="2"/>
      <c r="Y1019" s="2"/>
      <c r="Z1019" s="2"/>
      <c r="AB1019" s="2"/>
      <c r="AC1019" s="2"/>
      <c r="AE1019" s="2"/>
      <c r="AF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O1020" s="2"/>
      <c r="P1020" s="2"/>
      <c r="Q1020" s="2"/>
      <c r="S1020" s="2"/>
      <c r="T1020" s="2"/>
      <c r="U1020" s="2"/>
      <c r="V1020" s="2"/>
      <c r="W1020" s="2"/>
      <c r="X1020" s="2"/>
      <c r="Y1020" s="2"/>
      <c r="Z1020" s="2"/>
      <c r="AB1020" s="2"/>
      <c r="AC1020" s="2"/>
      <c r="AE1020" s="2"/>
      <c r="AF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O1021" s="2"/>
      <c r="P1021" s="2"/>
      <c r="Q1021" s="2"/>
      <c r="S1021" s="2"/>
      <c r="T1021" s="2"/>
      <c r="U1021" s="2"/>
      <c r="V1021" s="2"/>
      <c r="W1021" s="2"/>
      <c r="X1021" s="2"/>
      <c r="Y1021" s="2"/>
      <c r="Z1021" s="2"/>
      <c r="AB1021" s="2"/>
      <c r="AC1021" s="2"/>
      <c r="AE1021" s="2"/>
      <c r="AF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O1022" s="2"/>
      <c r="P1022" s="2"/>
      <c r="Q1022" s="2"/>
      <c r="S1022" s="2"/>
      <c r="T1022" s="2"/>
      <c r="U1022" s="2"/>
      <c r="V1022" s="2"/>
      <c r="W1022" s="2"/>
      <c r="X1022" s="2"/>
      <c r="Y1022" s="2"/>
      <c r="Z1022" s="2"/>
      <c r="AB1022" s="2"/>
      <c r="AC1022" s="2"/>
      <c r="AE1022" s="2"/>
      <c r="AF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E1023" s="2"/>
      <c r="AF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O1024" s="2"/>
      <c r="P1024" s="2"/>
      <c r="Q1024" s="2"/>
      <c r="S1024" s="2"/>
      <c r="T1024" s="2"/>
      <c r="U1024" s="2"/>
      <c r="V1024" s="2"/>
      <c r="W1024" s="2"/>
      <c r="X1024" s="2"/>
      <c r="Y1024" s="2"/>
      <c r="Z1024" s="2"/>
      <c r="AB1024" s="2"/>
      <c r="AC1024" s="2"/>
      <c r="AE1024" s="2"/>
      <c r="AF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O1025" s="2"/>
      <c r="P1025" s="2"/>
      <c r="Q1025" s="2"/>
      <c r="S1025" s="2"/>
      <c r="T1025" s="2"/>
      <c r="U1025" s="2"/>
      <c r="V1025" s="2"/>
      <c r="W1025" s="2"/>
      <c r="X1025" s="2"/>
      <c r="Y1025" s="2"/>
      <c r="Z1025" s="2"/>
      <c r="AB1025" s="2"/>
      <c r="AC1025" s="2"/>
      <c r="AE1025" s="2"/>
      <c r="AF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S1026" s="2"/>
      <c r="T1026" s="2"/>
      <c r="U1026" s="2"/>
      <c r="V1026" s="2"/>
      <c r="W1026" s="2"/>
      <c r="X1026" s="2"/>
      <c r="Y1026" s="2"/>
      <c r="Z1026" s="2"/>
      <c r="AB1026" s="2"/>
      <c r="AC1026" s="2"/>
      <c r="AE1026" s="2"/>
      <c r="AF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S1027" s="2"/>
      <c r="T1027" s="2"/>
      <c r="U1027" s="2"/>
      <c r="V1027" s="2"/>
      <c r="W1027" s="2"/>
      <c r="X1027" s="2"/>
      <c r="Y1027" s="2"/>
      <c r="Z1027" s="2"/>
      <c r="AB1027" s="2"/>
      <c r="AC1027" s="2"/>
      <c r="AE1027" s="2"/>
      <c r="AF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S1028" s="2"/>
      <c r="T1028" s="2"/>
      <c r="U1028" s="2"/>
      <c r="V1028" s="2"/>
      <c r="W1028" s="2"/>
      <c r="X1028" s="2"/>
      <c r="Y1028" s="2"/>
      <c r="Z1028" s="2"/>
      <c r="AB1028" s="2"/>
      <c r="AC1028" s="2"/>
      <c r="AE1028" s="2"/>
      <c r="AF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O1029" s="2"/>
      <c r="P1029" s="2"/>
      <c r="Q1029" s="2"/>
      <c r="S1029" s="2"/>
      <c r="T1029" s="2"/>
      <c r="U1029" s="2"/>
      <c r="V1029" s="2"/>
      <c r="W1029" s="2"/>
      <c r="X1029" s="2"/>
      <c r="Y1029" s="2"/>
      <c r="Z1029" s="2"/>
      <c r="AB1029" s="2"/>
      <c r="AC1029" s="2"/>
      <c r="AE1029" s="2"/>
      <c r="AF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O1030" s="2"/>
      <c r="P1030" s="2"/>
      <c r="Q1030" s="2"/>
      <c r="S1030" s="2"/>
      <c r="T1030" s="2"/>
      <c r="U1030" s="2"/>
      <c r="V1030" s="2"/>
      <c r="W1030" s="2"/>
      <c r="X1030" s="2"/>
      <c r="Y1030" s="2"/>
      <c r="Z1030" s="2"/>
      <c r="AB1030" s="2"/>
      <c r="AC1030" s="2"/>
      <c r="AE1030" s="2"/>
      <c r="AF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O1031" s="2"/>
      <c r="P1031" s="2"/>
      <c r="Q1031" s="2"/>
      <c r="S1031" s="2"/>
      <c r="T1031" s="2"/>
      <c r="U1031" s="2"/>
      <c r="V1031" s="2"/>
      <c r="W1031" s="2"/>
      <c r="X1031" s="2"/>
      <c r="Y1031" s="2"/>
      <c r="Z1031" s="2"/>
      <c r="AB1031" s="2"/>
      <c r="AC1031" s="2"/>
      <c r="AE1031" s="2"/>
      <c r="AF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E1032" s="2"/>
      <c r="AF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S1033" s="2"/>
      <c r="T1033" s="2"/>
      <c r="U1033" s="2"/>
      <c r="V1033" s="2"/>
      <c r="W1033" s="2"/>
      <c r="X1033" s="2"/>
      <c r="Y1033" s="2"/>
      <c r="Z1033" s="2"/>
      <c r="AB1033" s="2"/>
      <c r="AC1033" s="2"/>
      <c r="AE1033" s="2"/>
      <c r="AF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O1034" s="2"/>
      <c r="P1034" s="2"/>
      <c r="Q1034" s="2"/>
      <c r="S1034" s="2"/>
      <c r="T1034" s="2"/>
      <c r="U1034" s="2"/>
      <c r="V1034" s="2"/>
      <c r="W1034" s="2"/>
      <c r="X1034" s="2"/>
      <c r="Y1034" s="2"/>
      <c r="Z1034" s="2"/>
      <c r="AB1034" s="2"/>
      <c r="AC1034" s="2"/>
      <c r="AE1034" s="2"/>
      <c r="AF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O1035" s="2"/>
      <c r="P1035" s="2"/>
      <c r="Q1035" s="2"/>
      <c r="S1035" s="2"/>
      <c r="T1035" s="2"/>
      <c r="U1035" s="2"/>
      <c r="V1035" s="2"/>
      <c r="W1035" s="2"/>
      <c r="X1035" s="2"/>
      <c r="Y1035" s="2"/>
      <c r="Z1035" s="2"/>
      <c r="AB1035" s="2"/>
      <c r="AC1035" s="2"/>
      <c r="AE1035" s="2"/>
      <c r="AF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S1036" s="2"/>
      <c r="T1036" s="2"/>
      <c r="U1036" s="2"/>
      <c r="V1036" s="2"/>
      <c r="W1036" s="2"/>
      <c r="X1036" s="2"/>
      <c r="Y1036" s="2"/>
      <c r="Z1036" s="2"/>
      <c r="AB1036" s="2"/>
      <c r="AC1036" s="2"/>
      <c r="AE1036" s="2"/>
      <c r="AF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S1037" s="2"/>
      <c r="T1037" s="2"/>
      <c r="U1037" s="2"/>
      <c r="V1037" s="2"/>
      <c r="W1037" s="2"/>
      <c r="X1037" s="2"/>
      <c r="Y1037" s="2"/>
      <c r="Z1037" s="2"/>
      <c r="AB1037" s="2"/>
      <c r="AC1037" s="2"/>
      <c r="AE1037" s="2"/>
      <c r="AF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S1038" s="2"/>
      <c r="T1038" s="2"/>
      <c r="U1038" s="2"/>
      <c r="V1038" s="2"/>
      <c r="W1038" s="2"/>
      <c r="X1038" s="2"/>
      <c r="Y1038" s="2"/>
      <c r="Z1038" s="2"/>
      <c r="AB1038" s="2"/>
      <c r="AC1038" s="2"/>
      <c r="AE1038" s="2"/>
      <c r="AF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O1040" s="2"/>
      <c r="P1040" s="2"/>
      <c r="Q1040" s="2"/>
      <c r="S1040" s="2"/>
      <c r="T1040" s="2"/>
      <c r="U1040" s="2"/>
      <c r="V1040" s="2"/>
      <c r="W1040" s="2"/>
      <c r="X1040" s="2"/>
      <c r="Y1040" s="2"/>
      <c r="Z1040" s="2"/>
      <c r="AB1040" s="2"/>
      <c r="AC1040" s="2"/>
      <c r="AE1040" s="2"/>
      <c r="AF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S1041" s="2"/>
      <c r="T1041" s="2"/>
      <c r="U1041" s="2"/>
      <c r="V1041" s="2"/>
      <c r="W1041" s="2"/>
      <c r="X1041" s="2"/>
      <c r="Y1041" s="2"/>
      <c r="Z1041" s="2"/>
      <c r="AB1041" s="2"/>
      <c r="AC1041" s="2"/>
      <c r="AE1041" s="2"/>
      <c r="AF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E1042" s="2"/>
      <c r="AF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O1043" s="2"/>
      <c r="P1043" s="2"/>
      <c r="Q1043" s="2"/>
      <c r="S1043" s="2"/>
      <c r="T1043" s="2"/>
      <c r="U1043" s="2"/>
      <c r="V1043" s="2"/>
      <c r="W1043" s="2"/>
      <c r="X1043" s="2"/>
      <c r="Y1043" s="2"/>
      <c r="Z1043" s="2"/>
      <c r="AB1043" s="2"/>
      <c r="AC1043" s="2"/>
      <c r="AE1043" s="2"/>
      <c r="AF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S1044" s="2"/>
      <c r="T1044" s="2"/>
      <c r="U1044" s="2"/>
      <c r="V1044" s="2"/>
      <c r="W1044" s="2"/>
      <c r="X1044" s="2"/>
      <c r="Y1044" s="2"/>
      <c r="Z1044" s="2"/>
      <c r="AB1044" s="2"/>
      <c r="AC1044" s="2"/>
      <c r="AE1044" s="2"/>
      <c r="AF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E1045" s="2"/>
      <c r="AF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O1046" s="2"/>
      <c r="P1046" s="2"/>
      <c r="Q1046" s="2"/>
      <c r="S1046" s="2"/>
      <c r="T1046" s="2"/>
      <c r="U1046" s="2"/>
      <c r="V1046" s="2"/>
      <c r="W1046" s="2"/>
      <c r="X1046" s="2"/>
      <c r="Y1046" s="2"/>
      <c r="Z1046" s="2"/>
      <c r="AB1046" s="2"/>
      <c r="AC1046" s="2"/>
      <c r="AE1046" s="2"/>
      <c r="AF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O1047" s="2"/>
      <c r="P1047" s="2"/>
      <c r="Q1047" s="2"/>
      <c r="S1047" s="2"/>
      <c r="T1047" s="2"/>
      <c r="U1047" s="2"/>
      <c r="V1047" s="2"/>
      <c r="W1047" s="2"/>
      <c r="X1047" s="2"/>
      <c r="Y1047" s="2"/>
      <c r="Z1047" s="2"/>
      <c r="AB1047" s="2"/>
      <c r="AC1047" s="2"/>
      <c r="AE1047" s="2"/>
      <c r="AF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O1048" s="2"/>
      <c r="P1048" s="2"/>
      <c r="Q1048" s="2"/>
      <c r="S1048" s="2"/>
      <c r="T1048" s="2"/>
      <c r="U1048" s="2"/>
      <c r="V1048" s="2"/>
      <c r="W1048" s="2"/>
      <c r="X1048" s="2"/>
      <c r="Y1048" s="2"/>
      <c r="Z1048" s="2"/>
      <c r="AB1048" s="2"/>
      <c r="AC1048" s="2"/>
      <c r="AE1048" s="2"/>
      <c r="AF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S1049" s="2"/>
      <c r="T1049" s="2"/>
      <c r="U1049" s="2"/>
      <c r="V1049" s="2"/>
      <c r="W1049" s="2"/>
      <c r="X1049" s="2"/>
      <c r="Y1049" s="2"/>
      <c r="Z1049" s="2"/>
      <c r="AB1049" s="2"/>
      <c r="AC1049" s="2"/>
      <c r="AE1049" s="2"/>
      <c r="AF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O1050" s="2"/>
      <c r="P1050" s="2"/>
      <c r="Q1050" s="2"/>
      <c r="S1050" s="2"/>
      <c r="T1050" s="2"/>
      <c r="U1050" s="2"/>
      <c r="V1050" s="2"/>
      <c r="W1050" s="2"/>
      <c r="X1050" s="2"/>
      <c r="Y1050" s="2"/>
      <c r="Z1050" s="2"/>
      <c r="AB1050" s="2"/>
      <c r="AC1050" s="2"/>
      <c r="AE1050" s="2"/>
      <c r="AF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S1051" s="2"/>
      <c r="T1051" s="2"/>
      <c r="U1051" s="2"/>
      <c r="V1051" s="2"/>
      <c r="W1051" s="2"/>
      <c r="X1051" s="2"/>
      <c r="Y1051" s="2"/>
      <c r="Z1051" s="2"/>
      <c r="AB1051" s="2"/>
      <c r="AC1051" s="2"/>
      <c r="AE1051" s="2"/>
      <c r="AF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O1052" s="2"/>
      <c r="P1052" s="2"/>
      <c r="Q1052" s="2"/>
      <c r="S1052" s="2"/>
      <c r="T1052" s="2"/>
      <c r="U1052" s="2"/>
      <c r="V1052" s="2"/>
      <c r="W1052" s="2"/>
      <c r="X1052" s="2"/>
      <c r="Y1052" s="2"/>
      <c r="Z1052" s="2"/>
      <c r="AB1052" s="2"/>
      <c r="AC1052" s="2"/>
      <c r="AE1052" s="2"/>
      <c r="AF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O1053" s="2"/>
      <c r="P1053" s="2"/>
      <c r="Q1053" s="2"/>
      <c r="S1053" s="2"/>
      <c r="T1053" s="2"/>
      <c r="U1053" s="2"/>
      <c r="V1053" s="2"/>
      <c r="W1053" s="2"/>
      <c r="X1053" s="2"/>
      <c r="Y1053" s="2"/>
      <c r="Z1053" s="2"/>
      <c r="AB1053" s="2"/>
      <c r="AC1053" s="2"/>
      <c r="AE1053" s="2"/>
      <c r="AF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S1054" s="2"/>
      <c r="T1054" s="2"/>
      <c r="U1054" s="2"/>
      <c r="V1054" s="2"/>
      <c r="W1054" s="2"/>
      <c r="X1054" s="2"/>
      <c r="Y1054" s="2"/>
      <c r="Z1054" s="2"/>
      <c r="AB1054" s="2"/>
      <c r="AC1054" s="2"/>
      <c r="AE1054" s="2"/>
      <c r="AF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E1055" s="2"/>
      <c r="AF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O1056" s="2"/>
      <c r="P1056" s="2"/>
      <c r="Q1056" s="2"/>
      <c r="S1056" s="2"/>
      <c r="T1056" s="2"/>
      <c r="U1056" s="2"/>
      <c r="V1056" s="2"/>
      <c r="W1056" s="2"/>
      <c r="X1056" s="2"/>
      <c r="Y1056" s="2"/>
      <c r="Z1056" s="2"/>
      <c r="AB1056" s="2"/>
      <c r="AC1056" s="2"/>
      <c r="AE1056" s="2"/>
      <c r="AF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O1057" s="2"/>
      <c r="P1057" s="2"/>
      <c r="Q1057" s="2"/>
      <c r="S1057" s="2"/>
      <c r="T1057" s="2"/>
      <c r="U1057" s="2"/>
      <c r="V1057" s="2"/>
      <c r="W1057" s="2"/>
      <c r="X1057" s="2"/>
      <c r="Y1057" s="2"/>
      <c r="Z1057" s="2"/>
      <c r="AB1057" s="2"/>
      <c r="AC1057" s="2"/>
      <c r="AE1057" s="2"/>
      <c r="AF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S1058" s="2"/>
      <c r="T1058" s="2"/>
      <c r="U1058" s="2"/>
      <c r="V1058" s="2"/>
      <c r="W1058" s="2"/>
      <c r="X1058" s="2"/>
      <c r="Y1058" s="2"/>
      <c r="Z1058" s="2"/>
      <c r="AB1058" s="2"/>
      <c r="AC1058" s="2"/>
      <c r="AE1058" s="2"/>
      <c r="AF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S1059" s="2"/>
      <c r="T1059" s="2"/>
      <c r="U1059" s="2"/>
      <c r="V1059" s="2"/>
      <c r="W1059" s="2"/>
      <c r="X1059" s="2"/>
      <c r="Y1059" s="2"/>
      <c r="Z1059" s="2"/>
      <c r="AB1059" s="2"/>
      <c r="AC1059" s="2"/>
      <c r="AE1059" s="2"/>
      <c r="AF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O1060" s="2"/>
      <c r="P1060" s="2"/>
      <c r="Q1060" s="2"/>
      <c r="S1060" s="2"/>
      <c r="T1060" s="2"/>
      <c r="U1060" s="2"/>
      <c r="V1060" s="2"/>
      <c r="W1060" s="2"/>
      <c r="X1060" s="2"/>
      <c r="Y1060" s="2"/>
      <c r="Z1060" s="2"/>
      <c r="AB1060" s="2"/>
      <c r="AC1060" s="2"/>
      <c r="AE1060" s="2"/>
      <c r="AF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E1061" s="2"/>
      <c r="AF1061" s="2"/>
    </row>
    <row r="1062">
      <c r="A1062" s="2"/>
      <c r="B1062" s="4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O1062" s="2"/>
      <c r="P1062" s="2"/>
      <c r="Q1062" s="2"/>
      <c r="S1062" s="2"/>
      <c r="T1062" s="2"/>
      <c r="U1062" s="2"/>
      <c r="V1062" s="2"/>
      <c r="W1062" s="2"/>
      <c r="X1062" s="2"/>
      <c r="Y1062" s="2"/>
      <c r="Z1062" s="2"/>
      <c r="AB1062" s="2"/>
      <c r="AC1062" s="2"/>
      <c r="AE1062" s="2"/>
      <c r="AF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E1063" s="2"/>
      <c r="AF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O1064" s="2"/>
      <c r="P1064" s="2"/>
      <c r="Q1064" s="2"/>
      <c r="S1064" s="2"/>
      <c r="T1064" s="2"/>
      <c r="U1064" s="2"/>
      <c r="V1064" s="2"/>
      <c r="W1064" s="2"/>
      <c r="X1064" s="2"/>
      <c r="Y1064" s="2"/>
      <c r="Z1064" s="2"/>
      <c r="AB1064" s="2"/>
      <c r="AC1064" s="2"/>
      <c r="AE1064" s="2"/>
      <c r="AF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O1065" s="2"/>
      <c r="P1065" s="2"/>
      <c r="Q1065" s="2"/>
      <c r="S1065" s="2"/>
      <c r="T1065" s="2"/>
      <c r="U1065" s="2"/>
      <c r="V1065" s="2"/>
      <c r="W1065" s="2"/>
      <c r="X1065" s="2"/>
      <c r="Y1065" s="2"/>
      <c r="Z1065" s="2"/>
      <c r="AB1065" s="2"/>
      <c r="AC1065" s="2"/>
      <c r="AE1065" s="2"/>
      <c r="AF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O1066" s="2"/>
      <c r="P1066" s="2"/>
      <c r="Q1066" s="2"/>
      <c r="S1066" s="2"/>
      <c r="T1066" s="2"/>
      <c r="U1066" s="2"/>
      <c r="V1066" s="2"/>
      <c r="W1066" s="2"/>
      <c r="X1066" s="2"/>
      <c r="Y1066" s="2"/>
      <c r="Z1066" s="2"/>
      <c r="AB1066" s="2"/>
      <c r="AC1066" s="2"/>
      <c r="AE1066" s="2"/>
      <c r="AF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O1067" s="2"/>
      <c r="P1067" s="2"/>
      <c r="Q1067" s="2"/>
      <c r="S1067" s="2"/>
      <c r="T1067" s="2"/>
      <c r="U1067" s="2"/>
      <c r="V1067" s="2"/>
      <c r="W1067" s="2"/>
      <c r="X1067" s="2"/>
      <c r="Y1067" s="2"/>
      <c r="Z1067" s="2"/>
      <c r="AB1067" s="2"/>
      <c r="AC1067" s="2"/>
      <c r="AE1067" s="2"/>
      <c r="AF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O1068" s="2"/>
      <c r="P1068" s="2"/>
      <c r="Q1068" s="2"/>
      <c r="S1068" s="2"/>
      <c r="T1068" s="2"/>
      <c r="U1068" s="2"/>
      <c r="V1068" s="2"/>
      <c r="W1068" s="2"/>
      <c r="X1068" s="2"/>
      <c r="Y1068" s="2"/>
      <c r="Z1068" s="2"/>
      <c r="AB1068" s="2"/>
      <c r="AC1068" s="2"/>
      <c r="AE1068" s="2"/>
      <c r="AF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O1069" s="2"/>
      <c r="P1069" s="2"/>
      <c r="Q1069" s="2"/>
      <c r="S1069" s="2"/>
      <c r="T1069" s="2"/>
      <c r="U1069" s="2"/>
      <c r="V1069" s="2"/>
      <c r="W1069" s="2"/>
      <c r="X1069" s="2"/>
      <c r="Y1069" s="2"/>
      <c r="Z1069" s="2"/>
      <c r="AB1069" s="2"/>
      <c r="AC1069" s="2"/>
      <c r="AE1069" s="2"/>
      <c r="AF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E1070" s="2"/>
      <c r="AF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S1071" s="2"/>
      <c r="T1071" s="2"/>
      <c r="U1071" s="2"/>
      <c r="V1071" s="2"/>
      <c r="W1071" s="2"/>
      <c r="X1071" s="2"/>
      <c r="Y1071" s="2"/>
      <c r="Z1071" s="2"/>
      <c r="AB1071" s="2"/>
      <c r="AC1071" s="2"/>
      <c r="AE1071" s="2"/>
      <c r="AF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S1072" s="2"/>
      <c r="T1072" s="2"/>
      <c r="U1072" s="2"/>
      <c r="V1072" s="2"/>
      <c r="W1072" s="2"/>
      <c r="X1072" s="2"/>
      <c r="Y1072" s="2"/>
      <c r="Z1072" s="2"/>
      <c r="AB1072" s="2"/>
      <c r="AC1072" s="2"/>
      <c r="AE1072" s="2"/>
      <c r="AF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E1073" s="2"/>
      <c r="AF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O1074" s="2"/>
      <c r="P1074" s="2"/>
      <c r="Q1074" s="2"/>
      <c r="S1074" s="2"/>
      <c r="T1074" s="2"/>
      <c r="U1074" s="2"/>
      <c r="V1074" s="2"/>
      <c r="W1074" s="2"/>
      <c r="X1074" s="2"/>
      <c r="Y1074" s="2"/>
      <c r="Z1074" s="2"/>
      <c r="AB1074" s="2"/>
      <c r="AC1074" s="2"/>
      <c r="AE1074" s="2"/>
      <c r="AF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O1075" s="2"/>
      <c r="P1075" s="2"/>
      <c r="Q1075" s="2"/>
      <c r="S1075" s="2"/>
      <c r="T1075" s="2"/>
      <c r="U1075" s="2"/>
      <c r="V1075" s="2"/>
      <c r="W1075" s="2"/>
      <c r="X1075" s="2"/>
      <c r="Y1075" s="2"/>
      <c r="Z1075" s="2"/>
      <c r="AB1075" s="2"/>
      <c r="AC1075" s="2"/>
      <c r="AE1075" s="2"/>
      <c r="AF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O1076" s="2"/>
      <c r="P1076" s="2"/>
      <c r="Q1076" s="2"/>
      <c r="S1076" s="2"/>
      <c r="T1076" s="2"/>
      <c r="U1076" s="2"/>
      <c r="V1076" s="2"/>
      <c r="W1076" s="2"/>
      <c r="X1076" s="2"/>
      <c r="Y1076" s="2"/>
      <c r="Z1076" s="2"/>
      <c r="AB1076" s="2"/>
      <c r="AC1076" s="2"/>
      <c r="AE1076" s="2"/>
      <c r="AF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S1077" s="2"/>
      <c r="T1077" s="2"/>
      <c r="U1077" s="2"/>
      <c r="V1077" s="2"/>
      <c r="W1077" s="2"/>
      <c r="X1077" s="2"/>
      <c r="Y1077" s="2"/>
      <c r="Z1077" s="2"/>
      <c r="AB1077" s="2"/>
      <c r="AC1077" s="2"/>
      <c r="AE1077" s="2"/>
      <c r="AF1077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1.5"/>
    <col customWidth="1" min="3" max="3" width="13.75"/>
    <col customWidth="1" min="4" max="4" width="8.63"/>
    <col customWidth="1" min="5" max="5" width="22.88"/>
    <col customWidth="1" min="6" max="26" width="18.0"/>
  </cols>
  <sheetData>
    <row r="1">
      <c r="A1" s="5" t="s">
        <v>1980</v>
      </c>
      <c r="B1" s="6"/>
      <c r="C1" s="6"/>
      <c r="D1" s="6"/>
      <c r="E1" s="7"/>
      <c r="F1" s="8" t="s">
        <v>1654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/>
      <c r="B2" s="11"/>
      <c r="C2" s="11"/>
      <c r="D2" s="11"/>
      <c r="E2" s="12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5" t="s">
        <v>1655</v>
      </c>
      <c r="B3" s="6"/>
      <c r="C3" s="6"/>
      <c r="D3" s="6"/>
      <c r="E3" s="7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0.5" customHeight="1">
      <c r="A4" s="10"/>
      <c r="B4" s="11"/>
      <c r="C4" s="11"/>
      <c r="D4" s="11"/>
      <c r="E4" s="12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0.0" customHeight="1">
      <c r="A5" s="13">
        <v>46143.0</v>
      </c>
      <c r="B5" s="6"/>
      <c r="C5" s="14" t="s">
        <v>1656</v>
      </c>
      <c r="D5" s="15">
        <v>46145.0</v>
      </c>
      <c r="E5" s="7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/>
      <c r="B6" s="11"/>
      <c r="C6" s="16"/>
      <c r="D6" s="11"/>
      <c r="E6" s="12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7" t="str">
        <f>CHOOSE(WEEKDAY(A5), "Neděle", "Pondělí", "Úterý", "Středa", "Čtvrtek", "Pátek", "Sobota")</f>
        <v>Pátek</v>
      </c>
      <c r="B7" s="7"/>
      <c r="C7" s="16"/>
      <c r="D7" s="18" t="str">
        <f>CHOOSE(WEEKDAY(D5), "Neděle", "Pondělí", "Úterý", "Středa", "Čtvrtek", "Pátek", "Sobota")</f>
        <v>Neděle</v>
      </c>
      <c r="E7" s="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/>
      <c r="B8" s="12"/>
      <c r="C8" s="16"/>
      <c r="D8" s="11"/>
      <c r="E8" s="12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9" t="s">
        <v>1657</v>
      </c>
      <c r="B9" s="6"/>
      <c r="C9" s="6"/>
      <c r="D9" s="6"/>
      <c r="E9" s="7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20" t="s">
        <v>1658</v>
      </c>
      <c r="B10" s="21" t="s">
        <v>1659</v>
      </c>
      <c r="C10" s="22" t="s">
        <v>1660</v>
      </c>
      <c r="D10" s="21" t="s">
        <v>1661</v>
      </c>
      <c r="E10" s="23" t="s">
        <v>13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4" t="s">
        <v>1662</v>
      </c>
      <c r="B11" s="25">
        <v>15988.0</v>
      </c>
      <c r="C11" s="26">
        <v>15986.0</v>
      </c>
      <c r="D11" s="27">
        <f t="shared" ref="D11:D26" si="1">C11-B11</f>
        <v>-2</v>
      </c>
      <c r="E11" s="2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4" t="s">
        <v>1663</v>
      </c>
      <c r="B12" s="29">
        <v>7809.0</v>
      </c>
      <c r="C12" s="26">
        <v>7809.0</v>
      </c>
      <c r="D12" s="27">
        <f t="shared" si="1"/>
        <v>0</v>
      </c>
      <c r="E12" s="40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24" t="s">
        <v>1664</v>
      </c>
      <c r="B13" s="25">
        <v>0.0</v>
      </c>
      <c r="C13" s="26"/>
      <c r="D13" s="27">
        <f t="shared" si="1"/>
        <v>0</v>
      </c>
      <c r="E13" s="41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24" t="s">
        <v>1666</v>
      </c>
      <c r="B14" s="29">
        <v>1000.0</v>
      </c>
      <c r="C14" s="26">
        <v>1000.0</v>
      </c>
      <c r="D14" s="27">
        <f t="shared" si="1"/>
        <v>0</v>
      </c>
      <c r="E14" s="41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0" t="s">
        <v>1668</v>
      </c>
      <c r="B15" s="29">
        <v>0.0</v>
      </c>
      <c r="C15" s="26"/>
      <c r="D15" s="27">
        <f t="shared" si="1"/>
        <v>0</v>
      </c>
      <c r="E15" s="40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0" t="s">
        <v>1669</v>
      </c>
      <c r="B16" s="29">
        <v>0.0</v>
      </c>
      <c r="C16" s="26"/>
      <c r="D16" s="27">
        <f t="shared" si="1"/>
        <v>0</v>
      </c>
      <c r="E16" s="40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0" t="s">
        <v>1671</v>
      </c>
      <c r="B17" s="29">
        <v>2639.0</v>
      </c>
      <c r="C17" s="26">
        <v>2639.0</v>
      </c>
      <c r="D17" s="27">
        <f t="shared" si="1"/>
        <v>0</v>
      </c>
      <c r="E17" s="28" t="s">
        <v>1981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1" t="s">
        <v>1673</v>
      </c>
      <c r="B18" s="29">
        <v>1710.0</v>
      </c>
      <c r="C18" s="26">
        <v>1710.0</v>
      </c>
      <c r="D18" s="27">
        <f t="shared" si="1"/>
        <v>0</v>
      </c>
      <c r="E18" s="40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2" t="s">
        <v>1674</v>
      </c>
      <c r="B19" s="29">
        <v>34020.0</v>
      </c>
      <c r="C19" s="33">
        <f t="array" ref="C19">SUMIFS(INDIRECT(A1 &amp; " Restia!C:C"), INDIRECT(A1 &amp; " Restia!A:A"), A19, INDIRECT(A1 &amp; " Restia!B:B"), "&lt;&gt;canceled")</f>
        <v>34020</v>
      </c>
      <c r="D19" s="27">
        <f t="shared" si="1"/>
        <v>0</v>
      </c>
      <c r="E19" s="41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2" t="s">
        <v>1675</v>
      </c>
      <c r="B20" s="29">
        <v>18819.0</v>
      </c>
      <c r="C20" s="9">
        <f t="array" ref="C20">SUMIFS( INDIRECT(A1 &amp; " Restia!C:C"), INDIRECT(A1 &amp; " Restia!A:A"), A20, INDIRECT(A1 &amp; " Restia!B:B"), "&lt;&gt;canceled" )</f>
        <v>18819</v>
      </c>
      <c r="D20" s="27">
        <f t="shared" si="1"/>
        <v>0</v>
      </c>
      <c r="E20" s="41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2" t="s">
        <v>1676</v>
      </c>
      <c r="B21" s="29">
        <v>26654.0</v>
      </c>
      <c r="C21" s="9">
        <f t="array" ref="C21">SUMIFS( INDIRECT(A1 &amp; " Restia!C:C"), INDIRECT(A1 &amp; " Restia!A:A"), "damejidlo", INDIRECT(A1 &amp; " Restia!G:G"), "online", INDIRECT(A1 &amp; " Restia!B:B"), "&lt;&gt;canceled" )</f>
        <v>26654</v>
      </c>
      <c r="D21" s="27">
        <f t="shared" si="1"/>
        <v>0</v>
      </c>
      <c r="E21" s="41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2" t="s">
        <v>1677</v>
      </c>
      <c r="B22" s="29">
        <v>26600.0</v>
      </c>
      <c r="C22" s="9">
        <f t="array" ref="C22">SUMIFS( INDIRECT(A1 &amp; " Restia!C:C"), INDIRECT(A1 &amp; " Restia!A:A"), "generic", INDIRECT(A1 &amp; " Restia!G:G"), "online", INDIRECT(A1 &amp; " Restia!B:B"), "&lt;&gt;canceled" )</f>
        <v>26600</v>
      </c>
      <c r="D22" s="27">
        <f t="shared" si="1"/>
        <v>0</v>
      </c>
      <c r="E22" s="41"/>
      <c r="F22" s="8" t="s">
        <v>1678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2" t="s">
        <v>1679</v>
      </c>
      <c r="B23" s="29">
        <v>0.0</v>
      </c>
      <c r="C23" s="9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0</v>
      </c>
      <c r="D23" s="27">
        <f t="shared" si="1"/>
        <v>0</v>
      </c>
      <c r="E23" s="41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2" t="s">
        <v>1680</v>
      </c>
      <c r="B24" s="29">
        <v>9342.0</v>
      </c>
      <c r="C24" s="9">
        <f t="array" ref="C24">SUMIFS( INDIRECT(A1 &amp; " Restia!C:C"), INDIRECT(A1 &amp; " Restia!A:A"), "damejidlo", INDIRECT(A1 &amp; " Restia!G:G"), "cash", INDIRECT(A1 &amp; " Restia!B:B"), "&lt;&gt;canceled")</f>
        <v>9342</v>
      </c>
      <c r="D24" s="27">
        <f t="shared" si="1"/>
        <v>0</v>
      </c>
      <c r="E24" s="41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5" t="s">
        <v>1681</v>
      </c>
      <c r="B25" s="29">
        <v>135238.6</v>
      </c>
      <c r="C25" s="9">
        <f t="array" ref="C25">SUM(INDIRECT(A1 &amp; " Restia!C:C")) - SUMIFS(INDIRECT(A1 &amp; " Restia!C:C"), INDIRECT(A1 &amp; " Restia!B:B"), "canceled")</f>
        <v>135238.6</v>
      </c>
      <c r="D25" s="27">
        <f t="shared" si="1"/>
        <v>0</v>
      </c>
      <c r="E25" s="41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6" t="s">
        <v>1682</v>
      </c>
      <c r="B26" s="42">
        <v>0.39999999999417923</v>
      </c>
      <c r="C26" s="43">
        <f>sum(C11:C23)-C25</f>
        <v>-1.6</v>
      </c>
      <c r="D26" s="44">
        <f t="shared" si="1"/>
        <v>-2</v>
      </c>
      <c r="E26" s="47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0">
    <mergeCell ref="D7:E8"/>
    <mergeCell ref="A9:E9"/>
    <mergeCell ref="F22:F26"/>
    <mergeCell ref="A1:E2"/>
    <mergeCell ref="F1:F5"/>
    <mergeCell ref="A3:E4"/>
    <mergeCell ref="A5:B6"/>
    <mergeCell ref="C5:C8"/>
    <mergeCell ref="D5:E6"/>
    <mergeCell ref="A7:B8"/>
  </mergeCells>
  <conditionalFormatting sqref="D11:D26 B26:C26">
    <cfRule type="cellIs" dxfId="0" priority="1" operator="lessThan">
      <formula>0</formula>
    </cfRule>
  </conditionalFormatting>
  <conditionalFormatting sqref="A7:B8">
    <cfRule type="cellIs" dxfId="1" priority="2" operator="notEqual">
      <formula>"Pondělí"</formula>
    </cfRule>
  </conditionalFormatting>
  <conditionalFormatting sqref="D7:E8">
    <cfRule type="cellIs" dxfId="1" priority="3" operator="notEqual">
      <formula>"Neděle"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1.5"/>
    <col customWidth="1" min="3" max="3" width="13.75"/>
    <col customWidth="1" min="4" max="4" width="8.63"/>
    <col customWidth="1" min="5" max="5" width="22.88"/>
    <col customWidth="1" min="6" max="26" width="18.0"/>
  </cols>
  <sheetData>
    <row r="1">
      <c r="A1" s="5" t="s">
        <v>1982</v>
      </c>
      <c r="B1" s="6"/>
      <c r="C1" s="6"/>
      <c r="D1" s="6"/>
      <c r="E1" s="7"/>
      <c r="F1" s="8" t="s">
        <v>1654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/>
      <c r="B2" s="11"/>
      <c r="C2" s="11"/>
      <c r="D2" s="11"/>
      <c r="E2" s="12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5" t="s">
        <v>1655</v>
      </c>
      <c r="B3" s="6"/>
      <c r="C3" s="6"/>
      <c r="D3" s="6"/>
      <c r="E3" s="7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0.5" customHeight="1">
      <c r="A4" s="10"/>
      <c r="B4" s="11"/>
      <c r="C4" s="11"/>
      <c r="D4" s="11"/>
      <c r="E4" s="12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0.0" customHeight="1">
      <c r="A5" s="13">
        <v>46143.0</v>
      </c>
      <c r="B5" s="6"/>
      <c r="C5" s="14" t="s">
        <v>1656</v>
      </c>
      <c r="D5" s="48">
        <v>46145.0</v>
      </c>
      <c r="E5" s="7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/>
      <c r="B6" s="11"/>
      <c r="C6" s="16"/>
      <c r="D6" s="11"/>
      <c r="E6" s="12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7" t="str">
        <f>CHOOSE(WEEKDAY(A5), "Neděle", "Pondělí", "Úterý", "Středa", "Čtvrtek", "Pátek", "Sobota")</f>
        <v>Pátek</v>
      </c>
      <c r="B7" s="7"/>
      <c r="C7" s="16"/>
      <c r="D7" s="18" t="str">
        <f>CHOOSE(WEEKDAY(D5), "Neděle", "Pondělí", "Úterý", "Středa", "Čtvrtek", "Pátek", "Sobota")</f>
        <v>Neděle</v>
      </c>
      <c r="E7" s="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/>
      <c r="B8" s="12"/>
      <c r="C8" s="16"/>
      <c r="D8" s="11"/>
      <c r="E8" s="12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9" t="s">
        <v>1657</v>
      </c>
      <c r="B9" s="6"/>
      <c r="C9" s="6"/>
      <c r="D9" s="6"/>
      <c r="E9" s="7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20" t="s">
        <v>1658</v>
      </c>
      <c r="B10" s="21" t="s">
        <v>1659</v>
      </c>
      <c r="C10" s="22" t="s">
        <v>1660</v>
      </c>
      <c r="D10" s="21" t="s">
        <v>1661</v>
      </c>
      <c r="E10" s="23" t="s">
        <v>13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4" t="s">
        <v>1662</v>
      </c>
      <c r="B11" s="25">
        <v>21134.0</v>
      </c>
      <c r="C11" s="26">
        <v>21135.0</v>
      </c>
      <c r="D11" s="27">
        <f t="shared" ref="D11:D26" si="1">C11-B11</f>
        <v>1</v>
      </c>
      <c r="E11" s="2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4" t="s">
        <v>1663</v>
      </c>
      <c r="B12" s="29">
        <v>12991.0</v>
      </c>
      <c r="C12" s="26">
        <v>12991.0</v>
      </c>
      <c r="D12" s="27">
        <f t="shared" si="1"/>
        <v>0</v>
      </c>
      <c r="E12" s="2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24" t="s">
        <v>1664</v>
      </c>
      <c r="B13" s="29">
        <v>0.0</v>
      </c>
      <c r="C13" s="26"/>
      <c r="D13" s="27">
        <f t="shared" si="1"/>
        <v>0</v>
      </c>
      <c r="E13" s="41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24" t="s">
        <v>1666</v>
      </c>
      <c r="B14" s="29">
        <v>1000.0</v>
      </c>
      <c r="C14" s="26">
        <v>1000.0</v>
      </c>
      <c r="D14" s="27">
        <f t="shared" si="1"/>
        <v>0</v>
      </c>
      <c r="E14" s="41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0" t="s">
        <v>1668</v>
      </c>
      <c r="B15" s="29">
        <v>0.0</v>
      </c>
      <c r="C15" s="26"/>
      <c r="D15" s="27">
        <f t="shared" si="1"/>
        <v>0</v>
      </c>
      <c r="E15" s="28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0" t="s">
        <v>1669</v>
      </c>
      <c r="B16" s="25">
        <v>0.0</v>
      </c>
      <c r="C16" s="26"/>
      <c r="D16" s="27">
        <f t="shared" si="1"/>
        <v>0</v>
      </c>
      <c r="E16" s="40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0" t="s">
        <v>1671</v>
      </c>
      <c r="B17" s="29">
        <v>0.0</v>
      </c>
      <c r="C17" s="26"/>
      <c r="D17" s="27">
        <f t="shared" si="1"/>
        <v>0</v>
      </c>
      <c r="E17" s="28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1" t="s">
        <v>1673</v>
      </c>
      <c r="B18" s="29">
        <v>1395.0</v>
      </c>
      <c r="C18" s="26">
        <v>1395.0</v>
      </c>
      <c r="D18" s="27">
        <f t="shared" si="1"/>
        <v>0</v>
      </c>
      <c r="E18" s="40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2" t="s">
        <v>1674</v>
      </c>
      <c r="B19" s="29">
        <v>47102.0</v>
      </c>
      <c r="C19" s="33">
        <f t="array" ref="C19">SUMIFS(INDIRECT(A1 &amp; " Restia!C:C"), INDIRECT(A1 &amp; " Restia!A:A"), A19, INDIRECT(A1 &amp; " Restia!B:B"), "&lt;&gt;canceled")</f>
        <v>47102</v>
      </c>
      <c r="D19" s="27">
        <f t="shared" si="1"/>
        <v>0</v>
      </c>
      <c r="E19" s="41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2" t="s">
        <v>1675</v>
      </c>
      <c r="B20" s="29">
        <v>20458.0</v>
      </c>
      <c r="C20" s="9">
        <f t="array" ref="C20">SUMIFS( INDIRECT(A1 &amp; " Restia!C:C"), INDIRECT(A1 &amp; " Restia!A:A"), A20, INDIRECT(A1 &amp; " Restia!B:B"), "&lt;&gt;canceled" )</f>
        <v>20194</v>
      </c>
      <c r="D20" s="27">
        <f t="shared" si="1"/>
        <v>-264</v>
      </c>
      <c r="E20" s="41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2" t="s">
        <v>1676</v>
      </c>
      <c r="B21" s="29">
        <v>33980.0</v>
      </c>
      <c r="C21" s="9">
        <f t="array" ref="C21">SUMIFS( INDIRECT(A1 &amp; " Restia!C:C"), INDIRECT(A1 &amp; " Restia!A:A"), "damejidlo", INDIRECT(A1 &amp; " Restia!G:G"), "online", INDIRECT(A1 &amp; " Restia!B:B"), "&lt;&gt;canceled" )</f>
        <v>33651</v>
      </c>
      <c r="D21" s="27">
        <f t="shared" si="1"/>
        <v>-329</v>
      </c>
      <c r="E21" s="41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2" t="s">
        <v>1677</v>
      </c>
      <c r="B22" s="29">
        <v>27629.0</v>
      </c>
      <c r="C22" s="9">
        <f t="array" ref="C22">SUMIFS( INDIRECT(A1 &amp; " Restia!C:C"), INDIRECT(A1 &amp; " Restia!A:A"), "generic", INDIRECT(A1 &amp; " Restia!G:G"), "online", INDIRECT(A1 &amp; " Restia!B:B"), "&lt;&gt;canceled" )</f>
        <v>27629</v>
      </c>
      <c r="D22" s="27">
        <f t="shared" si="1"/>
        <v>0</v>
      </c>
      <c r="E22" s="41"/>
      <c r="F22" s="8" t="s">
        <v>1678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2" t="s">
        <v>1679</v>
      </c>
      <c r="B23" s="29">
        <v>990.0</v>
      </c>
      <c r="C23" s="9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990</v>
      </c>
      <c r="D23" s="27">
        <f t="shared" si="1"/>
        <v>0</v>
      </c>
      <c r="E23" s="41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2" t="s">
        <v>1680</v>
      </c>
      <c r="B24" s="29">
        <v>6787.0</v>
      </c>
      <c r="C24" s="9">
        <f t="array" ref="C24">SUMIFS( INDIRECT(A1 &amp; " Restia!C:C"), INDIRECT(A1 &amp; " Restia!A:A"), "damejidlo", INDIRECT(A1 &amp; " Restia!G:G"), "cash", INDIRECT(A1 &amp; " Restia!B:B"), "&lt;&gt;canceled")</f>
        <v>6458</v>
      </c>
      <c r="D24" s="27">
        <f t="shared" si="1"/>
        <v>-329</v>
      </c>
      <c r="E24" s="41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5" t="s">
        <v>1681</v>
      </c>
      <c r="B25" s="29">
        <v>166678.0</v>
      </c>
      <c r="C25" s="9">
        <f t="array" ref="C25">SUM(INDIRECT(A1 &amp; " Restia!C:C")) - SUMIFS(INDIRECT(A1 &amp; " Restia!C:C"), INDIRECT(A1 &amp; " Restia!B:B"), "canceled")</f>
        <v>165756</v>
      </c>
      <c r="D25" s="27">
        <f t="shared" si="1"/>
        <v>-922</v>
      </c>
      <c r="E25" s="41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6" t="s">
        <v>1682</v>
      </c>
      <c r="B26" s="42">
        <v>1.0</v>
      </c>
      <c r="C26" s="43">
        <f>sum(C11:C23)-C25</f>
        <v>331</v>
      </c>
      <c r="D26" s="44">
        <f t="shared" si="1"/>
        <v>330</v>
      </c>
      <c r="E26" s="45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0">
    <mergeCell ref="D7:E8"/>
    <mergeCell ref="A9:E9"/>
    <mergeCell ref="F22:F26"/>
    <mergeCell ref="A1:E2"/>
    <mergeCell ref="F1:F5"/>
    <mergeCell ref="A3:E4"/>
    <mergeCell ref="A5:B6"/>
    <mergeCell ref="C5:C8"/>
    <mergeCell ref="D5:E6"/>
    <mergeCell ref="A7:B8"/>
  </mergeCells>
  <conditionalFormatting sqref="D11:D26 B26:C26">
    <cfRule type="cellIs" dxfId="0" priority="1" operator="lessThan">
      <formula>0</formula>
    </cfRule>
  </conditionalFormatting>
  <conditionalFormatting sqref="A7:B8">
    <cfRule type="cellIs" dxfId="1" priority="2" operator="notEqual">
      <formula>"Pondělí"</formula>
    </cfRule>
  </conditionalFormatting>
  <conditionalFormatting sqref="D7:E8">
    <cfRule type="cellIs" dxfId="1" priority="3" operator="notEqual">
      <formula>"Neděle"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1.5"/>
    <col customWidth="1" min="3" max="3" width="13.75"/>
    <col customWidth="1" min="4" max="4" width="8.63"/>
    <col customWidth="1" min="5" max="5" width="22.88"/>
    <col customWidth="1" min="6" max="26" width="18.0"/>
  </cols>
  <sheetData>
    <row r="1">
      <c r="A1" s="5" t="s">
        <v>1983</v>
      </c>
      <c r="B1" s="6"/>
      <c r="C1" s="6"/>
      <c r="D1" s="6"/>
      <c r="E1" s="7"/>
      <c r="F1" s="8" t="s">
        <v>1654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/>
      <c r="B2" s="11"/>
      <c r="C2" s="11"/>
      <c r="D2" s="11"/>
      <c r="E2" s="12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5" t="s">
        <v>1655</v>
      </c>
      <c r="B3" s="6"/>
      <c r="C3" s="6"/>
      <c r="D3" s="6"/>
      <c r="E3" s="7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0.5" customHeight="1">
      <c r="A4" s="10"/>
      <c r="B4" s="11"/>
      <c r="C4" s="11"/>
      <c r="D4" s="11"/>
      <c r="E4" s="12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0.0" customHeight="1">
      <c r="A5" s="13">
        <v>46143.0</v>
      </c>
      <c r="B5" s="6"/>
      <c r="C5" s="14" t="s">
        <v>1656</v>
      </c>
      <c r="D5" s="48">
        <v>46145.0</v>
      </c>
      <c r="E5" s="7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/>
      <c r="B6" s="11"/>
      <c r="C6" s="16"/>
      <c r="D6" s="11"/>
      <c r="E6" s="12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7" t="str">
        <f>CHOOSE(WEEKDAY(A5), "Neděle", "Pondělí", "Úterý", "Středa", "Čtvrtek", "Pátek", "Sobota")</f>
        <v>Pátek</v>
      </c>
      <c r="B7" s="7"/>
      <c r="C7" s="16"/>
      <c r="D7" s="18" t="str">
        <f>CHOOSE(WEEKDAY(D5), "Neděle", "Pondělí", "Úterý", "Středa", "Čtvrtek", "Pátek", "Sobota")</f>
        <v>Neděle</v>
      </c>
      <c r="E7" s="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/>
      <c r="B8" s="12"/>
      <c r="C8" s="16"/>
      <c r="D8" s="11"/>
      <c r="E8" s="12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9" t="s">
        <v>1657</v>
      </c>
      <c r="B9" s="6"/>
      <c r="C9" s="6"/>
      <c r="D9" s="6"/>
      <c r="E9" s="7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20" t="s">
        <v>1658</v>
      </c>
      <c r="B10" s="21" t="s">
        <v>1659</v>
      </c>
      <c r="C10" s="22" t="s">
        <v>1660</v>
      </c>
      <c r="D10" s="21" t="s">
        <v>1661</v>
      </c>
      <c r="E10" s="23" t="s">
        <v>13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4" t="s">
        <v>1662</v>
      </c>
      <c r="B11" s="25">
        <v>2981.0</v>
      </c>
      <c r="C11" s="26">
        <v>1981.0</v>
      </c>
      <c r="D11" s="27">
        <f t="shared" ref="D11:D26" si="1">C11-B11</f>
        <v>-1000</v>
      </c>
      <c r="E11" s="40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4" t="s">
        <v>1663</v>
      </c>
      <c r="B12" s="29">
        <v>7547.0</v>
      </c>
      <c r="C12" s="26">
        <v>7547.0</v>
      </c>
      <c r="D12" s="27">
        <f t="shared" si="1"/>
        <v>0</v>
      </c>
      <c r="E12" s="40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24" t="s">
        <v>1664</v>
      </c>
      <c r="B13" s="29">
        <v>0.0</v>
      </c>
      <c r="C13" s="26"/>
      <c r="D13" s="27">
        <f t="shared" si="1"/>
        <v>0</v>
      </c>
      <c r="E13" s="41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24" t="s">
        <v>1666</v>
      </c>
      <c r="B14" s="25">
        <v>0.0</v>
      </c>
      <c r="C14" s="26"/>
      <c r="D14" s="27">
        <f t="shared" si="1"/>
        <v>0</v>
      </c>
      <c r="E14" s="40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0" t="s">
        <v>1668</v>
      </c>
      <c r="B15" s="25">
        <v>0.0</v>
      </c>
      <c r="C15" s="26"/>
      <c r="D15" s="27">
        <f t="shared" si="1"/>
        <v>0</v>
      </c>
      <c r="E15" s="41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0" t="s">
        <v>1669</v>
      </c>
      <c r="B16" s="29">
        <v>0.0</v>
      </c>
      <c r="C16" s="26"/>
      <c r="D16" s="27">
        <f t="shared" si="1"/>
        <v>0</v>
      </c>
      <c r="E16" s="40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0" t="s">
        <v>1671</v>
      </c>
      <c r="B17" s="29">
        <v>833.0</v>
      </c>
      <c r="C17" s="26"/>
      <c r="D17" s="27">
        <f t="shared" si="1"/>
        <v>-833</v>
      </c>
      <c r="E17" s="28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1" t="s">
        <v>1673</v>
      </c>
      <c r="B18" s="29">
        <v>135.0</v>
      </c>
      <c r="C18" s="26">
        <v>135.0</v>
      </c>
      <c r="D18" s="27">
        <f t="shared" si="1"/>
        <v>0</v>
      </c>
      <c r="E18" s="28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2" t="s">
        <v>1674</v>
      </c>
      <c r="B19" s="49">
        <v>36345.0</v>
      </c>
      <c r="C19" s="50">
        <f t="array" ref="C19">SUMIFS(INDIRECT(A1 &amp; " Restia!C:C"), INDIRECT(A1 &amp; " Restia!A:A"), A19, INDIRECT(A1 &amp; " Restia!B:B"), "&lt;&gt;canceled")</f>
        <v>36345</v>
      </c>
      <c r="D19" s="37">
        <f t="shared" si="1"/>
        <v>0</v>
      </c>
      <c r="E19" s="41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2" t="s">
        <v>1675</v>
      </c>
      <c r="B20" s="29">
        <v>22966.0</v>
      </c>
      <c r="C20" s="9">
        <f t="array" ref="C20">SUMIFS( INDIRECT(A1 &amp; " Restia!C:C"), INDIRECT(A1 &amp; " Restia!A:A"), A20, INDIRECT(A1 &amp; " Restia!B:B"), "&lt;&gt;canceled" )</f>
        <v>22966</v>
      </c>
      <c r="D20" s="27">
        <f t="shared" si="1"/>
        <v>0</v>
      </c>
      <c r="E20" s="41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2" t="s">
        <v>1676</v>
      </c>
      <c r="B21" s="29">
        <v>20782.0</v>
      </c>
      <c r="C21" s="9">
        <f t="array" ref="C21">SUMIFS( INDIRECT(A1 &amp; " Restia!C:C"), INDIRECT(A1 &amp; " Restia!A:A"), "damejidlo", INDIRECT(A1 &amp; " Restia!G:G"), "online", INDIRECT(A1 &amp; " Restia!B:B"), "&lt;&gt;canceled" )</f>
        <v>20782</v>
      </c>
      <c r="D21" s="27">
        <f t="shared" si="1"/>
        <v>0</v>
      </c>
      <c r="E21" s="41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2" t="s">
        <v>1677</v>
      </c>
      <c r="B22" s="29">
        <v>15906.0</v>
      </c>
      <c r="C22" s="9">
        <f t="array" ref="C22">SUMIFS( INDIRECT(A1 &amp; " Restia!C:C"), INDIRECT(A1 &amp; " Restia!A:A"), "generic", INDIRECT(A1 &amp; " Restia!G:G"), "online", INDIRECT(A1 &amp; " Restia!B:B"), "&lt;&gt;canceled" )</f>
        <v>15906</v>
      </c>
      <c r="D22" s="27">
        <f t="shared" si="1"/>
        <v>0</v>
      </c>
      <c r="E22" s="41"/>
      <c r="F22" s="8" t="s">
        <v>1678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2" t="s">
        <v>1679</v>
      </c>
      <c r="B23" s="29">
        <v>702.0</v>
      </c>
      <c r="C23" s="9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702</v>
      </c>
      <c r="D23" s="27">
        <f t="shared" si="1"/>
        <v>0</v>
      </c>
      <c r="E23" s="41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2" t="s">
        <v>1680</v>
      </c>
      <c r="B24" s="29">
        <v>0.0</v>
      </c>
      <c r="C24" s="9">
        <f t="array" ref="C24">SUMIFS( INDIRECT(A1 &amp; " Restia!C:C"), INDIRECT(A1 &amp; " Restia!A:A"), "damejidlo", INDIRECT(A1 &amp; " Restia!G:G"), "cash", INDIRECT(A1 &amp; " Restia!B:B"), "&lt;&gt;canceled")</f>
        <v>0</v>
      </c>
      <c r="D24" s="27">
        <f t="shared" si="1"/>
        <v>0</v>
      </c>
      <c r="E24" s="41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5" t="s">
        <v>1681</v>
      </c>
      <c r="B25" s="49">
        <v>108196.5</v>
      </c>
      <c r="C25" s="51">
        <f t="array" ref="C25">SUM(INDIRECT(A1 &amp; " Restia!C:C")) - SUMIFS(INDIRECT(A1 &amp; " Restia!C:C"), INDIRECT(A1 &amp; " Restia!B:B"), "canceled")</f>
        <v>108196.5</v>
      </c>
      <c r="D25" s="37">
        <f t="shared" si="1"/>
        <v>0</v>
      </c>
      <c r="E25" s="41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6" t="s">
        <v>1682</v>
      </c>
      <c r="B26" s="42">
        <v>0.5</v>
      </c>
      <c r="C26" s="52">
        <f>sum(C11:C23)-C25</f>
        <v>-1832.5</v>
      </c>
      <c r="D26" s="53">
        <f t="shared" si="1"/>
        <v>-1833</v>
      </c>
      <c r="E26" s="47" t="s">
        <v>1984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0">
    <mergeCell ref="D7:E8"/>
    <mergeCell ref="A9:E9"/>
    <mergeCell ref="F22:F26"/>
    <mergeCell ref="A1:E2"/>
    <mergeCell ref="F1:F5"/>
    <mergeCell ref="A3:E4"/>
    <mergeCell ref="A5:B6"/>
    <mergeCell ref="C5:C8"/>
    <mergeCell ref="D5:E6"/>
    <mergeCell ref="A7:B8"/>
  </mergeCells>
  <conditionalFormatting sqref="D11:D26 B26:C26">
    <cfRule type="cellIs" dxfId="0" priority="1" operator="lessThan">
      <formula>0</formula>
    </cfRule>
  </conditionalFormatting>
  <conditionalFormatting sqref="A7:B8">
    <cfRule type="cellIs" dxfId="1" priority="2" operator="notEqual">
      <formula>"Pondělí"</formula>
    </cfRule>
  </conditionalFormatting>
  <conditionalFormatting sqref="D7:E8">
    <cfRule type="cellIs" dxfId="1" priority="3" operator="notEqual">
      <formula>"Neděle"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idden="1">
      <c r="A1" s="5" t="s">
        <v>1683</v>
      </c>
      <c r="B1" s="6"/>
      <c r="C1" s="6"/>
      <c r="D1" s="6"/>
      <c r="E1" s="7"/>
    </row>
    <row r="2" hidden="1">
      <c r="A2" s="10"/>
      <c r="B2" s="11"/>
      <c r="C2" s="11"/>
      <c r="D2" s="11"/>
      <c r="E2" s="12"/>
    </row>
    <row r="3" hidden="1">
      <c r="A3" s="5" t="s">
        <v>1655</v>
      </c>
      <c r="B3" s="6"/>
      <c r="C3" s="6"/>
      <c r="D3" s="6"/>
      <c r="E3" s="7"/>
    </row>
    <row r="4" hidden="1">
      <c r="A4" s="10"/>
      <c r="B4" s="11"/>
      <c r="C4" s="11"/>
      <c r="D4" s="11"/>
      <c r="E4" s="12"/>
    </row>
    <row r="5" hidden="1">
      <c r="A5" s="13">
        <v>45887.0</v>
      </c>
      <c r="B5" s="6"/>
      <c r="C5" s="54" t="s">
        <v>1656</v>
      </c>
      <c r="D5" s="15">
        <v>45893.0</v>
      </c>
      <c r="E5" s="7"/>
    </row>
    <row r="6" hidden="1">
      <c r="A6" s="10"/>
      <c r="B6" s="11"/>
      <c r="C6" s="16"/>
      <c r="D6" s="11"/>
      <c r="E6" s="12"/>
    </row>
    <row r="7" hidden="1">
      <c r="A7" s="55" t="s">
        <v>1985</v>
      </c>
      <c r="B7" s="7"/>
      <c r="C7" s="16"/>
      <c r="D7" s="56" t="s">
        <v>1986</v>
      </c>
      <c r="E7" s="7"/>
    </row>
    <row r="8" hidden="1">
      <c r="A8" s="10"/>
      <c r="B8" s="12"/>
      <c r="C8" s="16"/>
      <c r="D8" s="11"/>
      <c r="E8" s="12"/>
    </row>
    <row r="9" hidden="1">
      <c r="A9" s="19" t="s">
        <v>1657</v>
      </c>
      <c r="B9" s="6"/>
      <c r="C9" s="6"/>
      <c r="D9" s="6"/>
      <c r="E9" s="7"/>
    </row>
    <row r="10" hidden="1">
      <c r="A10" s="20" t="s">
        <v>1658</v>
      </c>
      <c r="B10" s="21" t="s">
        <v>1659</v>
      </c>
      <c r="C10" s="22" t="s">
        <v>1660</v>
      </c>
      <c r="D10" s="21" t="s">
        <v>1661</v>
      </c>
      <c r="E10" s="23" t="s">
        <v>13</v>
      </c>
    </row>
    <row r="11" hidden="1">
      <c r="A11" s="57" t="s">
        <v>1662</v>
      </c>
      <c r="B11" s="25">
        <v>16108.0</v>
      </c>
      <c r="C11" s="26">
        <v>16108.0</v>
      </c>
      <c r="D11" s="27">
        <v>0.0</v>
      </c>
      <c r="E11" s="28"/>
    </row>
    <row r="12" hidden="1">
      <c r="A12" s="57" t="s">
        <v>1663</v>
      </c>
      <c r="B12" s="29">
        <v>19386.0</v>
      </c>
      <c r="C12" s="26">
        <v>19386.0</v>
      </c>
      <c r="D12" s="27">
        <v>0.0</v>
      </c>
      <c r="E12" s="28"/>
    </row>
    <row r="13" hidden="1">
      <c r="A13" s="57" t="s">
        <v>1664</v>
      </c>
      <c r="B13" s="29">
        <v>0.0</v>
      </c>
      <c r="C13" s="26"/>
      <c r="D13" s="27">
        <v>0.0</v>
      </c>
      <c r="E13" s="28"/>
    </row>
    <row r="14" hidden="1">
      <c r="A14" s="57" t="s">
        <v>1666</v>
      </c>
      <c r="B14" s="29">
        <v>0.0</v>
      </c>
      <c r="C14" s="26"/>
      <c r="D14" s="27">
        <v>0.0</v>
      </c>
      <c r="E14" s="28"/>
    </row>
    <row r="15" hidden="1">
      <c r="A15" s="31" t="s">
        <v>1668</v>
      </c>
      <c r="B15" s="29">
        <v>0.0</v>
      </c>
      <c r="C15" s="26"/>
      <c r="D15" s="27">
        <v>0.0</v>
      </c>
      <c r="E15" s="28"/>
    </row>
    <row r="16" hidden="1">
      <c r="A16" s="31" t="s">
        <v>1669</v>
      </c>
      <c r="B16" s="29">
        <v>100.0</v>
      </c>
      <c r="C16" s="26">
        <v>100.0</v>
      </c>
      <c r="D16" s="27">
        <v>0.0</v>
      </c>
      <c r="E16" s="28"/>
    </row>
    <row r="17" hidden="1">
      <c r="A17" s="31" t="s">
        <v>1671</v>
      </c>
      <c r="B17" s="29">
        <v>0.0</v>
      </c>
      <c r="C17" s="26"/>
      <c r="D17" s="27">
        <v>0.0</v>
      </c>
      <c r="E17" s="28"/>
    </row>
    <row r="18" hidden="1">
      <c r="A18" s="31" t="s">
        <v>1673</v>
      </c>
      <c r="B18" s="29">
        <v>240.0</v>
      </c>
      <c r="C18" s="26">
        <v>240.0</v>
      </c>
      <c r="D18" s="27">
        <v>0.0</v>
      </c>
      <c r="E18" s="34"/>
    </row>
    <row r="19" hidden="1">
      <c r="A19" s="58" t="s">
        <v>1674</v>
      </c>
      <c r="B19" s="29">
        <v>1490.0</v>
      </c>
      <c r="C19" s="29">
        <v>1490.0</v>
      </c>
      <c r="D19" s="27">
        <v>0.0</v>
      </c>
      <c r="E19" s="34"/>
    </row>
    <row r="20" hidden="1">
      <c r="A20" s="58" t="s">
        <v>1675</v>
      </c>
      <c r="B20" s="29">
        <v>10624.0</v>
      </c>
      <c r="C20" s="59">
        <v>10624.0</v>
      </c>
      <c r="D20" s="27">
        <v>0.0</v>
      </c>
      <c r="E20" s="34"/>
    </row>
    <row r="21" hidden="1">
      <c r="A21" s="58" t="s">
        <v>1676</v>
      </c>
      <c r="B21" s="29">
        <v>20553.0</v>
      </c>
      <c r="C21" s="59">
        <v>20204.0</v>
      </c>
      <c r="D21" s="27">
        <v>-349.0</v>
      </c>
      <c r="E21" s="34"/>
    </row>
    <row r="22" hidden="1">
      <c r="A22" s="58" t="s">
        <v>1677</v>
      </c>
      <c r="B22" s="29">
        <v>4305.0</v>
      </c>
      <c r="C22" s="59">
        <v>4305.0</v>
      </c>
      <c r="D22" s="27">
        <v>0.0</v>
      </c>
      <c r="E22" s="34"/>
    </row>
    <row r="23" hidden="1">
      <c r="A23" s="58" t="s">
        <v>1679</v>
      </c>
      <c r="B23" s="29">
        <v>0.0</v>
      </c>
      <c r="C23" s="59">
        <v>0.0</v>
      </c>
      <c r="D23" s="27">
        <v>0.0</v>
      </c>
      <c r="E23" s="34"/>
    </row>
    <row r="24" hidden="1">
      <c r="A24" s="58" t="s">
        <v>1680</v>
      </c>
      <c r="B24" s="29">
        <v>2455.0</v>
      </c>
      <c r="C24" s="59">
        <v>2455.0</v>
      </c>
      <c r="D24" s="27">
        <v>0.0</v>
      </c>
      <c r="E24" s="34"/>
    </row>
    <row r="25" hidden="1">
      <c r="A25" s="35" t="s">
        <v>1681</v>
      </c>
      <c r="B25" s="29">
        <v>72793.0</v>
      </c>
      <c r="C25" s="59">
        <v>72801.0</v>
      </c>
      <c r="D25" s="27">
        <v>8.0</v>
      </c>
      <c r="E25" s="34"/>
    </row>
    <row r="26" hidden="1">
      <c r="A26" s="36" t="s">
        <v>1682</v>
      </c>
      <c r="B26" s="37">
        <v>13.0</v>
      </c>
      <c r="C26" s="27">
        <v>-344.0</v>
      </c>
      <c r="D26" s="27">
        <v>-357.0</v>
      </c>
      <c r="E26" s="38"/>
    </row>
    <row r="27" hidden="1"/>
    <row r="28" hidden="1"/>
    <row r="29" hidden="1"/>
    <row r="30" hidden="1">
      <c r="A30" s="5" t="s">
        <v>1683</v>
      </c>
      <c r="B30" s="6"/>
      <c r="C30" s="6"/>
      <c r="D30" s="6"/>
      <c r="E30" s="7"/>
    </row>
    <row r="31" hidden="1">
      <c r="A31" s="10"/>
      <c r="B31" s="11"/>
      <c r="C31" s="11"/>
      <c r="D31" s="11"/>
      <c r="E31" s="12"/>
    </row>
    <row r="32" hidden="1">
      <c r="A32" s="5" t="s">
        <v>1655</v>
      </c>
      <c r="B32" s="6"/>
      <c r="C32" s="6"/>
      <c r="D32" s="6"/>
      <c r="E32" s="7"/>
    </row>
    <row r="33" hidden="1">
      <c r="A33" s="10"/>
      <c r="B33" s="11"/>
      <c r="C33" s="11"/>
      <c r="D33" s="11"/>
      <c r="E33" s="12"/>
    </row>
    <row r="34" hidden="1">
      <c r="A34" s="13">
        <v>45894.0</v>
      </c>
      <c r="B34" s="6"/>
      <c r="C34" s="54" t="s">
        <v>1656</v>
      </c>
      <c r="D34" s="15">
        <v>45900.0</v>
      </c>
      <c r="E34" s="7"/>
    </row>
    <row r="35" hidden="1">
      <c r="A35" s="10"/>
      <c r="B35" s="11"/>
      <c r="C35" s="16"/>
      <c r="D35" s="11"/>
      <c r="E35" s="12"/>
    </row>
    <row r="36" hidden="1">
      <c r="A36" s="55" t="s">
        <v>1985</v>
      </c>
      <c r="B36" s="7"/>
      <c r="C36" s="16"/>
      <c r="D36" s="56" t="s">
        <v>1986</v>
      </c>
      <c r="E36" s="7"/>
    </row>
    <row r="37" hidden="1">
      <c r="A37" s="10"/>
      <c r="B37" s="12"/>
      <c r="C37" s="16"/>
      <c r="D37" s="11"/>
      <c r="E37" s="12"/>
    </row>
    <row r="38" hidden="1">
      <c r="A38" s="19" t="s">
        <v>1657</v>
      </c>
      <c r="B38" s="6"/>
      <c r="C38" s="6"/>
      <c r="D38" s="6"/>
      <c r="E38" s="7"/>
    </row>
    <row r="39" hidden="1">
      <c r="A39" s="20" t="s">
        <v>1658</v>
      </c>
      <c r="B39" s="21" t="s">
        <v>1659</v>
      </c>
      <c r="C39" s="22" t="s">
        <v>1660</v>
      </c>
      <c r="D39" s="21" t="s">
        <v>1661</v>
      </c>
      <c r="E39" s="23" t="s">
        <v>13</v>
      </c>
    </row>
    <row r="40" hidden="1">
      <c r="A40" s="57" t="s">
        <v>1662</v>
      </c>
      <c r="B40" s="25">
        <v>20728.0</v>
      </c>
      <c r="C40" s="26">
        <v>20728.0</v>
      </c>
      <c r="D40" s="27">
        <v>0.0</v>
      </c>
      <c r="E40" s="28"/>
    </row>
    <row r="41" hidden="1">
      <c r="A41" s="57" t="s">
        <v>1663</v>
      </c>
      <c r="B41" s="29">
        <v>20229.0</v>
      </c>
      <c r="C41" s="26">
        <v>20229.0</v>
      </c>
      <c r="D41" s="27">
        <v>0.0</v>
      </c>
      <c r="E41" s="28"/>
    </row>
    <row r="42" hidden="1">
      <c r="A42" s="57" t="s">
        <v>1664</v>
      </c>
      <c r="B42" s="29">
        <v>0.0</v>
      </c>
      <c r="C42" s="26"/>
      <c r="D42" s="27">
        <v>0.0</v>
      </c>
      <c r="E42" s="28"/>
    </row>
    <row r="43" hidden="1">
      <c r="A43" s="57" t="s">
        <v>1666</v>
      </c>
      <c r="B43" s="29">
        <v>0.0</v>
      </c>
      <c r="C43" s="26"/>
      <c r="D43" s="27">
        <v>0.0</v>
      </c>
      <c r="E43" s="28"/>
    </row>
    <row r="44" hidden="1">
      <c r="A44" s="31" t="s">
        <v>1668</v>
      </c>
      <c r="B44" s="29">
        <v>0.0</v>
      </c>
      <c r="C44" s="26"/>
      <c r="D44" s="27">
        <v>0.0</v>
      </c>
      <c r="E44" s="28"/>
    </row>
    <row r="45" hidden="1">
      <c r="A45" s="31" t="s">
        <v>1669</v>
      </c>
      <c r="B45" s="29">
        <v>602.0</v>
      </c>
      <c r="C45" s="26">
        <v>602.0</v>
      </c>
      <c r="D45" s="27">
        <v>0.0</v>
      </c>
      <c r="E45" s="28"/>
    </row>
    <row r="46" hidden="1">
      <c r="A46" s="31" t="s">
        <v>1671</v>
      </c>
      <c r="B46" s="29">
        <v>0.0</v>
      </c>
      <c r="C46" s="26"/>
      <c r="D46" s="27">
        <v>0.0</v>
      </c>
      <c r="E46" s="28"/>
    </row>
    <row r="47" hidden="1">
      <c r="A47" s="31" t="s">
        <v>1673</v>
      </c>
      <c r="B47" s="29">
        <v>320.0</v>
      </c>
      <c r="C47" s="26">
        <v>320.0</v>
      </c>
      <c r="D47" s="27">
        <v>0.0</v>
      </c>
      <c r="E47" s="34"/>
    </row>
    <row r="48" hidden="1">
      <c r="A48" s="58" t="s">
        <v>1674</v>
      </c>
      <c r="B48" s="29">
        <v>5067.0</v>
      </c>
      <c r="C48" s="29">
        <v>5067.0</v>
      </c>
      <c r="D48" s="27">
        <v>0.0</v>
      </c>
      <c r="E48" s="34"/>
    </row>
    <row r="49" hidden="1">
      <c r="A49" s="58" t="s">
        <v>1675</v>
      </c>
      <c r="B49" s="29">
        <v>21008.0</v>
      </c>
      <c r="C49" s="59">
        <v>21008.0</v>
      </c>
      <c r="D49" s="27">
        <v>0.0</v>
      </c>
      <c r="E49" s="34"/>
    </row>
    <row r="50" hidden="1">
      <c r="A50" s="58" t="s">
        <v>1676</v>
      </c>
      <c r="B50" s="29">
        <v>37374.81</v>
      </c>
      <c r="C50" s="59">
        <v>37016.409999999974</v>
      </c>
      <c r="D50" s="27">
        <v>-358.4000000000233</v>
      </c>
      <c r="E50" s="34"/>
    </row>
    <row r="51" hidden="1">
      <c r="A51" s="58" t="s">
        <v>1677</v>
      </c>
      <c r="B51" s="29">
        <v>5660.0</v>
      </c>
      <c r="C51" s="59">
        <v>5660.0</v>
      </c>
      <c r="D51" s="27">
        <v>0.0</v>
      </c>
      <c r="E51" s="34"/>
    </row>
    <row r="52" hidden="1">
      <c r="A52" s="58" t="s">
        <v>1679</v>
      </c>
      <c r="B52" s="29">
        <v>0.0</v>
      </c>
      <c r="C52" s="59">
        <v>0.0</v>
      </c>
      <c r="D52" s="27">
        <v>0.0</v>
      </c>
      <c r="E52" s="34"/>
    </row>
    <row r="53" hidden="1">
      <c r="A53" s="58" t="s">
        <v>1680</v>
      </c>
      <c r="B53" s="29">
        <v>6891.41</v>
      </c>
      <c r="C53" s="59">
        <v>6891.410000000002</v>
      </c>
      <c r="D53" s="27">
        <v>1.8189894035458565E-12</v>
      </c>
      <c r="E53" s="34"/>
    </row>
    <row r="54" hidden="1">
      <c r="A54" s="35" t="s">
        <v>1681</v>
      </c>
      <c r="B54" s="29">
        <v>110969.72</v>
      </c>
      <c r="C54" s="59">
        <v>110292.32000000015</v>
      </c>
      <c r="D54" s="27">
        <v>-677.3999999998487</v>
      </c>
      <c r="E54" s="34"/>
    </row>
    <row r="55" hidden="1">
      <c r="A55" s="36" t="s">
        <v>1682</v>
      </c>
      <c r="B55" s="37">
        <v>19.090000000003783</v>
      </c>
      <c r="C55" s="27">
        <v>338.0899999998219</v>
      </c>
      <c r="D55" s="27">
        <v>318.9999999998181</v>
      </c>
      <c r="E55" s="38"/>
    </row>
    <row r="56" hidden="1"/>
    <row r="57" hidden="1"/>
    <row r="58" hidden="1">
      <c r="A58" s="5" t="s">
        <v>1683</v>
      </c>
      <c r="B58" s="6"/>
      <c r="C58" s="6"/>
      <c r="D58" s="6"/>
      <c r="E58" s="7"/>
    </row>
    <row r="59" hidden="1">
      <c r="A59" s="10"/>
      <c r="B59" s="11"/>
      <c r="C59" s="11"/>
      <c r="D59" s="11"/>
      <c r="E59" s="12"/>
    </row>
    <row r="60" hidden="1">
      <c r="A60" s="5" t="s">
        <v>1655</v>
      </c>
      <c r="B60" s="6"/>
      <c r="C60" s="6"/>
      <c r="D60" s="6"/>
      <c r="E60" s="7"/>
    </row>
    <row r="61" hidden="1">
      <c r="A61" s="10"/>
      <c r="B61" s="11"/>
      <c r="C61" s="11"/>
      <c r="D61" s="11"/>
      <c r="E61" s="12"/>
    </row>
    <row r="62" hidden="1">
      <c r="A62" s="13">
        <v>45901.0</v>
      </c>
      <c r="B62" s="6"/>
      <c r="C62" s="54" t="s">
        <v>1656</v>
      </c>
      <c r="D62" s="15">
        <v>45907.0</v>
      </c>
      <c r="E62" s="7"/>
    </row>
    <row r="63" hidden="1">
      <c r="A63" s="10"/>
      <c r="B63" s="11"/>
      <c r="C63" s="16"/>
      <c r="D63" s="11"/>
      <c r="E63" s="12"/>
    </row>
    <row r="64" hidden="1">
      <c r="A64" s="55" t="s">
        <v>1985</v>
      </c>
      <c r="B64" s="7"/>
      <c r="C64" s="16"/>
      <c r="D64" s="56" t="s">
        <v>1986</v>
      </c>
      <c r="E64" s="7"/>
    </row>
    <row r="65" hidden="1">
      <c r="A65" s="10"/>
      <c r="B65" s="12"/>
      <c r="C65" s="16"/>
      <c r="D65" s="11"/>
      <c r="E65" s="12"/>
    </row>
    <row r="66" hidden="1">
      <c r="A66" s="19" t="s">
        <v>1657</v>
      </c>
      <c r="B66" s="6"/>
      <c r="C66" s="6"/>
      <c r="D66" s="6"/>
      <c r="E66" s="7"/>
    </row>
    <row r="67" hidden="1">
      <c r="A67" s="20" t="s">
        <v>1658</v>
      </c>
      <c r="B67" s="21" t="s">
        <v>1659</v>
      </c>
      <c r="C67" s="22" t="s">
        <v>1660</v>
      </c>
      <c r="D67" s="21" t="s">
        <v>1661</v>
      </c>
      <c r="E67" s="23" t="s">
        <v>13</v>
      </c>
    </row>
    <row r="68" hidden="1">
      <c r="A68" s="57" t="s">
        <v>1662</v>
      </c>
      <c r="B68" s="25">
        <v>20624.0</v>
      </c>
      <c r="C68" s="26">
        <v>20624.0</v>
      </c>
      <c r="D68" s="27">
        <v>0.0</v>
      </c>
      <c r="E68" s="28"/>
    </row>
    <row r="69" hidden="1">
      <c r="A69" s="57" t="s">
        <v>1663</v>
      </c>
      <c r="B69" s="29">
        <v>25434.0</v>
      </c>
      <c r="C69" s="26">
        <v>25434.0</v>
      </c>
      <c r="D69" s="27">
        <v>0.0</v>
      </c>
      <c r="E69" s="28"/>
    </row>
    <row r="70" hidden="1">
      <c r="A70" s="57" t="s">
        <v>1664</v>
      </c>
      <c r="B70" s="29">
        <v>0.0</v>
      </c>
      <c r="C70" s="26"/>
      <c r="D70" s="27">
        <v>0.0</v>
      </c>
      <c r="E70" s="28"/>
    </row>
    <row r="71" hidden="1">
      <c r="A71" s="57" t="s">
        <v>1666</v>
      </c>
      <c r="B71" s="29">
        <v>0.0</v>
      </c>
      <c r="C71" s="26"/>
      <c r="D71" s="27">
        <v>0.0</v>
      </c>
      <c r="E71" s="28"/>
    </row>
    <row r="72" hidden="1">
      <c r="A72" s="31" t="s">
        <v>1668</v>
      </c>
      <c r="B72" s="29">
        <v>0.0</v>
      </c>
      <c r="C72" s="26"/>
      <c r="D72" s="27">
        <v>0.0</v>
      </c>
      <c r="E72" s="28"/>
    </row>
    <row r="73" hidden="1">
      <c r="A73" s="31" t="s">
        <v>1669</v>
      </c>
      <c r="B73" s="29">
        <v>0.0</v>
      </c>
      <c r="C73" s="26"/>
      <c r="D73" s="27">
        <v>0.0</v>
      </c>
      <c r="E73" s="28"/>
    </row>
    <row r="74" hidden="1">
      <c r="A74" s="31" t="s">
        <v>1671</v>
      </c>
      <c r="B74" s="29">
        <v>280.0</v>
      </c>
      <c r="C74" s="26"/>
      <c r="D74" s="27">
        <v>-280.0</v>
      </c>
      <c r="E74" s="28"/>
    </row>
    <row r="75" hidden="1">
      <c r="A75" s="31" t="s">
        <v>1673</v>
      </c>
      <c r="B75" s="29">
        <v>520.0</v>
      </c>
      <c r="C75" s="26">
        <v>720.0</v>
      </c>
      <c r="D75" s="27">
        <v>200.0</v>
      </c>
      <c r="E75" s="34"/>
    </row>
    <row r="76" hidden="1">
      <c r="A76" s="58" t="s">
        <v>1674</v>
      </c>
      <c r="B76" s="29">
        <v>6658.0</v>
      </c>
      <c r="C76" s="29">
        <v>6658.0</v>
      </c>
      <c r="D76" s="27">
        <v>0.0</v>
      </c>
      <c r="E76" s="34"/>
    </row>
    <row r="77" hidden="1">
      <c r="A77" s="58" t="s">
        <v>1675</v>
      </c>
      <c r="B77" s="29">
        <v>37637.0</v>
      </c>
      <c r="C77" s="59">
        <v>37637.0</v>
      </c>
      <c r="D77" s="27">
        <v>0.0</v>
      </c>
      <c r="E77" s="34"/>
    </row>
    <row r="78" hidden="1">
      <c r="A78" s="58" t="s">
        <v>1676</v>
      </c>
      <c r="B78" s="29">
        <v>12705.0</v>
      </c>
      <c r="C78" s="59">
        <v>12705.0</v>
      </c>
      <c r="D78" s="27">
        <v>0.0</v>
      </c>
      <c r="E78" s="34"/>
    </row>
    <row r="79" hidden="1">
      <c r="A79" s="58" t="s">
        <v>1677</v>
      </c>
      <c r="B79" s="29">
        <v>9675.0</v>
      </c>
      <c r="C79" s="59">
        <v>9675.0</v>
      </c>
      <c r="D79" s="27">
        <v>0.0</v>
      </c>
      <c r="E79" s="34"/>
    </row>
    <row r="80" hidden="1">
      <c r="A80" s="58" t="s">
        <v>1679</v>
      </c>
      <c r="B80" s="29">
        <v>0.0</v>
      </c>
      <c r="C80" s="59">
        <v>0.0</v>
      </c>
      <c r="D80" s="27">
        <v>0.0</v>
      </c>
      <c r="E80" s="34"/>
    </row>
    <row r="81" hidden="1">
      <c r="A81" s="58" t="s">
        <v>1680</v>
      </c>
      <c r="B81" s="29">
        <v>3103.0</v>
      </c>
      <c r="C81" s="59">
        <v>3103.0</v>
      </c>
      <c r="D81" s="27">
        <v>0.0</v>
      </c>
      <c r="E81" s="34"/>
    </row>
    <row r="82" hidden="1">
      <c r="A82" s="35" t="s">
        <v>1681</v>
      </c>
      <c r="B82" s="29">
        <v>113533.0</v>
      </c>
      <c r="C82" s="59">
        <v>113533.0</v>
      </c>
      <c r="D82" s="27">
        <v>0.0</v>
      </c>
      <c r="E82" s="34"/>
    </row>
    <row r="83" hidden="1">
      <c r="A83" s="36" t="s">
        <v>1682</v>
      </c>
      <c r="B83" s="37">
        <v>0.0</v>
      </c>
      <c r="C83" s="27">
        <v>-80.0</v>
      </c>
      <c r="D83" s="27">
        <v>-80.0</v>
      </c>
      <c r="E83" s="38"/>
    </row>
    <row r="84" hidden="1"/>
    <row r="85" hidden="1"/>
    <row r="86" hidden="1">
      <c r="A86" s="5" t="s">
        <v>1683</v>
      </c>
      <c r="B86" s="6"/>
      <c r="C86" s="6"/>
      <c r="D86" s="6"/>
      <c r="E86" s="7"/>
    </row>
    <row r="87" hidden="1">
      <c r="A87" s="10"/>
      <c r="B87" s="11"/>
      <c r="C87" s="11"/>
      <c r="D87" s="11"/>
      <c r="E87" s="12"/>
    </row>
    <row r="88" hidden="1">
      <c r="A88" s="5" t="s">
        <v>1655</v>
      </c>
      <c r="B88" s="6"/>
      <c r="C88" s="6"/>
      <c r="D88" s="6"/>
      <c r="E88" s="7"/>
    </row>
    <row r="89" hidden="1">
      <c r="A89" s="10"/>
      <c r="B89" s="11"/>
      <c r="C89" s="11"/>
      <c r="D89" s="11"/>
      <c r="E89" s="12"/>
    </row>
    <row r="90" hidden="1">
      <c r="A90" s="13">
        <v>45908.0</v>
      </c>
      <c r="B90" s="6"/>
      <c r="C90" s="54" t="s">
        <v>1656</v>
      </c>
      <c r="D90" s="15">
        <v>45914.0</v>
      </c>
      <c r="E90" s="7"/>
    </row>
    <row r="91" hidden="1">
      <c r="A91" s="10"/>
      <c r="B91" s="11"/>
      <c r="C91" s="16"/>
      <c r="D91" s="11"/>
      <c r="E91" s="12"/>
    </row>
    <row r="92" hidden="1">
      <c r="A92" s="55" t="s">
        <v>1985</v>
      </c>
      <c r="B92" s="7"/>
      <c r="C92" s="16"/>
      <c r="D92" s="56" t="s">
        <v>1986</v>
      </c>
      <c r="E92" s="7"/>
    </row>
    <row r="93" hidden="1">
      <c r="A93" s="10"/>
      <c r="B93" s="12"/>
      <c r="C93" s="16"/>
      <c r="D93" s="11"/>
      <c r="E93" s="12"/>
    </row>
    <row r="94" hidden="1">
      <c r="A94" s="19" t="s">
        <v>1657</v>
      </c>
      <c r="B94" s="6"/>
      <c r="C94" s="6"/>
      <c r="D94" s="6"/>
      <c r="E94" s="7"/>
    </row>
    <row r="95" hidden="1">
      <c r="A95" s="20" t="s">
        <v>1658</v>
      </c>
      <c r="B95" s="21" t="s">
        <v>1659</v>
      </c>
      <c r="C95" s="22" t="s">
        <v>1660</v>
      </c>
      <c r="D95" s="21" t="s">
        <v>1661</v>
      </c>
      <c r="E95" s="23" t="s">
        <v>13</v>
      </c>
    </row>
    <row r="96" hidden="1">
      <c r="A96" s="57" t="s">
        <v>1662</v>
      </c>
      <c r="B96" s="25">
        <v>17770.0</v>
      </c>
      <c r="C96" s="26">
        <v>17771.0</v>
      </c>
      <c r="D96" s="27">
        <v>1.0</v>
      </c>
      <c r="E96" s="28"/>
    </row>
    <row r="97" hidden="1">
      <c r="A97" s="57" t="s">
        <v>1663</v>
      </c>
      <c r="B97" s="29">
        <v>27030.0</v>
      </c>
      <c r="C97" s="26">
        <v>27030.0</v>
      </c>
      <c r="D97" s="27">
        <v>0.0</v>
      </c>
      <c r="E97" s="28"/>
    </row>
    <row r="98" hidden="1">
      <c r="A98" s="57" t="s">
        <v>1664</v>
      </c>
      <c r="B98" s="29">
        <v>0.0</v>
      </c>
      <c r="C98" s="26"/>
      <c r="D98" s="27">
        <v>0.0</v>
      </c>
      <c r="E98" s="28"/>
    </row>
    <row r="99" hidden="1">
      <c r="A99" s="57" t="s">
        <v>1666</v>
      </c>
      <c r="B99" s="29">
        <v>0.0</v>
      </c>
      <c r="C99" s="26"/>
      <c r="D99" s="27">
        <v>0.0</v>
      </c>
      <c r="E99" s="28"/>
    </row>
    <row r="100" hidden="1">
      <c r="A100" s="31" t="s">
        <v>1668</v>
      </c>
      <c r="B100" s="29">
        <v>0.0</v>
      </c>
      <c r="C100" s="26"/>
      <c r="D100" s="27">
        <v>0.0</v>
      </c>
      <c r="E100" s="28"/>
    </row>
    <row r="101" hidden="1">
      <c r="A101" s="31" t="s">
        <v>1669</v>
      </c>
      <c r="B101" s="29">
        <v>0.0</v>
      </c>
      <c r="C101" s="26"/>
      <c r="D101" s="27">
        <v>0.0</v>
      </c>
      <c r="E101" s="28"/>
    </row>
    <row r="102" hidden="1">
      <c r="A102" s="31" t="s">
        <v>1671</v>
      </c>
      <c r="B102" s="29">
        <v>80.0</v>
      </c>
      <c r="C102" s="26"/>
      <c r="D102" s="27">
        <v>-80.0</v>
      </c>
      <c r="E102" s="28"/>
    </row>
    <row r="103" hidden="1">
      <c r="A103" s="31" t="s">
        <v>1673</v>
      </c>
      <c r="B103" s="29">
        <v>640.0</v>
      </c>
      <c r="C103" s="26">
        <v>720.0</v>
      </c>
      <c r="D103" s="27">
        <v>80.0</v>
      </c>
      <c r="E103" s="34"/>
    </row>
    <row r="104" hidden="1">
      <c r="A104" s="58" t="s">
        <v>1674</v>
      </c>
      <c r="B104" s="29">
        <v>10019.0</v>
      </c>
      <c r="C104" s="29">
        <v>10019.0</v>
      </c>
      <c r="D104" s="27">
        <v>0.0</v>
      </c>
      <c r="E104" s="34"/>
    </row>
    <row r="105" hidden="1">
      <c r="A105" s="58" t="s">
        <v>1675</v>
      </c>
      <c r="B105" s="29">
        <v>34942.0</v>
      </c>
      <c r="C105" s="59">
        <v>34942.0</v>
      </c>
      <c r="D105" s="27">
        <v>0.0</v>
      </c>
      <c r="E105" s="34"/>
    </row>
    <row r="106" hidden="1">
      <c r="A106" s="58" t="s">
        <v>1676</v>
      </c>
      <c r="B106" s="29">
        <v>10957.0</v>
      </c>
      <c r="C106" s="59">
        <v>10957.0</v>
      </c>
      <c r="D106" s="27">
        <v>0.0</v>
      </c>
      <c r="E106" s="34"/>
    </row>
    <row r="107" hidden="1">
      <c r="A107" s="58" t="s">
        <v>1677</v>
      </c>
      <c r="B107" s="29">
        <v>9879.0</v>
      </c>
      <c r="C107" s="59">
        <v>9879.0</v>
      </c>
      <c r="D107" s="27">
        <v>0.0</v>
      </c>
      <c r="E107" s="34"/>
    </row>
    <row r="108" hidden="1">
      <c r="A108" s="58" t="s">
        <v>1679</v>
      </c>
      <c r="B108" s="29">
        <v>1190.0</v>
      </c>
      <c r="C108" s="59">
        <v>1190.0</v>
      </c>
      <c r="D108" s="27">
        <v>0.0</v>
      </c>
      <c r="E108" s="34"/>
    </row>
    <row r="109" hidden="1">
      <c r="A109" s="58" t="s">
        <v>1680</v>
      </c>
      <c r="B109" s="29">
        <v>3604.0</v>
      </c>
      <c r="C109" s="59">
        <v>3604.0</v>
      </c>
      <c r="D109" s="27">
        <v>0.0</v>
      </c>
      <c r="E109" s="34"/>
    </row>
    <row r="110" hidden="1">
      <c r="A110" s="35" t="s">
        <v>1681</v>
      </c>
      <c r="B110" s="29">
        <v>112504.0</v>
      </c>
      <c r="C110" s="59">
        <v>112504.0</v>
      </c>
      <c r="D110" s="27">
        <v>0.0</v>
      </c>
      <c r="E110" s="34"/>
    </row>
    <row r="111" hidden="1">
      <c r="A111" s="36" t="s">
        <v>1682</v>
      </c>
      <c r="B111" s="37">
        <v>3.0</v>
      </c>
      <c r="C111" s="27">
        <v>4.0</v>
      </c>
      <c r="D111" s="27">
        <v>1.0</v>
      </c>
      <c r="E111" s="38"/>
    </row>
    <row r="112" hidden="1"/>
    <row r="113" hidden="1"/>
    <row r="114" hidden="1">
      <c r="A114" s="5" t="s">
        <v>1683</v>
      </c>
      <c r="B114" s="6"/>
      <c r="C114" s="6"/>
      <c r="D114" s="6"/>
      <c r="E114" s="7"/>
    </row>
    <row r="115" hidden="1">
      <c r="A115" s="10"/>
      <c r="B115" s="11"/>
      <c r="C115" s="11"/>
      <c r="D115" s="11"/>
      <c r="E115" s="12"/>
    </row>
    <row r="116" hidden="1">
      <c r="A116" s="5" t="s">
        <v>1655</v>
      </c>
      <c r="B116" s="6"/>
      <c r="C116" s="6"/>
      <c r="D116" s="6"/>
      <c r="E116" s="7"/>
    </row>
    <row r="117" hidden="1">
      <c r="A117" s="10"/>
      <c r="B117" s="11"/>
      <c r="C117" s="11"/>
      <c r="D117" s="11"/>
      <c r="E117" s="12"/>
    </row>
    <row r="118" hidden="1">
      <c r="A118" s="13">
        <v>45915.0</v>
      </c>
      <c r="B118" s="6"/>
      <c r="C118" s="54" t="s">
        <v>1656</v>
      </c>
      <c r="D118" s="15">
        <v>45921.0</v>
      </c>
      <c r="E118" s="7"/>
    </row>
    <row r="119" hidden="1">
      <c r="A119" s="10"/>
      <c r="B119" s="11"/>
      <c r="C119" s="16"/>
      <c r="D119" s="11"/>
      <c r="E119" s="12"/>
    </row>
    <row r="120" hidden="1">
      <c r="A120" s="55" t="s">
        <v>1985</v>
      </c>
      <c r="B120" s="7"/>
      <c r="C120" s="16"/>
      <c r="D120" s="56" t="s">
        <v>1986</v>
      </c>
      <c r="E120" s="7"/>
    </row>
    <row r="121" hidden="1">
      <c r="A121" s="10"/>
      <c r="B121" s="12"/>
      <c r="C121" s="16"/>
      <c r="D121" s="11"/>
      <c r="E121" s="12"/>
    </row>
    <row r="122" hidden="1">
      <c r="A122" s="19" t="s">
        <v>1657</v>
      </c>
      <c r="B122" s="6"/>
      <c r="C122" s="6"/>
      <c r="D122" s="6"/>
      <c r="E122" s="7"/>
    </row>
    <row r="123" hidden="1">
      <c r="A123" s="20" t="s">
        <v>1658</v>
      </c>
      <c r="B123" s="21" t="s">
        <v>1659</v>
      </c>
      <c r="C123" s="22" t="s">
        <v>1660</v>
      </c>
      <c r="D123" s="21" t="s">
        <v>1661</v>
      </c>
      <c r="E123" s="23" t="s">
        <v>13</v>
      </c>
    </row>
    <row r="124" hidden="1">
      <c r="A124" s="57" t="s">
        <v>1662</v>
      </c>
      <c r="B124" s="25">
        <v>14052.0</v>
      </c>
      <c r="C124" s="26">
        <v>14052.0</v>
      </c>
      <c r="D124" s="27">
        <v>0.0</v>
      </c>
      <c r="E124" s="28"/>
    </row>
    <row r="125" hidden="1">
      <c r="A125" s="57" t="s">
        <v>1663</v>
      </c>
      <c r="B125" s="29">
        <v>17405.0</v>
      </c>
      <c r="C125" s="26">
        <v>17405.0</v>
      </c>
      <c r="D125" s="27">
        <v>0.0</v>
      </c>
      <c r="E125" s="28"/>
    </row>
    <row r="126" hidden="1">
      <c r="A126" s="57" t="s">
        <v>1664</v>
      </c>
      <c r="B126" s="29">
        <v>0.0</v>
      </c>
      <c r="C126" s="26"/>
      <c r="D126" s="27">
        <v>0.0</v>
      </c>
      <c r="E126" s="28"/>
    </row>
    <row r="127" hidden="1">
      <c r="A127" s="57" t="s">
        <v>1666</v>
      </c>
      <c r="B127" s="29">
        <v>0.0</v>
      </c>
      <c r="C127" s="26"/>
      <c r="D127" s="27">
        <v>0.0</v>
      </c>
      <c r="E127" s="28"/>
    </row>
    <row r="128" hidden="1">
      <c r="A128" s="31" t="s">
        <v>1668</v>
      </c>
      <c r="B128" s="29">
        <v>0.0</v>
      </c>
      <c r="C128" s="26"/>
      <c r="D128" s="27">
        <v>0.0</v>
      </c>
      <c r="E128" s="28"/>
    </row>
    <row r="129" hidden="1">
      <c r="A129" s="31" t="s">
        <v>1669</v>
      </c>
      <c r="B129" s="29">
        <v>170.0</v>
      </c>
      <c r="C129" s="26">
        <v>170.0</v>
      </c>
      <c r="D129" s="27">
        <v>0.0</v>
      </c>
      <c r="E129" s="28"/>
    </row>
    <row r="130" hidden="1">
      <c r="A130" s="31" t="s">
        <v>1671</v>
      </c>
      <c r="B130" s="29">
        <v>1198.0</v>
      </c>
      <c r="C130" s="26">
        <v>1198.0</v>
      </c>
      <c r="D130" s="27">
        <v>0.0</v>
      </c>
      <c r="E130" s="28"/>
    </row>
    <row r="131" hidden="1">
      <c r="A131" s="31" t="s">
        <v>1673</v>
      </c>
      <c r="B131" s="29">
        <v>440.0</v>
      </c>
      <c r="C131" s="26">
        <v>440.0</v>
      </c>
      <c r="D131" s="27">
        <v>0.0</v>
      </c>
      <c r="E131" s="34"/>
    </row>
    <row r="132" hidden="1">
      <c r="A132" s="58" t="s">
        <v>1674</v>
      </c>
      <c r="B132" s="29">
        <v>7597.0</v>
      </c>
      <c r="C132" s="29">
        <v>8793.0</v>
      </c>
      <c r="D132" s="27">
        <v>1196.0</v>
      </c>
      <c r="E132" s="34"/>
    </row>
    <row r="133" hidden="1">
      <c r="A133" s="58" t="s">
        <v>1675</v>
      </c>
      <c r="B133" s="29">
        <v>31625.0</v>
      </c>
      <c r="C133" s="59">
        <v>31625.0</v>
      </c>
      <c r="D133" s="27">
        <v>0.0</v>
      </c>
      <c r="E133" s="34"/>
    </row>
    <row r="134" hidden="1">
      <c r="A134" s="58" t="s">
        <v>1676</v>
      </c>
      <c r="B134" s="29">
        <v>11625.82</v>
      </c>
      <c r="C134" s="59">
        <v>11625.819999999998</v>
      </c>
      <c r="D134" s="27">
        <v>-1.8189894035458565E-12</v>
      </c>
      <c r="E134" s="34"/>
    </row>
    <row r="135" hidden="1">
      <c r="A135" s="58" t="s">
        <v>1677</v>
      </c>
      <c r="B135" s="29">
        <v>5969.0</v>
      </c>
      <c r="C135" s="59">
        <v>5969.0</v>
      </c>
      <c r="D135" s="27">
        <v>0.0</v>
      </c>
      <c r="E135" s="34"/>
    </row>
    <row r="136" hidden="1">
      <c r="A136" s="58" t="s">
        <v>1679</v>
      </c>
      <c r="B136" s="29">
        <v>543.0</v>
      </c>
      <c r="C136" s="59">
        <v>543.0</v>
      </c>
      <c r="D136" s="27">
        <v>0.0</v>
      </c>
      <c r="E136" s="34"/>
    </row>
    <row r="137" hidden="1">
      <c r="A137" s="58" t="s">
        <v>1680</v>
      </c>
      <c r="B137" s="29">
        <v>4415.0</v>
      </c>
      <c r="C137" s="59">
        <v>4415.0</v>
      </c>
      <c r="D137" s="27">
        <v>0.0</v>
      </c>
      <c r="E137" s="34"/>
    </row>
    <row r="138" hidden="1">
      <c r="A138" s="35" t="s">
        <v>1681</v>
      </c>
      <c r="B138" s="29">
        <v>90624.82</v>
      </c>
      <c r="C138" s="59">
        <v>90624.81999999998</v>
      </c>
      <c r="D138" s="27">
        <v>-2.9103830456733704E-11</v>
      </c>
      <c r="E138" s="34"/>
    </row>
    <row r="139" hidden="1">
      <c r="A139" s="36" t="s">
        <v>1682</v>
      </c>
      <c r="B139" s="37">
        <v>-5.4569682106375694E-12</v>
      </c>
      <c r="C139" s="27">
        <v>1196.0000000000146</v>
      </c>
      <c r="D139" s="27">
        <v>1196.00000000002</v>
      </c>
      <c r="E139" s="38"/>
    </row>
    <row r="140" hidden="1"/>
    <row r="141" hidden="1"/>
    <row r="142" hidden="1">
      <c r="A142" s="5" t="s">
        <v>1683</v>
      </c>
      <c r="B142" s="6"/>
      <c r="C142" s="6"/>
      <c r="D142" s="6"/>
      <c r="E142" s="7"/>
    </row>
    <row r="143" hidden="1">
      <c r="A143" s="10"/>
      <c r="B143" s="11"/>
      <c r="C143" s="11"/>
      <c r="D143" s="11"/>
      <c r="E143" s="12"/>
    </row>
    <row r="144" hidden="1">
      <c r="A144" s="5" t="s">
        <v>1655</v>
      </c>
      <c r="B144" s="6"/>
      <c r="C144" s="6"/>
      <c r="D144" s="6"/>
      <c r="E144" s="7"/>
    </row>
    <row r="145" hidden="1">
      <c r="A145" s="10"/>
      <c r="B145" s="11"/>
      <c r="C145" s="11"/>
      <c r="D145" s="11"/>
      <c r="E145" s="12"/>
    </row>
    <row r="146" hidden="1">
      <c r="A146" s="13">
        <v>45922.0</v>
      </c>
      <c r="B146" s="6"/>
      <c r="C146" s="54" t="s">
        <v>1656</v>
      </c>
      <c r="D146" s="15">
        <v>45928.0</v>
      </c>
      <c r="E146" s="7"/>
    </row>
    <row r="147" hidden="1">
      <c r="A147" s="10"/>
      <c r="B147" s="11"/>
      <c r="C147" s="16"/>
      <c r="D147" s="11"/>
      <c r="E147" s="12"/>
    </row>
    <row r="148" hidden="1">
      <c r="A148" s="55" t="s">
        <v>1985</v>
      </c>
      <c r="B148" s="7"/>
      <c r="C148" s="16"/>
      <c r="D148" s="56" t="s">
        <v>1986</v>
      </c>
      <c r="E148" s="7"/>
    </row>
    <row r="149" hidden="1">
      <c r="A149" s="10"/>
      <c r="B149" s="12"/>
      <c r="C149" s="16"/>
      <c r="D149" s="11"/>
      <c r="E149" s="12"/>
    </row>
    <row r="150" hidden="1">
      <c r="A150" s="19" t="s">
        <v>1657</v>
      </c>
      <c r="B150" s="6"/>
      <c r="C150" s="6"/>
      <c r="D150" s="6"/>
      <c r="E150" s="7"/>
    </row>
    <row r="151" hidden="1">
      <c r="A151" s="20" t="s">
        <v>1658</v>
      </c>
      <c r="B151" s="21" t="s">
        <v>1659</v>
      </c>
      <c r="C151" s="22" t="s">
        <v>1660</v>
      </c>
      <c r="D151" s="21" t="s">
        <v>1661</v>
      </c>
      <c r="E151" s="23" t="s">
        <v>13</v>
      </c>
    </row>
    <row r="152" hidden="1">
      <c r="A152" s="57" t="s">
        <v>1662</v>
      </c>
      <c r="B152" s="25">
        <v>9461.0</v>
      </c>
      <c r="C152" s="26">
        <v>9461.0</v>
      </c>
      <c r="D152" s="27">
        <v>0.0</v>
      </c>
      <c r="E152" s="28"/>
    </row>
    <row r="153" hidden="1">
      <c r="A153" s="57" t="s">
        <v>1663</v>
      </c>
      <c r="B153" s="29">
        <v>21614.0</v>
      </c>
      <c r="C153" s="26">
        <v>21614.0</v>
      </c>
      <c r="D153" s="27">
        <v>0.0</v>
      </c>
      <c r="E153" s="28"/>
    </row>
    <row r="154" hidden="1">
      <c r="A154" s="57" t="s">
        <v>1664</v>
      </c>
      <c r="B154" s="29">
        <v>0.0</v>
      </c>
      <c r="C154" s="26"/>
      <c r="D154" s="27">
        <v>0.0</v>
      </c>
      <c r="E154" s="28"/>
    </row>
    <row r="155" hidden="1">
      <c r="A155" s="57" t="s">
        <v>1666</v>
      </c>
      <c r="B155" s="29">
        <v>0.0</v>
      </c>
      <c r="C155" s="26"/>
      <c r="D155" s="27">
        <v>0.0</v>
      </c>
      <c r="E155" s="28"/>
    </row>
    <row r="156" hidden="1">
      <c r="A156" s="31" t="s">
        <v>1668</v>
      </c>
      <c r="B156" s="29">
        <v>0.0</v>
      </c>
      <c r="C156" s="26"/>
      <c r="D156" s="27">
        <v>0.0</v>
      </c>
      <c r="E156" s="28"/>
    </row>
    <row r="157" hidden="1">
      <c r="A157" s="31" t="s">
        <v>1669</v>
      </c>
      <c r="B157" s="29">
        <v>0.0</v>
      </c>
      <c r="C157" s="26"/>
      <c r="D157" s="27">
        <v>0.0</v>
      </c>
      <c r="E157" s="28"/>
    </row>
    <row r="158" hidden="1">
      <c r="A158" s="31" t="s">
        <v>1671</v>
      </c>
      <c r="B158" s="29">
        <v>1508.0</v>
      </c>
      <c r="C158" s="26">
        <v>1508.0</v>
      </c>
      <c r="D158" s="27">
        <v>0.0</v>
      </c>
      <c r="E158" s="28"/>
    </row>
    <row r="159" hidden="1">
      <c r="A159" s="31" t="s">
        <v>1673</v>
      </c>
      <c r="B159" s="29">
        <v>440.0</v>
      </c>
      <c r="C159" s="26">
        <v>360.0</v>
      </c>
      <c r="D159" s="27">
        <v>-80.0</v>
      </c>
      <c r="E159" s="34"/>
    </row>
    <row r="160" hidden="1">
      <c r="A160" s="58" t="s">
        <v>1674</v>
      </c>
      <c r="B160" s="29">
        <v>12768.0</v>
      </c>
      <c r="C160" s="29">
        <v>12768.0</v>
      </c>
      <c r="D160" s="27">
        <v>0.0</v>
      </c>
      <c r="E160" s="34"/>
    </row>
    <row r="161" hidden="1">
      <c r="A161" s="58" t="s">
        <v>1675</v>
      </c>
      <c r="B161" s="29">
        <v>7081.0</v>
      </c>
      <c r="C161" s="59">
        <v>7081.0</v>
      </c>
      <c r="D161" s="27">
        <v>0.0</v>
      </c>
      <c r="E161" s="34"/>
    </row>
    <row r="162" hidden="1">
      <c r="A162" s="58" t="s">
        <v>1676</v>
      </c>
      <c r="B162" s="29">
        <v>16783.3</v>
      </c>
      <c r="C162" s="59">
        <v>16783.300000000003</v>
      </c>
      <c r="D162" s="27">
        <v>3.637978807091713E-12</v>
      </c>
      <c r="E162" s="34"/>
    </row>
    <row r="163" hidden="1">
      <c r="A163" s="58" t="s">
        <v>1677</v>
      </c>
      <c r="B163" s="29">
        <v>4510.0</v>
      </c>
      <c r="C163" s="59">
        <v>4510.0</v>
      </c>
      <c r="D163" s="27">
        <v>0.0</v>
      </c>
      <c r="E163" s="34"/>
    </row>
    <row r="164" hidden="1">
      <c r="A164" s="58" t="s">
        <v>1679</v>
      </c>
      <c r="B164" s="29">
        <v>857.0</v>
      </c>
      <c r="C164" s="59">
        <v>857.0</v>
      </c>
      <c r="D164" s="27">
        <v>0.0</v>
      </c>
      <c r="E164" s="34"/>
    </row>
    <row r="165" hidden="1">
      <c r="A165" s="58" t="s">
        <v>1680</v>
      </c>
      <c r="B165" s="29">
        <v>1608.6</v>
      </c>
      <c r="C165" s="59">
        <v>1608.6</v>
      </c>
      <c r="D165" s="27">
        <v>0.0</v>
      </c>
      <c r="E165" s="34"/>
    </row>
    <row r="166" hidden="1">
      <c r="A166" s="35" t="s">
        <v>1681</v>
      </c>
      <c r="B166" s="29">
        <v>75011.40000000001</v>
      </c>
      <c r="C166" s="59">
        <v>75011.4</v>
      </c>
      <c r="D166" s="27">
        <v>-1.4551915228366852E-11</v>
      </c>
      <c r="E166" s="34"/>
    </row>
    <row r="167" hidden="1">
      <c r="A167" s="36" t="s">
        <v>1682</v>
      </c>
      <c r="B167" s="37">
        <v>10.899999999997817</v>
      </c>
      <c r="C167" s="27">
        <v>-69.09999999999127</v>
      </c>
      <c r="D167" s="27">
        <v>-79.99999999998909</v>
      </c>
      <c r="E167" s="38"/>
    </row>
    <row r="168" hidden="1"/>
    <row r="169" hidden="1"/>
    <row r="170" hidden="1">
      <c r="A170" s="5" t="s">
        <v>1683</v>
      </c>
      <c r="B170" s="6"/>
      <c r="C170" s="6"/>
      <c r="D170" s="6"/>
      <c r="E170" s="7"/>
    </row>
    <row r="171" hidden="1">
      <c r="A171" s="10"/>
      <c r="B171" s="11"/>
      <c r="C171" s="11"/>
      <c r="D171" s="11"/>
      <c r="E171" s="12"/>
    </row>
    <row r="172" hidden="1">
      <c r="A172" s="5" t="s">
        <v>1655</v>
      </c>
      <c r="B172" s="6"/>
      <c r="C172" s="6"/>
      <c r="D172" s="6"/>
      <c r="E172" s="7"/>
    </row>
    <row r="173" hidden="1">
      <c r="A173" s="10"/>
      <c r="B173" s="11"/>
      <c r="C173" s="11"/>
      <c r="D173" s="11"/>
      <c r="E173" s="12"/>
    </row>
    <row r="174" hidden="1">
      <c r="A174" s="13">
        <v>45929.0</v>
      </c>
      <c r="B174" s="6"/>
      <c r="C174" s="54" t="s">
        <v>1656</v>
      </c>
      <c r="D174" s="15">
        <v>45930.0</v>
      </c>
      <c r="E174" s="7"/>
    </row>
    <row r="175" hidden="1">
      <c r="A175" s="10"/>
      <c r="B175" s="11"/>
      <c r="C175" s="16"/>
      <c r="D175" s="11"/>
      <c r="E175" s="12"/>
    </row>
    <row r="176" hidden="1">
      <c r="A176" s="55" t="s">
        <v>1985</v>
      </c>
      <c r="B176" s="7"/>
      <c r="C176" s="16"/>
      <c r="D176" s="56" t="s">
        <v>1987</v>
      </c>
      <c r="E176" s="7"/>
    </row>
    <row r="177" hidden="1">
      <c r="A177" s="10"/>
      <c r="B177" s="12"/>
      <c r="C177" s="16"/>
      <c r="D177" s="11"/>
      <c r="E177" s="12"/>
    </row>
    <row r="178" hidden="1">
      <c r="A178" s="19" t="s">
        <v>1657</v>
      </c>
      <c r="B178" s="6"/>
      <c r="C178" s="6"/>
      <c r="D178" s="6"/>
      <c r="E178" s="7"/>
    </row>
    <row r="179" hidden="1">
      <c r="A179" s="20" t="s">
        <v>1658</v>
      </c>
      <c r="B179" s="21" t="s">
        <v>1659</v>
      </c>
      <c r="C179" s="22" t="s">
        <v>1660</v>
      </c>
      <c r="D179" s="21" t="s">
        <v>1661</v>
      </c>
      <c r="E179" s="23" t="s">
        <v>13</v>
      </c>
    </row>
    <row r="180" hidden="1">
      <c r="A180" s="57" t="s">
        <v>1662</v>
      </c>
      <c r="B180" s="25">
        <v>3302.0</v>
      </c>
      <c r="C180" s="26">
        <v>3302.0</v>
      </c>
      <c r="D180" s="27">
        <v>0.0</v>
      </c>
      <c r="E180" s="28"/>
    </row>
    <row r="181" hidden="1">
      <c r="A181" s="57" t="s">
        <v>1663</v>
      </c>
      <c r="B181" s="29">
        <v>6220.0</v>
      </c>
      <c r="C181" s="26">
        <v>6220.0</v>
      </c>
      <c r="D181" s="27">
        <v>0.0</v>
      </c>
      <c r="E181" s="28"/>
    </row>
    <row r="182" hidden="1">
      <c r="A182" s="57" t="s">
        <v>1664</v>
      </c>
      <c r="B182" s="29">
        <v>0.0</v>
      </c>
      <c r="C182" s="26"/>
      <c r="D182" s="27">
        <v>0.0</v>
      </c>
      <c r="E182" s="28"/>
    </row>
    <row r="183" hidden="1">
      <c r="A183" s="57" t="s">
        <v>1666</v>
      </c>
      <c r="B183" s="29">
        <v>0.0</v>
      </c>
      <c r="C183" s="26"/>
      <c r="D183" s="27">
        <v>0.0</v>
      </c>
      <c r="E183" s="28"/>
    </row>
    <row r="184" hidden="1">
      <c r="A184" s="31" t="s">
        <v>1668</v>
      </c>
      <c r="B184" s="29">
        <v>0.0</v>
      </c>
      <c r="C184" s="26"/>
      <c r="D184" s="27">
        <v>0.0</v>
      </c>
      <c r="E184" s="28"/>
    </row>
    <row r="185" hidden="1">
      <c r="A185" s="31" t="s">
        <v>1669</v>
      </c>
      <c r="B185" s="29">
        <v>0.0</v>
      </c>
      <c r="C185" s="26"/>
      <c r="D185" s="27">
        <v>0.0</v>
      </c>
      <c r="E185" s="28"/>
    </row>
    <row r="186" hidden="1">
      <c r="A186" s="31" t="s">
        <v>1671</v>
      </c>
      <c r="B186" s="29">
        <v>0.0</v>
      </c>
      <c r="C186" s="26"/>
      <c r="D186" s="27">
        <v>0.0</v>
      </c>
      <c r="E186" s="28"/>
    </row>
    <row r="187" hidden="1">
      <c r="A187" s="31" t="s">
        <v>1673</v>
      </c>
      <c r="B187" s="29">
        <v>80.0</v>
      </c>
      <c r="C187" s="26">
        <v>80.0</v>
      </c>
      <c r="D187" s="27">
        <v>0.0</v>
      </c>
      <c r="E187" s="34"/>
    </row>
    <row r="188" hidden="1">
      <c r="A188" s="58" t="s">
        <v>1674</v>
      </c>
      <c r="B188" s="29">
        <v>1520.0</v>
      </c>
      <c r="C188" s="29">
        <v>1520.0</v>
      </c>
      <c r="D188" s="27">
        <v>0.0</v>
      </c>
      <c r="E188" s="34"/>
    </row>
    <row r="189" hidden="1">
      <c r="A189" s="58" t="s">
        <v>1675</v>
      </c>
      <c r="B189" s="29">
        <v>1400.0</v>
      </c>
      <c r="C189" s="59">
        <v>1400.0</v>
      </c>
      <c r="D189" s="27">
        <v>0.0</v>
      </c>
      <c r="E189" s="34"/>
    </row>
    <row r="190" hidden="1">
      <c r="A190" s="58" t="s">
        <v>1676</v>
      </c>
      <c r="B190" s="29">
        <v>5420.0</v>
      </c>
      <c r="C190" s="59">
        <v>5420.0</v>
      </c>
      <c r="D190" s="27">
        <v>0.0</v>
      </c>
      <c r="E190" s="34"/>
    </row>
    <row r="191" hidden="1">
      <c r="A191" s="58" t="s">
        <v>1677</v>
      </c>
      <c r="B191" s="29">
        <v>1764.0</v>
      </c>
      <c r="C191" s="59">
        <v>1764.0</v>
      </c>
      <c r="D191" s="27">
        <v>0.0</v>
      </c>
      <c r="E191" s="34"/>
    </row>
    <row r="192" hidden="1">
      <c r="A192" s="58" t="s">
        <v>1679</v>
      </c>
      <c r="B192" s="29">
        <v>658.0</v>
      </c>
      <c r="C192" s="59">
        <v>658.0</v>
      </c>
      <c r="D192" s="27">
        <v>0.0</v>
      </c>
      <c r="E192" s="34"/>
    </row>
    <row r="193" hidden="1">
      <c r="A193" s="58" t="s">
        <v>1680</v>
      </c>
      <c r="B193" s="29">
        <v>1426.0</v>
      </c>
      <c r="C193" s="59">
        <v>1426.0</v>
      </c>
      <c r="D193" s="27">
        <v>0.0</v>
      </c>
      <c r="E193" s="34"/>
    </row>
    <row r="194" hidden="1">
      <c r="A194" s="35" t="s">
        <v>1681</v>
      </c>
      <c r="B194" s="29">
        <v>20364.0</v>
      </c>
      <c r="C194" s="59">
        <v>20364.0</v>
      </c>
      <c r="D194" s="27">
        <v>0.0</v>
      </c>
      <c r="E194" s="34"/>
    </row>
    <row r="195" hidden="1">
      <c r="A195" s="36" t="s">
        <v>1682</v>
      </c>
      <c r="B195" s="37">
        <v>0.0</v>
      </c>
      <c r="C195" s="27">
        <v>0.0</v>
      </c>
      <c r="D195" s="27">
        <v>0.0</v>
      </c>
      <c r="E195" s="38"/>
    </row>
    <row r="196" hidden="1"/>
    <row r="197" hidden="1"/>
    <row r="198" hidden="1">
      <c r="A198" s="5" t="s">
        <v>1683</v>
      </c>
      <c r="B198" s="6"/>
      <c r="C198" s="6"/>
      <c r="D198" s="6"/>
      <c r="E198" s="7"/>
    </row>
    <row r="199" hidden="1">
      <c r="A199" s="10"/>
      <c r="B199" s="11"/>
      <c r="C199" s="11"/>
      <c r="D199" s="11"/>
      <c r="E199" s="12"/>
    </row>
    <row r="200" hidden="1">
      <c r="A200" s="5" t="s">
        <v>1655</v>
      </c>
      <c r="B200" s="6"/>
      <c r="C200" s="6"/>
      <c r="D200" s="6"/>
      <c r="E200" s="7"/>
    </row>
    <row r="201" hidden="1">
      <c r="A201" s="10"/>
      <c r="B201" s="11"/>
      <c r="C201" s="11"/>
      <c r="D201" s="11"/>
      <c r="E201" s="12"/>
    </row>
    <row r="202" hidden="1">
      <c r="A202" s="13">
        <v>45931.0</v>
      </c>
      <c r="B202" s="6"/>
      <c r="C202" s="54" t="s">
        <v>1656</v>
      </c>
      <c r="D202" s="15">
        <v>45935.0</v>
      </c>
      <c r="E202" s="7"/>
    </row>
    <row r="203" hidden="1">
      <c r="A203" s="10"/>
      <c r="B203" s="11"/>
      <c r="C203" s="16"/>
      <c r="D203" s="11"/>
      <c r="E203" s="12"/>
    </row>
    <row r="204" hidden="1">
      <c r="A204" s="55" t="s">
        <v>1988</v>
      </c>
      <c r="B204" s="7"/>
      <c r="C204" s="16"/>
      <c r="D204" s="56" t="s">
        <v>1986</v>
      </c>
      <c r="E204" s="7"/>
    </row>
    <row r="205" hidden="1">
      <c r="A205" s="10"/>
      <c r="B205" s="12"/>
      <c r="C205" s="16"/>
      <c r="D205" s="11"/>
      <c r="E205" s="12"/>
    </row>
    <row r="206" hidden="1">
      <c r="A206" s="19" t="s">
        <v>1657</v>
      </c>
      <c r="B206" s="6"/>
      <c r="C206" s="6"/>
      <c r="D206" s="6"/>
      <c r="E206" s="7"/>
    </row>
    <row r="207" hidden="1">
      <c r="A207" s="20" t="s">
        <v>1658</v>
      </c>
      <c r="B207" s="21" t="s">
        <v>1659</v>
      </c>
      <c r="C207" s="22" t="s">
        <v>1660</v>
      </c>
      <c r="D207" s="21" t="s">
        <v>1661</v>
      </c>
      <c r="E207" s="23" t="s">
        <v>13</v>
      </c>
    </row>
    <row r="208" hidden="1">
      <c r="A208" s="57" t="s">
        <v>1662</v>
      </c>
      <c r="B208" s="25">
        <v>12386.0</v>
      </c>
      <c r="C208" s="26">
        <v>12386.0</v>
      </c>
      <c r="D208" s="27">
        <v>0.0</v>
      </c>
      <c r="E208" s="28"/>
    </row>
    <row r="209" hidden="1">
      <c r="A209" s="57" t="s">
        <v>1663</v>
      </c>
      <c r="B209" s="29">
        <v>17704.0</v>
      </c>
      <c r="C209" s="26">
        <v>17704.0</v>
      </c>
      <c r="D209" s="27">
        <v>0.0</v>
      </c>
      <c r="E209" s="28"/>
    </row>
    <row r="210" hidden="1">
      <c r="A210" s="57" t="s">
        <v>1664</v>
      </c>
      <c r="B210" s="29">
        <v>0.0</v>
      </c>
      <c r="C210" s="26"/>
      <c r="D210" s="27">
        <v>0.0</v>
      </c>
      <c r="E210" s="28"/>
    </row>
    <row r="211" hidden="1">
      <c r="A211" s="57" t="s">
        <v>1666</v>
      </c>
      <c r="B211" s="29">
        <v>0.0</v>
      </c>
      <c r="C211" s="26"/>
      <c r="D211" s="27">
        <v>0.0</v>
      </c>
      <c r="E211" s="28"/>
    </row>
    <row r="212" hidden="1">
      <c r="A212" s="31" t="s">
        <v>1668</v>
      </c>
      <c r="B212" s="29">
        <v>0.0</v>
      </c>
      <c r="C212" s="26"/>
      <c r="D212" s="27">
        <v>0.0</v>
      </c>
      <c r="E212" s="28"/>
    </row>
    <row r="213" hidden="1">
      <c r="A213" s="31" t="s">
        <v>1669</v>
      </c>
      <c r="B213" s="29">
        <v>3312.0</v>
      </c>
      <c r="C213" s="26">
        <v>3312.0</v>
      </c>
      <c r="D213" s="27">
        <v>0.0</v>
      </c>
      <c r="E213" s="28"/>
    </row>
    <row r="214" hidden="1">
      <c r="A214" s="31" t="s">
        <v>1671</v>
      </c>
      <c r="B214" s="29">
        <v>0.0</v>
      </c>
      <c r="C214" s="26"/>
      <c r="D214" s="27">
        <v>0.0</v>
      </c>
      <c r="E214" s="28"/>
    </row>
    <row r="215" hidden="1">
      <c r="A215" s="31" t="s">
        <v>1673</v>
      </c>
      <c r="B215" s="29">
        <v>600.0</v>
      </c>
      <c r="C215" s="26">
        <v>640.0</v>
      </c>
      <c r="D215" s="27">
        <v>40.0</v>
      </c>
      <c r="E215" s="34"/>
    </row>
    <row r="216" hidden="1">
      <c r="A216" s="58" t="s">
        <v>1674</v>
      </c>
      <c r="B216" s="29">
        <v>7479.0</v>
      </c>
      <c r="C216" s="29">
        <v>7479.0</v>
      </c>
      <c r="D216" s="27">
        <v>0.0</v>
      </c>
      <c r="E216" s="34"/>
    </row>
    <row r="217" hidden="1">
      <c r="A217" s="58" t="s">
        <v>1675</v>
      </c>
      <c r="B217" s="29">
        <v>2679.0</v>
      </c>
      <c r="C217" s="59">
        <v>2679.0</v>
      </c>
      <c r="D217" s="27">
        <v>0.0</v>
      </c>
      <c r="E217" s="34"/>
    </row>
    <row r="218" hidden="1">
      <c r="A218" s="58" t="s">
        <v>1676</v>
      </c>
      <c r="B218" s="29">
        <v>24085.0</v>
      </c>
      <c r="C218" s="59">
        <v>24085.0</v>
      </c>
      <c r="D218" s="27">
        <v>0.0</v>
      </c>
      <c r="E218" s="34"/>
    </row>
    <row r="219" hidden="1">
      <c r="A219" s="58" t="s">
        <v>1677</v>
      </c>
      <c r="B219" s="29">
        <v>5022.0</v>
      </c>
      <c r="C219" s="59">
        <v>5022.0</v>
      </c>
      <c r="D219" s="27">
        <v>0.0</v>
      </c>
      <c r="E219" s="34"/>
    </row>
    <row r="220" hidden="1">
      <c r="A220" s="58" t="s">
        <v>1679</v>
      </c>
      <c r="B220" s="29">
        <v>1106.0</v>
      </c>
      <c r="C220" s="59">
        <v>1106.0</v>
      </c>
      <c r="D220" s="27">
        <v>0.0</v>
      </c>
      <c r="E220" s="34"/>
    </row>
    <row r="221" hidden="1">
      <c r="A221" s="58" t="s">
        <v>1680</v>
      </c>
      <c r="B221" s="29">
        <v>4434.0</v>
      </c>
      <c r="C221" s="59">
        <v>4434.0</v>
      </c>
      <c r="D221" s="27">
        <v>0.0</v>
      </c>
      <c r="E221" s="34"/>
    </row>
    <row r="222" hidden="1">
      <c r="A222" s="35" t="s">
        <v>1681</v>
      </c>
      <c r="B222" s="29">
        <v>74372.5</v>
      </c>
      <c r="C222" s="59">
        <v>74372.5</v>
      </c>
      <c r="D222" s="27">
        <v>0.0</v>
      </c>
      <c r="E222" s="34"/>
    </row>
    <row r="223" hidden="1">
      <c r="A223" s="36" t="s">
        <v>1682</v>
      </c>
      <c r="B223" s="37">
        <v>0.5</v>
      </c>
      <c r="C223" s="27">
        <v>40.5</v>
      </c>
      <c r="D223" s="27">
        <v>40.0</v>
      </c>
      <c r="E223" s="38"/>
    </row>
    <row r="224" hidden="1"/>
    <row r="225" hidden="1"/>
    <row r="226" hidden="1">
      <c r="A226" s="5" t="s">
        <v>1683</v>
      </c>
      <c r="B226" s="6"/>
      <c r="C226" s="6"/>
      <c r="D226" s="6"/>
      <c r="E226" s="7"/>
    </row>
    <row r="227" hidden="1">
      <c r="A227" s="10"/>
      <c r="B227" s="11"/>
      <c r="C227" s="11"/>
      <c r="D227" s="11"/>
      <c r="E227" s="12"/>
    </row>
    <row r="228" hidden="1">
      <c r="A228" s="5" t="s">
        <v>1655</v>
      </c>
      <c r="B228" s="6"/>
      <c r="C228" s="6"/>
      <c r="D228" s="6"/>
      <c r="E228" s="7"/>
    </row>
    <row r="229" hidden="1">
      <c r="A229" s="10"/>
      <c r="B229" s="11"/>
      <c r="C229" s="11"/>
      <c r="D229" s="11"/>
      <c r="E229" s="12"/>
    </row>
    <row r="230" hidden="1">
      <c r="A230" s="13">
        <v>45936.0</v>
      </c>
      <c r="B230" s="6"/>
      <c r="C230" s="54" t="s">
        <v>1656</v>
      </c>
      <c r="D230" s="15">
        <v>45942.0</v>
      </c>
      <c r="E230" s="7"/>
    </row>
    <row r="231" hidden="1">
      <c r="A231" s="10"/>
      <c r="B231" s="11"/>
      <c r="C231" s="16"/>
      <c r="D231" s="11"/>
      <c r="E231" s="12"/>
    </row>
    <row r="232" hidden="1">
      <c r="A232" s="55" t="s">
        <v>1985</v>
      </c>
      <c r="B232" s="7"/>
      <c r="C232" s="16"/>
      <c r="D232" s="56" t="s">
        <v>1986</v>
      </c>
      <c r="E232" s="7"/>
    </row>
    <row r="233" hidden="1">
      <c r="A233" s="10"/>
      <c r="B233" s="12"/>
      <c r="C233" s="16"/>
      <c r="D233" s="11"/>
      <c r="E233" s="12"/>
    </row>
    <row r="234" hidden="1">
      <c r="A234" s="19" t="s">
        <v>1657</v>
      </c>
      <c r="B234" s="6"/>
      <c r="C234" s="6"/>
      <c r="D234" s="6"/>
      <c r="E234" s="7"/>
    </row>
    <row r="235" hidden="1">
      <c r="A235" s="20" t="s">
        <v>1658</v>
      </c>
      <c r="B235" s="21" t="s">
        <v>1659</v>
      </c>
      <c r="C235" s="22" t="s">
        <v>1660</v>
      </c>
      <c r="D235" s="21" t="s">
        <v>1661</v>
      </c>
      <c r="E235" s="23" t="s">
        <v>13</v>
      </c>
    </row>
    <row r="236" hidden="1">
      <c r="A236" s="57" t="s">
        <v>1662</v>
      </c>
      <c r="B236" s="25">
        <v>11792.0</v>
      </c>
      <c r="C236" s="26">
        <v>12392.0</v>
      </c>
      <c r="D236" s="27">
        <v>600.0</v>
      </c>
      <c r="E236" s="28" t="s">
        <v>1989</v>
      </c>
    </row>
    <row r="237" hidden="1">
      <c r="A237" s="57" t="s">
        <v>1663</v>
      </c>
      <c r="B237" s="29">
        <v>33534.0</v>
      </c>
      <c r="C237" s="26">
        <v>33534.0</v>
      </c>
      <c r="D237" s="27">
        <v>0.0</v>
      </c>
      <c r="E237" s="28"/>
    </row>
    <row r="238" hidden="1">
      <c r="A238" s="57" t="s">
        <v>1664</v>
      </c>
      <c r="B238" s="29">
        <v>0.0</v>
      </c>
      <c r="C238" s="26"/>
      <c r="D238" s="27">
        <v>0.0</v>
      </c>
      <c r="E238" s="28"/>
    </row>
    <row r="239" hidden="1">
      <c r="A239" s="57" t="s">
        <v>1666</v>
      </c>
      <c r="B239" s="29">
        <v>0.0</v>
      </c>
      <c r="C239" s="26"/>
      <c r="D239" s="27">
        <v>0.0</v>
      </c>
      <c r="E239" s="28"/>
    </row>
    <row r="240" hidden="1">
      <c r="A240" s="31" t="s">
        <v>1668</v>
      </c>
      <c r="B240" s="29">
        <v>0.0</v>
      </c>
      <c r="C240" s="26"/>
      <c r="D240" s="27">
        <v>0.0</v>
      </c>
      <c r="E240" s="28"/>
    </row>
    <row r="241" hidden="1">
      <c r="A241" s="31" t="s">
        <v>1669</v>
      </c>
      <c r="B241" s="29">
        <v>0.0</v>
      </c>
      <c r="C241" s="26"/>
      <c r="D241" s="27">
        <v>0.0</v>
      </c>
      <c r="E241" s="28"/>
    </row>
    <row r="242" hidden="1">
      <c r="A242" s="31" t="s">
        <v>1671</v>
      </c>
      <c r="B242" s="29">
        <v>300.0</v>
      </c>
      <c r="C242" s="26">
        <v>300.0</v>
      </c>
      <c r="D242" s="27">
        <v>0.0</v>
      </c>
      <c r="E242" s="28" t="s">
        <v>24</v>
      </c>
    </row>
    <row r="243" hidden="1">
      <c r="A243" s="31" t="s">
        <v>1673</v>
      </c>
      <c r="B243" s="29">
        <v>720.0</v>
      </c>
      <c r="C243" s="26">
        <v>800.0</v>
      </c>
      <c r="D243" s="27">
        <v>80.0</v>
      </c>
      <c r="E243" s="34"/>
    </row>
    <row r="244" hidden="1">
      <c r="A244" s="58" t="s">
        <v>1674</v>
      </c>
      <c r="B244" s="29">
        <v>10460.0</v>
      </c>
      <c r="C244" s="29">
        <v>10460.0</v>
      </c>
      <c r="D244" s="27">
        <v>0.0</v>
      </c>
      <c r="E244" s="34"/>
    </row>
    <row r="245" hidden="1">
      <c r="A245" s="58" t="s">
        <v>1675</v>
      </c>
      <c r="B245" s="29">
        <v>1305.0</v>
      </c>
      <c r="C245" s="59">
        <v>1305.0</v>
      </c>
      <c r="D245" s="27">
        <v>0.0</v>
      </c>
      <c r="E245" s="34"/>
    </row>
    <row r="246" hidden="1">
      <c r="A246" s="58" t="s">
        <v>1676</v>
      </c>
      <c r="B246" s="29">
        <v>16167.0</v>
      </c>
      <c r="C246" s="59">
        <v>16167.0</v>
      </c>
      <c r="D246" s="27">
        <v>0.0</v>
      </c>
      <c r="E246" s="34"/>
    </row>
    <row r="247" hidden="1">
      <c r="A247" s="58" t="s">
        <v>1677</v>
      </c>
      <c r="B247" s="29">
        <v>6594.0</v>
      </c>
      <c r="C247" s="59">
        <v>6594.0</v>
      </c>
      <c r="D247" s="27">
        <v>0.0</v>
      </c>
      <c r="E247" s="34"/>
    </row>
    <row r="248" hidden="1">
      <c r="A248" s="58" t="s">
        <v>1679</v>
      </c>
      <c r="B248" s="29">
        <v>329.0</v>
      </c>
      <c r="C248" s="59">
        <v>329.0</v>
      </c>
      <c r="D248" s="27">
        <v>0.0</v>
      </c>
      <c r="E248" s="34"/>
    </row>
    <row r="249" hidden="1">
      <c r="A249" s="58" t="s">
        <v>1680</v>
      </c>
      <c r="B249" s="29">
        <v>1577.0</v>
      </c>
      <c r="C249" s="59">
        <v>1577.0</v>
      </c>
      <c r="D249" s="27">
        <v>0.0</v>
      </c>
      <c r="E249" s="34"/>
    </row>
    <row r="250" hidden="1">
      <c r="A250" s="35" t="s">
        <v>1681</v>
      </c>
      <c r="B250" s="29">
        <v>81239.0</v>
      </c>
      <c r="C250" s="59">
        <v>81816.0</v>
      </c>
      <c r="D250" s="27">
        <v>577.0</v>
      </c>
      <c r="E250" s="34"/>
    </row>
    <row r="251" hidden="1">
      <c r="A251" s="36" t="s">
        <v>1682</v>
      </c>
      <c r="B251" s="37">
        <v>-38.0</v>
      </c>
      <c r="C251" s="27">
        <v>65.0</v>
      </c>
      <c r="D251" s="27">
        <v>103.0</v>
      </c>
      <c r="E251" s="38"/>
    </row>
    <row r="252" hidden="1"/>
    <row r="253" hidden="1"/>
    <row r="254" hidden="1">
      <c r="A254" s="5" t="s">
        <v>1683</v>
      </c>
      <c r="B254" s="6"/>
      <c r="C254" s="6"/>
      <c r="D254" s="6"/>
      <c r="E254" s="7"/>
    </row>
    <row r="255" hidden="1">
      <c r="A255" s="10"/>
      <c r="B255" s="11"/>
      <c r="C255" s="11"/>
      <c r="D255" s="11"/>
      <c r="E255" s="12"/>
    </row>
    <row r="256" hidden="1">
      <c r="A256" s="5" t="s">
        <v>1655</v>
      </c>
      <c r="B256" s="6"/>
      <c r="C256" s="6"/>
      <c r="D256" s="6"/>
      <c r="E256" s="7"/>
    </row>
    <row r="257" hidden="1">
      <c r="A257" s="10"/>
      <c r="B257" s="11"/>
      <c r="C257" s="11"/>
      <c r="D257" s="11"/>
      <c r="E257" s="12"/>
    </row>
    <row r="258" hidden="1">
      <c r="A258" s="13">
        <v>45943.0</v>
      </c>
      <c r="B258" s="6"/>
      <c r="C258" s="54" t="s">
        <v>1656</v>
      </c>
      <c r="D258" s="15">
        <v>45949.0</v>
      </c>
      <c r="E258" s="7"/>
    </row>
    <row r="259" hidden="1">
      <c r="A259" s="10"/>
      <c r="B259" s="11"/>
      <c r="C259" s="16"/>
      <c r="D259" s="11"/>
      <c r="E259" s="12"/>
    </row>
    <row r="260" hidden="1">
      <c r="A260" s="55" t="s">
        <v>1985</v>
      </c>
      <c r="B260" s="7"/>
      <c r="C260" s="16"/>
      <c r="D260" s="56" t="s">
        <v>1986</v>
      </c>
      <c r="E260" s="7"/>
    </row>
    <row r="261" hidden="1">
      <c r="A261" s="10"/>
      <c r="B261" s="12"/>
      <c r="C261" s="16"/>
      <c r="D261" s="11"/>
      <c r="E261" s="12"/>
    </row>
    <row r="262" hidden="1">
      <c r="A262" s="19" t="s">
        <v>1657</v>
      </c>
      <c r="B262" s="6"/>
      <c r="C262" s="6"/>
      <c r="D262" s="6"/>
      <c r="E262" s="7"/>
    </row>
    <row r="263" hidden="1">
      <c r="A263" s="20" t="s">
        <v>1658</v>
      </c>
      <c r="B263" s="21" t="s">
        <v>1659</v>
      </c>
      <c r="C263" s="22" t="s">
        <v>1660</v>
      </c>
      <c r="D263" s="21" t="s">
        <v>1661</v>
      </c>
      <c r="E263" s="23" t="s">
        <v>13</v>
      </c>
    </row>
    <row r="264" hidden="1">
      <c r="A264" s="57" t="s">
        <v>1662</v>
      </c>
      <c r="B264" s="25">
        <v>18657.0</v>
      </c>
      <c r="C264" s="26">
        <v>18189.0</v>
      </c>
      <c r="D264" s="27">
        <v>-468.0</v>
      </c>
      <c r="E264" s="28"/>
    </row>
    <row r="265" hidden="1">
      <c r="A265" s="57" t="s">
        <v>1663</v>
      </c>
      <c r="B265" s="29">
        <v>24931.0</v>
      </c>
      <c r="C265" s="26">
        <v>24931.0</v>
      </c>
      <c r="D265" s="27">
        <v>0.0</v>
      </c>
      <c r="E265" s="28"/>
    </row>
    <row r="266" hidden="1">
      <c r="A266" s="57" t="s">
        <v>1664</v>
      </c>
      <c r="B266" s="29">
        <v>0.0</v>
      </c>
      <c r="C266" s="26"/>
      <c r="D266" s="27">
        <v>0.0</v>
      </c>
      <c r="E266" s="28"/>
    </row>
    <row r="267" hidden="1">
      <c r="A267" s="57" t="s">
        <v>1666</v>
      </c>
      <c r="B267" s="29">
        <v>0.0</v>
      </c>
      <c r="C267" s="26"/>
      <c r="D267" s="27">
        <v>0.0</v>
      </c>
      <c r="E267" s="28"/>
    </row>
    <row r="268" hidden="1">
      <c r="A268" s="31" t="s">
        <v>1668</v>
      </c>
      <c r="B268" s="29">
        <v>0.0</v>
      </c>
      <c r="C268" s="26"/>
      <c r="D268" s="27">
        <v>0.0</v>
      </c>
      <c r="E268" s="28"/>
    </row>
    <row r="269" hidden="1">
      <c r="A269" s="31" t="s">
        <v>1669</v>
      </c>
      <c r="B269" s="29">
        <v>0.0</v>
      </c>
      <c r="C269" s="26"/>
      <c r="D269" s="27">
        <v>0.0</v>
      </c>
      <c r="E269" s="28"/>
    </row>
    <row r="270" hidden="1">
      <c r="A270" s="31" t="s">
        <v>1671</v>
      </c>
      <c r="B270" s="29">
        <v>936.0</v>
      </c>
      <c r="C270" s="26">
        <v>816.0</v>
      </c>
      <c r="D270" s="27">
        <v>-120.0</v>
      </c>
      <c r="E270" s="28"/>
    </row>
    <row r="271" hidden="1">
      <c r="A271" s="31" t="s">
        <v>1673</v>
      </c>
      <c r="B271" s="29">
        <v>640.0</v>
      </c>
      <c r="C271" s="26">
        <v>760.0</v>
      </c>
      <c r="D271" s="27">
        <v>120.0</v>
      </c>
      <c r="E271" s="34"/>
    </row>
    <row r="272" hidden="1">
      <c r="A272" s="58" t="s">
        <v>1674</v>
      </c>
      <c r="B272" s="29">
        <v>11915.0</v>
      </c>
      <c r="C272" s="29">
        <v>11915.0</v>
      </c>
      <c r="D272" s="27">
        <v>0.0</v>
      </c>
      <c r="E272" s="34"/>
    </row>
    <row r="273" hidden="1">
      <c r="A273" s="58" t="s">
        <v>1675</v>
      </c>
      <c r="B273" s="29">
        <v>924.0</v>
      </c>
      <c r="C273" s="59">
        <v>924.0</v>
      </c>
      <c r="D273" s="27">
        <v>0.0</v>
      </c>
      <c r="E273" s="34"/>
    </row>
    <row r="274" hidden="1">
      <c r="A274" s="58" t="s">
        <v>1676</v>
      </c>
      <c r="B274" s="29">
        <v>17862.0</v>
      </c>
      <c r="C274" s="59">
        <v>17478.0</v>
      </c>
      <c r="D274" s="27">
        <v>-384.0</v>
      </c>
      <c r="E274" s="34"/>
    </row>
    <row r="275" hidden="1">
      <c r="A275" s="58" t="s">
        <v>1677</v>
      </c>
      <c r="B275" s="29">
        <v>6643.0</v>
      </c>
      <c r="C275" s="59">
        <v>6643.0</v>
      </c>
      <c r="D275" s="27">
        <v>0.0</v>
      </c>
      <c r="E275" s="34"/>
    </row>
    <row r="276" hidden="1">
      <c r="A276" s="58" t="s">
        <v>1679</v>
      </c>
      <c r="B276" s="29">
        <v>508.0</v>
      </c>
      <c r="C276" s="59">
        <v>508.0</v>
      </c>
      <c r="D276" s="27">
        <v>0.0</v>
      </c>
      <c r="E276" s="34"/>
    </row>
    <row r="277" hidden="1">
      <c r="A277" s="58" t="s">
        <v>1680</v>
      </c>
      <c r="B277" s="29">
        <v>4882.0</v>
      </c>
      <c r="C277" s="59">
        <v>4882.0</v>
      </c>
      <c r="D277" s="27">
        <v>0.0</v>
      </c>
      <c r="E277" s="34"/>
    </row>
    <row r="278" hidden="1">
      <c r="A278" s="35" t="s">
        <v>1681</v>
      </c>
      <c r="B278" s="29">
        <v>83009.5</v>
      </c>
      <c r="C278" s="59">
        <v>82625.5</v>
      </c>
      <c r="D278" s="27">
        <v>-384.0</v>
      </c>
      <c r="E278" s="34"/>
    </row>
    <row r="279" hidden="1">
      <c r="A279" s="36" t="s">
        <v>1682</v>
      </c>
      <c r="B279" s="37">
        <v>6.5</v>
      </c>
      <c r="C279" s="27">
        <v>-461.5</v>
      </c>
      <c r="D279" s="27">
        <v>-468.0</v>
      </c>
      <c r="E279" s="38"/>
    </row>
    <row r="280" hidden="1"/>
    <row r="281" hidden="1"/>
    <row r="282" hidden="1">
      <c r="A282" s="5" t="s">
        <v>1683</v>
      </c>
      <c r="B282" s="6"/>
      <c r="C282" s="6"/>
      <c r="D282" s="6"/>
      <c r="E282" s="7"/>
    </row>
    <row r="283" hidden="1">
      <c r="A283" s="10"/>
      <c r="B283" s="11"/>
      <c r="C283" s="11"/>
      <c r="D283" s="11"/>
      <c r="E283" s="12"/>
    </row>
    <row r="284" hidden="1">
      <c r="A284" s="5" t="s">
        <v>1655</v>
      </c>
      <c r="B284" s="6"/>
      <c r="C284" s="6"/>
      <c r="D284" s="6"/>
      <c r="E284" s="7"/>
    </row>
    <row r="285" hidden="1">
      <c r="A285" s="10"/>
      <c r="B285" s="11"/>
      <c r="C285" s="11"/>
      <c r="D285" s="11"/>
      <c r="E285" s="12"/>
    </row>
    <row r="286" hidden="1">
      <c r="A286" s="13">
        <v>45943.0</v>
      </c>
      <c r="B286" s="6"/>
      <c r="C286" s="54" t="s">
        <v>1656</v>
      </c>
      <c r="D286" s="15">
        <v>45949.0</v>
      </c>
      <c r="E286" s="7"/>
    </row>
    <row r="287" hidden="1">
      <c r="A287" s="10"/>
      <c r="B287" s="11"/>
      <c r="C287" s="16"/>
      <c r="D287" s="11"/>
      <c r="E287" s="12"/>
    </row>
    <row r="288" hidden="1">
      <c r="A288" s="55" t="s">
        <v>1985</v>
      </c>
      <c r="B288" s="7"/>
      <c r="C288" s="16"/>
      <c r="D288" s="56" t="s">
        <v>1986</v>
      </c>
      <c r="E288" s="7"/>
    </row>
    <row r="289" hidden="1">
      <c r="A289" s="10"/>
      <c r="B289" s="12"/>
      <c r="C289" s="16"/>
      <c r="D289" s="11"/>
      <c r="E289" s="12"/>
    </row>
    <row r="290" hidden="1">
      <c r="A290" s="19" t="s">
        <v>1657</v>
      </c>
      <c r="B290" s="6"/>
      <c r="C290" s="6"/>
      <c r="D290" s="6"/>
      <c r="E290" s="7"/>
    </row>
    <row r="291" hidden="1">
      <c r="A291" s="20" t="s">
        <v>1658</v>
      </c>
      <c r="B291" s="21" t="s">
        <v>1659</v>
      </c>
      <c r="C291" s="22" t="s">
        <v>1660</v>
      </c>
      <c r="D291" s="21" t="s">
        <v>1661</v>
      </c>
      <c r="E291" s="23" t="s">
        <v>13</v>
      </c>
    </row>
    <row r="292" hidden="1">
      <c r="A292" s="57" t="s">
        <v>1662</v>
      </c>
      <c r="B292" s="25">
        <v>18657.0</v>
      </c>
      <c r="C292" s="26">
        <v>18189.0</v>
      </c>
      <c r="D292" s="27">
        <v>-468.0</v>
      </c>
      <c r="E292" s="28"/>
    </row>
    <row r="293" hidden="1">
      <c r="A293" s="57" t="s">
        <v>1663</v>
      </c>
      <c r="B293" s="29">
        <v>24931.0</v>
      </c>
      <c r="C293" s="26">
        <v>24931.0</v>
      </c>
      <c r="D293" s="27">
        <v>0.0</v>
      </c>
      <c r="E293" s="28"/>
    </row>
    <row r="294" hidden="1">
      <c r="A294" s="57" t="s">
        <v>1664</v>
      </c>
      <c r="B294" s="29">
        <v>0.0</v>
      </c>
      <c r="C294" s="26"/>
      <c r="D294" s="27">
        <v>0.0</v>
      </c>
      <c r="E294" s="28"/>
    </row>
    <row r="295" hidden="1">
      <c r="A295" s="57" t="s">
        <v>1666</v>
      </c>
      <c r="B295" s="29">
        <v>0.0</v>
      </c>
      <c r="C295" s="26"/>
      <c r="D295" s="27">
        <v>0.0</v>
      </c>
      <c r="E295" s="28"/>
    </row>
    <row r="296" hidden="1">
      <c r="A296" s="31" t="s">
        <v>1668</v>
      </c>
      <c r="B296" s="29">
        <v>0.0</v>
      </c>
      <c r="C296" s="26"/>
      <c r="D296" s="27">
        <v>0.0</v>
      </c>
      <c r="E296" s="28"/>
    </row>
    <row r="297" hidden="1">
      <c r="A297" s="31" t="s">
        <v>1669</v>
      </c>
      <c r="B297" s="29">
        <v>0.0</v>
      </c>
      <c r="C297" s="26"/>
      <c r="D297" s="27">
        <v>0.0</v>
      </c>
      <c r="E297" s="28"/>
    </row>
    <row r="298" hidden="1">
      <c r="A298" s="31" t="s">
        <v>1671</v>
      </c>
      <c r="B298" s="29">
        <v>936.0</v>
      </c>
      <c r="C298" s="26">
        <v>816.0</v>
      </c>
      <c r="D298" s="27">
        <v>-120.0</v>
      </c>
      <c r="E298" s="28"/>
    </row>
    <row r="299" hidden="1">
      <c r="A299" s="31" t="s">
        <v>1673</v>
      </c>
      <c r="B299" s="29">
        <v>640.0</v>
      </c>
      <c r="C299" s="26">
        <v>760.0</v>
      </c>
      <c r="D299" s="27">
        <v>120.0</v>
      </c>
      <c r="E299" s="34"/>
    </row>
    <row r="300" hidden="1">
      <c r="A300" s="58" t="s">
        <v>1674</v>
      </c>
      <c r="B300" s="29">
        <v>11915.0</v>
      </c>
      <c r="C300" s="29">
        <v>11915.0</v>
      </c>
      <c r="D300" s="27">
        <v>0.0</v>
      </c>
      <c r="E300" s="34"/>
    </row>
    <row r="301" hidden="1">
      <c r="A301" s="58" t="s">
        <v>1675</v>
      </c>
      <c r="B301" s="29">
        <v>924.0</v>
      </c>
      <c r="C301" s="59">
        <v>924.0</v>
      </c>
      <c r="D301" s="27">
        <v>0.0</v>
      </c>
      <c r="E301" s="34"/>
    </row>
    <row r="302" hidden="1">
      <c r="A302" s="58" t="s">
        <v>1676</v>
      </c>
      <c r="B302" s="29">
        <v>17862.0</v>
      </c>
      <c r="C302" s="59">
        <v>17478.0</v>
      </c>
      <c r="D302" s="27">
        <v>-384.0</v>
      </c>
      <c r="E302" s="34"/>
    </row>
    <row r="303" hidden="1">
      <c r="A303" s="58" t="s">
        <v>1677</v>
      </c>
      <c r="B303" s="29">
        <v>6643.0</v>
      </c>
      <c r="C303" s="59">
        <v>6643.0</v>
      </c>
      <c r="D303" s="27">
        <v>0.0</v>
      </c>
      <c r="E303" s="34"/>
    </row>
    <row r="304" hidden="1">
      <c r="A304" s="58" t="s">
        <v>1679</v>
      </c>
      <c r="B304" s="29">
        <v>508.0</v>
      </c>
      <c r="C304" s="59">
        <v>508.0</v>
      </c>
      <c r="D304" s="27">
        <v>0.0</v>
      </c>
      <c r="E304" s="34"/>
    </row>
    <row r="305" hidden="1">
      <c r="A305" s="58" t="s">
        <v>1680</v>
      </c>
      <c r="B305" s="29">
        <v>4882.0</v>
      </c>
      <c r="C305" s="59">
        <v>4882.0</v>
      </c>
      <c r="D305" s="27">
        <v>0.0</v>
      </c>
      <c r="E305" s="34"/>
    </row>
    <row r="306" hidden="1">
      <c r="A306" s="35" t="s">
        <v>1681</v>
      </c>
      <c r="B306" s="29">
        <v>83009.5</v>
      </c>
      <c r="C306" s="59">
        <v>82625.5</v>
      </c>
      <c r="D306" s="27">
        <v>-384.0</v>
      </c>
      <c r="E306" s="34"/>
    </row>
    <row r="307" hidden="1">
      <c r="A307" s="36" t="s">
        <v>1682</v>
      </c>
      <c r="B307" s="37">
        <v>6.5</v>
      </c>
      <c r="C307" s="27">
        <v>-461.5</v>
      </c>
      <c r="D307" s="27">
        <v>-468.0</v>
      </c>
      <c r="E307" s="38"/>
    </row>
    <row r="308" hidden="1"/>
    <row r="309" hidden="1"/>
    <row r="310" hidden="1">
      <c r="A310" s="5" t="s">
        <v>1683</v>
      </c>
      <c r="B310" s="6"/>
      <c r="C310" s="6"/>
      <c r="D310" s="6"/>
      <c r="E310" s="7"/>
    </row>
    <row r="311" hidden="1">
      <c r="A311" s="10"/>
      <c r="B311" s="11"/>
      <c r="C311" s="11"/>
      <c r="D311" s="11"/>
      <c r="E311" s="12"/>
    </row>
    <row r="312" hidden="1">
      <c r="A312" s="5" t="s">
        <v>1655</v>
      </c>
      <c r="B312" s="6"/>
      <c r="C312" s="6"/>
      <c r="D312" s="6"/>
      <c r="E312" s="7"/>
    </row>
    <row r="313" hidden="1">
      <c r="A313" s="10"/>
      <c r="B313" s="11"/>
      <c r="C313" s="11"/>
      <c r="D313" s="11"/>
      <c r="E313" s="12"/>
    </row>
    <row r="314" hidden="1">
      <c r="A314" s="13">
        <v>45950.0</v>
      </c>
      <c r="B314" s="6"/>
      <c r="C314" s="54" t="s">
        <v>1656</v>
      </c>
      <c r="D314" s="15">
        <v>45956.0</v>
      </c>
      <c r="E314" s="7"/>
    </row>
    <row r="315" hidden="1">
      <c r="A315" s="10"/>
      <c r="B315" s="11"/>
      <c r="C315" s="16"/>
      <c r="D315" s="11"/>
      <c r="E315" s="12"/>
    </row>
    <row r="316" hidden="1">
      <c r="A316" s="55" t="s">
        <v>1985</v>
      </c>
      <c r="B316" s="7"/>
      <c r="C316" s="16"/>
      <c r="D316" s="56" t="s">
        <v>1986</v>
      </c>
      <c r="E316" s="7"/>
    </row>
    <row r="317" hidden="1">
      <c r="A317" s="10"/>
      <c r="B317" s="12"/>
      <c r="C317" s="16"/>
      <c r="D317" s="11"/>
      <c r="E317" s="12"/>
    </row>
    <row r="318" hidden="1">
      <c r="A318" s="19" t="s">
        <v>1657</v>
      </c>
      <c r="B318" s="6"/>
      <c r="C318" s="6"/>
      <c r="D318" s="6"/>
      <c r="E318" s="7"/>
    </row>
    <row r="319" hidden="1">
      <c r="A319" s="20" t="s">
        <v>1658</v>
      </c>
      <c r="B319" s="21" t="s">
        <v>1659</v>
      </c>
      <c r="C319" s="22" t="s">
        <v>1660</v>
      </c>
      <c r="D319" s="21" t="s">
        <v>1661</v>
      </c>
      <c r="E319" s="23" t="s">
        <v>13</v>
      </c>
    </row>
    <row r="320" hidden="1">
      <c r="A320" s="57" t="s">
        <v>1662</v>
      </c>
      <c r="B320" s="25">
        <v>19230.0</v>
      </c>
      <c r="C320" s="26">
        <v>14650.0</v>
      </c>
      <c r="D320" s="27">
        <v>-4580.0</v>
      </c>
      <c r="E320" s="28" t="s">
        <v>1990</v>
      </c>
    </row>
    <row r="321" hidden="1">
      <c r="A321" s="57" t="s">
        <v>1663</v>
      </c>
      <c r="B321" s="29">
        <v>25930.0</v>
      </c>
      <c r="C321" s="26">
        <v>25930.0</v>
      </c>
      <c r="D321" s="27">
        <v>0.0</v>
      </c>
      <c r="E321" s="28"/>
    </row>
    <row r="322" hidden="1">
      <c r="A322" s="57" t="s">
        <v>1664</v>
      </c>
      <c r="B322" s="29">
        <v>240.0</v>
      </c>
      <c r="C322" s="26">
        <v>240.0</v>
      </c>
      <c r="D322" s="27">
        <v>0.0</v>
      </c>
      <c r="E322" s="28"/>
    </row>
    <row r="323" hidden="1">
      <c r="A323" s="57" t="s">
        <v>1666</v>
      </c>
      <c r="B323" s="29">
        <v>0.0</v>
      </c>
      <c r="C323" s="26"/>
      <c r="D323" s="27">
        <v>0.0</v>
      </c>
      <c r="E323" s="28"/>
    </row>
    <row r="324" hidden="1">
      <c r="A324" s="31" t="s">
        <v>1668</v>
      </c>
      <c r="B324" s="29">
        <v>0.0</v>
      </c>
      <c r="C324" s="26"/>
      <c r="D324" s="27">
        <v>0.0</v>
      </c>
      <c r="E324" s="28"/>
    </row>
    <row r="325" hidden="1">
      <c r="A325" s="31" t="s">
        <v>1669</v>
      </c>
      <c r="B325" s="29">
        <v>128.0</v>
      </c>
      <c r="C325" s="26">
        <v>128.0</v>
      </c>
      <c r="D325" s="27">
        <v>0.0</v>
      </c>
      <c r="E325" s="28"/>
    </row>
    <row r="326" hidden="1">
      <c r="A326" s="31" t="s">
        <v>1671</v>
      </c>
      <c r="B326" s="29">
        <v>300.0</v>
      </c>
      <c r="C326" s="26">
        <v>4800.0</v>
      </c>
      <c r="D326" s="27">
        <v>4500.0</v>
      </c>
      <c r="E326" s="28" t="s">
        <v>1991</v>
      </c>
    </row>
    <row r="327" hidden="1">
      <c r="A327" s="31" t="s">
        <v>1673</v>
      </c>
      <c r="B327" s="29">
        <v>680.0</v>
      </c>
      <c r="C327" s="26">
        <v>760.0</v>
      </c>
      <c r="D327" s="27">
        <v>80.0</v>
      </c>
      <c r="E327" s="34"/>
    </row>
    <row r="328" hidden="1">
      <c r="A328" s="58" t="s">
        <v>1674</v>
      </c>
      <c r="B328" s="29">
        <v>11815.0</v>
      </c>
      <c r="C328" s="29">
        <v>12089.0</v>
      </c>
      <c r="D328" s="27">
        <v>274.0</v>
      </c>
      <c r="E328" s="34"/>
    </row>
    <row r="329" hidden="1">
      <c r="A329" s="58" t="s">
        <v>1675</v>
      </c>
      <c r="B329" s="29">
        <v>887.0</v>
      </c>
      <c r="C329" s="59">
        <v>887.0</v>
      </c>
      <c r="D329" s="27">
        <v>0.0</v>
      </c>
      <c r="E329" s="34"/>
    </row>
    <row r="330" hidden="1">
      <c r="A330" s="58" t="s">
        <v>1676</v>
      </c>
      <c r="B330" s="29">
        <v>14631.0</v>
      </c>
      <c r="C330" s="59">
        <v>14631.0</v>
      </c>
      <c r="D330" s="27">
        <v>0.0</v>
      </c>
      <c r="E330" s="34"/>
    </row>
    <row r="331" hidden="1">
      <c r="A331" s="58" t="s">
        <v>1677</v>
      </c>
      <c r="B331" s="29">
        <v>7459.0</v>
      </c>
      <c r="C331" s="59">
        <v>7459.0</v>
      </c>
      <c r="D331" s="27">
        <v>0.0</v>
      </c>
      <c r="E331" s="34"/>
    </row>
    <row r="332" hidden="1">
      <c r="A332" s="58" t="s">
        <v>1679</v>
      </c>
      <c r="B332" s="29">
        <v>777.0</v>
      </c>
      <c r="C332" s="59">
        <v>777.0</v>
      </c>
      <c r="D332" s="27">
        <v>0.0</v>
      </c>
      <c r="E332" s="34"/>
    </row>
    <row r="333" hidden="1">
      <c r="A333" s="58" t="s">
        <v>1680</v>
      </c>
      <c r="B333" s="29">
        <v>3161.0</v>
      </c>
      <c r="C333" s="59">
        <v>3161.0</v>
      </c>
      <c r="D333" s="27">
        <v>0.0</v>
      </c>
      <c r="E333" s="34"/>
    </row>
    <row r="334" hidden="1">
      <c r="A334" s="35" t="s">
        <v>1681</v>
      </c>
      <c r="B334" s="29">
        <v>82070.0</v>
      </c>
      <c r="C334" s="59">
        <v>81722.0</v>
      </c>
      <c r="D334" s="27">
        <v>-348.0</v>
      </c>
      <c r="E334" s="34"/>
    </row>
    <row r="335" hidden="1">
      <c r="A335" s="36" t="s">
        <v>1682</v>
      </c>
      <c r="B335" s="37">
        <v>7.0</v>
      </c>
      <c r="C335" s="27">
        <v>629.0</v>
      </c>
      <c r="D335" s="27">
        <v>622.0</v>
      </c>
      <c r="E335" s="38"/>
    </row>
    <row r="336" hidden="1"/>
    <row r="337" hidden="1"/>
    <row r="338" hidden="1">
      <c r="A338" s="5" t="s">
        <v>1683</v>
      </c>
      <c r="B338" s="6"/>
      <c r="C338" s="6"/>
      <c r="D338" s="6"/>
      <c r="E338" s="7"/>
    </row>
    <row r="339" hidden="1">
      <c r="A339" s="10"/>
      <c r="B339" s="11"/>
      <c r="C339" s="11"/>
      <c r="D339" s="11"/>
      <c r="E339" s="12"/>
    </row>
    <row r="340" hidden="1">
      <c r="A340" s="5" t="s">
        <v>1655</v>
      </c>
      <c r="B340" s="6"/>
      <c r="C340" s="6"/>
      <c r="D340" s="6"/>
      <c r="E340" s="7"/>
    </row>
    <row r="341" hidden="1">
      <c r="A341" s="10"/>
      <c r="B341" s="11"/>
      <c r="C341" s="11"/>
      <c r="D341" s="11"/>
      <c r="E341" s="12"/>
    </row>
    <row r="342" hidden="1">
      <c r="A342" s="13">
        <v>45957.0</v>
      </c>
      <c r="B342" s="6"/>
      <c r="C342" s="54" t="s">
        <v>1656</v>
      </c>
      <c r="D342" s="15">
        <v>45961.0</v>
      </c>
      <c r="E342" s="7"/>
    </row>
    <row r="343" hidden="1">
      <c r="A343" s="10"/>
      <c r="B343" s="11"/>
      <c r="C343" s="16"/>
      <c r="D343" s="11"/>
      <c r="E343" s="12"/>
    </row>
    <row r="344" hidden="1">
      <c r="A344" s="55" t="s">
        <v>1985</v>
      </c>
      <c r="B344" s="7"/>
      <c r="C344" s="16"/>
      <c r="D344" s="56" t="s">
        <v>1992</v>
      </c>
      <c r="E344" s="7"/>
    </row>
    <row r="345" hidden="1">
      <c r="A345" s="10"/>
      <c r="B345" s="12"/>
      <c r="C345" s="16"/>
      <c r="D345" s="11"/>
      <c r="E345" s="12"/>
    </row>
    <row r="346" hidden="1">
      <c r="A346" s="19" t="s">
        <v>1657</v>
      </c>
      <c r="B346" s="6"/>
      <c r="C346" s="6"/>
      <c r="D346" s="6"/>
      <c r="E346" s="7"/>
    </row>
    <row r="347" hidden="1">
      <c r="A347" s="20" t="s">
        <v>1658</v>
      </c>
      <c r="B347" s="21" t="s">
        <v>1659</v>
      </c>
      <c r="C347" s="22" t="s">
        <v>1660</v>
      </c>
      <c r="D347" s="21" t="s">
        <v>1661</v>
      </c>
      <c r="E347" s="23" t="s">
        <v>13</v>
      </c>
    </row>
    <row r="348" hidden="1">
      <c r="A348" s="57" t="s">
        <v>1662</v>
      </c>
      <c r="B348" s="25">
        <v>10499.0</v>
      </c>
      <c r="C348" s="26"/>
      <c r="D348" s="27">
        <v>-10499.0</v>
      </c>
      <c r="E348" s="28"/>
      <c r="F348" s="1" t="s">
        <v>1993</v>
      </c>
    </row>
    <row r="349" hidden="1">
      <c r="A349" s="57" t="s">
        <v>1663</v>
      </c>
      <c r="B349" s="29">
        <v>10012.0</v>
      </c>
      <c r="C349" s="26">
        <v>10012.0</v>
      </c>
      <c r="D349" s="27">
        <v>0.0</v>
      </c>
      <c r="E349" s="28"/>
    </row>
    <row r="350" hidden="1">
      <c r="A350" s="57" t="s">
        <v>1664</v>
      </c>
      <c r="B350" s="29">
        <v>300.0</v>
      </c>
      <c r="C350" s="26">
        <v>300.0</v>
      </c>
      <c r="D350" s="27">
        <v>0.0</v>
      </c>
      <c r="E350" s="28"/>
    </row>
    <row r="351" hidden="1">
      <c r="A351" s="57" t="s">
        <v>1666</v>
      </c>
      <c r="B351" s="29">
        <v>0.0</v>
      </c>
      <c r="C351" s="26"/>
      <c r="D351" s="27">
        <v>0.0</v>
      </c>
      <c r="E351" s="28"/>
    </row>
    <row r="352" hidden="1">
      <c r="A352" s="31" t="s">
        <v>1668</v>
      </c>
      <c r="B352" s="29">
        <v>0.0</v>
      </c>
      <c r="C352" s="26"/>
      <c r="D352" s="27">
        <v>0.0</v>
      </c>
      <c r="E352" s="28"/>
    </row>
    <row r="353" hidden="1">
      <c r="A353" s="31" t="s">
        <v>1669</v>
      </c>
      <c r="B353" s="29">
        <v>0.0</v>
      </c>
      <c r="C353" s="26"/>
      <c r="D353" s="27">
        <v>0.0</v>
      </c>
      <c r="E353" s="28"/>
    </row>
    <row r="354" hidden="1">
      <c r="A354" s="31" t="s">
        <v>1671</v>
      </c>
      <c r="B354" s="29">
        <v>359.0</v>
      </c>
      <c r="C354" s="26">
        <v>359.0</v>
      </c>
      <c r="D354" s="27">
        <v>0.0</v>
      </c>
      <c r="E354" s="28"/>
    </row>
    <row r="355" hidden="1">
      <c r="A355" s="31" t="s">
        <v>1673</v>
      </c>
      <c r="B355" s="29">
        <v>600.0</v>
      </c>
      <c r="C355" s="26">
        <v>600.0</v>
      </c>
      <c r="D355" s="27">
        <v>0.0</v>
      </c>
      <c r="E355" s="34"/>
    </row>
    <row r="356" hidden="1">
      <c r="A356" s="58" t="s">
        <v>1674</v>
      </c>
      <c r="B356" s="29">
        <v>6435.0</v>
      </c>
      <c r="C356" s="29">
        <v>6435.0</v>
      </c>
      <c r="D356" s="27">
        <v>0.0</v>
      </c>
      <c r="E356" s="34"/>
    </row>
    <row r="357" hidden="1">
      <c r="A357" s="58" t="s">
        <v>1675</v>
      </c>
      <c r="B357" s="29">
        <v>1831.0</v>
      </c>
      <c r="C357" s="59">
        <v>1831.0</v>
      </c>
      <c r="D357" s="27">
        <v>0.0</v>
      </c>
      <c r="E357" s="34"/>
    </row>
    <row r="358" hidden="1">
      <c r="A358" s="58" t="s">
        <v>1676</v>
      </c>
      <c r="B358" s="29">
        <v>14863.0</v>
      </c>
      <c r="C358" s="59">
        <v>14863.0</v>
      </c>
      <c r="D358" s="27">
        <v>0.0</v>
      </c>
      <c r="E358" s="34"/>
    </row>
    <row r="359" hidden="1">
      <c r="A359" s="58" t="s">
        <v>1677</v>
      </c>
      <c r="B359" s="29">
        <v>5896.0</v>
      </c>
      <c r="C359" s="59">
        <v>5896.0</v>
      </c>
      <c r="D359" s="27">
        <v>0.0</v>
      </c>
      <c r="E359" s="34"/>
    </row>
    <row r="360" hidden="1">
      <c r="A360" s="58" t="s">
        <v>1679</v>
      </c>
      <c r="B360" s="29">
        <v>588.0</v>
      </c>
      <c r="C360" s="59">
        <v>588.0</v>
      </c>
      <c r="D360" s="27">
        <v>0.0</v>
      </c>
      <c r="E360" s="34"/>
    </row>
    <row r="361" hidden="1">
      <c r="A361" s="58" t="s">
        <v>1680</v>
      </c>
      <c r="B361" s="29">
        <v>1191.0</v>
      </c>
      <c r="C361" s="59">
        <v>1191.0</v>
      </c>
      <c r="D361" s="27">
        <v>0.0</v>
      </c>
      <c r="E361" s="34"/>
    </row>
    <row r="362" hidden="1">
      <c r="A362" s="35" t="s">
        <v>1681</v>
      </c>
      <c r="B362" s="29">
        <v>51374.0</v>
      </c>
      <c r="C362" s="59">
        <v>51374.0</v>
      </c>
      <c r="D362" s="27">
        <v>0.0</v>
      </c>
      <c r="E362" s="34"/>
    </row>
    <row r="363" hidden="1">
      <c r="A363" s="36" t="s">
        <v>1682</v>
      </c>
      <c r="B363" s="37">
        <v>9.0</v>
      </c>
      <c r="C363" s="27">
        <v>-10490.0</v>
      </c>
      <c r="D363" s="27">
        <v>-10499.0</v>
      </c>
      <c r="E363" s="38"/>
    </row>
    <row r="364" hidden="1"/>
    <row r="365" hidden="1"/>
    <row r="366" hidden="1">
      <c r="A366" s="5" t="s">
        <v>1683</v>
      </c>
      <c r="B366" s="6"/>
      <c r="C366" s="6"/>
      <c r="D366" s="6"/>
      <c r="E366" s="7"/>
    </row>
    <row r="367" hidden="1">
      <c r="A367" s="10"/>
      <c r="B367" s="11"/>
      <c r="C367" s="11"/>
      <c r="D367" s="11"/>
      <c r="E367" s="12"/>
    </row>
    <row r="368" hidden="1">
      <c r="A368" s="5" t="s">
        <v>1655</v>
      </c>
      <c r="B368" s="6"/>
      <c r="C368" s="6"/>
      <c r="D368" s="6"/>
      <c r="E368" s="7"/>
    </row>
    <row r="369" hidden="1">
      <c r="A369" s="10"/>
      <c r="B369" s="11"/>
      <c r="C369" s="11"/>
      <c r="D369" s="11"/>
      <c r="E369" s="12"/>
    </row>
    <row r="370" hidden="1">
      <c r="A370" s="13">
        <v>45957.0</v>
      </c>
      <c r="B370" s="6"/>
      <c r="C370" s="54" t="s">
        <v>1656</v>
      </c>
      <c r="D370" s="15">
        <v>45961.0</v>
      </c>
      <c r="E370" s="7"/>
    </row>
    <row r="371" hidden="1">
      <c r="A371" s="10"/>
      <c r="B371" s="11"/>
      <c r="C371" s="16"/>
      <c r="D371" s="11"/>
      <c r="E371" s="12"/>
    </row>
    <row r="372" hidden="1">
      <c r="A372" s="55" t="s">
        <v>1985</v>
      </c>
      <c r="B372" s="7"/>
      <c r="C372" s="16"/>
      <c r="D372" s="56" t="s">
        <v>1992</v>
      </c>
      <c r="E372" s="7"/>
    </row>
    <row r="373" hidden="1">
      <c r="A373" s="10"/>
      <c r="B373" s="12"/>
      <c r="C373" s="16"/>
      <c r="D373" s="11"/>
      <c r="E373" s="12"/>
    </row>
    <row r="374" hidden="1">
      <c r="A374" s="19" t="s">
        <v>1657</v>
      </c>
      <c r="B374" s="6"/>
      <c r="C374" s="6"/>
      <c r="D374" s="6"/>
      <c r="E374" s="7"/>
    </row>
    <row r="375" hidden="1">
      <c r="A375" s="20" t="s">
        <v>1658</v>
      </c>
      <c r="B375" s="21" t="s">
        <v>1659</v>
      </c>
      <c r="C375" s="22" t="s">
        <v>1660</v>
      </c>
      <c r="D375" s="21" t="s">
        <v>1661</v>
      </c>
      <c r="E375" s="23" t="s">
        <v>13</v>
      </c>
    </row>
    <row r="376" hidden="1">
      <c r="A376" s="57" t="s">
        <v>1662</v>
      </c>
      <c r="B376" s="25">
        <v>10499.0</v>
      </c>
      <c r="C376" s="26">
        <v>10600.0</v>
      </c>
      <c r="D376" s="27">
        <v>101.0</v>
      </c>
      <c r="E376" s="28"/>
    </row>
    <row r="377" hidden="1">
      <c r="A377" s="57" t="s">
        <v>1663</v>
      </c>
      <c r="B377" s="29">
        <v>10012.0</v>
      </c>
      <c r="C377" s="26">
        <v>10012.0</v>
      </c>
      <c r="D377" s="27">
        <v>0.0</v>
      </c>
      <c r="E377" s="28"/>
    </row>
    <row r="378" hidden="1">
      <c r="A378" s="57" t="s">
        <v>1664</v>
      </c>
      <c r="B378" s="29">
        <v>300.0</v>
      </c>
      <c r="C378" s="26">
        <v>300.0</v>
      </c>
      <c r="D378" s="27">
        <v>0.0</v>
      </c>
      <c r="E378" s="28"/>
    </row>
    <row r="379" hidden="1">
      <c r="A379" s="57" t="s">
        <v>1666</v>
      </c>
      <c r="B379" s="29">
        <v>0.0</v>
      </c>
      <c r="C379" s="26"/>
      <c r="D379" s="27">
        <v>0.0</v>
      </c>
      <c r="E379" s="28"/>
    </row>
    <row r="380" hidden="1">
      <c r="A380" s="31" t="s">
        <v>1668</v>
      </c>
      <c r="B380" s="29">
        <v>0.0</v>
      </c>
      <c r="C380" s="26"/>
      <c r="D380" s="27">
        <v>0.0</v>
      </c>
      <c r="E380" s="28"/>
    </row>
    <row r="381" hidden="1">
      <c r="A381" s="31" t="s">
        <v>1669</v>
      </c>
      <c r="B381" s="29">
        <v>0.0</v>
      </c>
      <c r="C381" s="26"/>
      <c r="D381" s="27">
        <v>0.0</v>
      </c>
      <c r="E381" s="28"/>
    </row>
    <row r="382" hidden="1">
      <c r="A382" s="31" t="s">
        <v>1671</v>
      </c>
      <c r="B382" s="29">
        <v>359.0</v>
      </c>
      <c r="C382" s="26">
        <v>359.0</v>
      </c>
      <c r="D382" s="27">
        <v>0.0</v>
      </c>
      <c r="E382" s="28"/>
    </row>
    <row r="383" hidden="1">
      <c r="A383" s="31" t="s">
        <v>1673</v>
      </c>
      <c r="B383" s="29">
        <v>600.0</v>
      </c>
      <c r="C383" s="26">
        <v>600.0</v>
      </c>
      <c r="D383" s="27">
        <v>0.0</v>
      </c>
      <c r="E383" s="34"/>
    </row>
    <row r="384" hidden="1">
      <c r="A384" s="58" t="s">
        <v>1674</v>
      </c>
      <c r="B384" s="29">
        <v>6435.0</v>
      </c>
      <c r="C384" s="29">
        <v>6435.0</v>
      </c>
      <c r="D384" s="27">
        <v>0.0</v>
      </c>
      <c r="E384" s="34"/>
    </row>
    <row r="385" hidden="1">
      <c r="A385" s="58" t="s">
        <v>1675</v>
      </c>
      <c r="B385" s="29">
        <v>1831.0</v>
      </c>
      <c r="C385" s="59">
        <v>1831.0</v>
      </c>
      <c r="D385" s="27">
        <v>0.0</v>
      </c>
      <c r="E385" s="34"/>
    </row>
    <row r="386" hidden="1">
      <c r="A386" s="58" t="s">
        <v>1676</v>
      </c>
      <c r="B386" s="29">
        <v>14863.0</v>
      </c>
      <c r="C386" s="59">
        <v>14863.0</v>
      </c>
      <c r="D386" s="27">
        <v>0.0</v>
      </c>
      <c r="E386" s="34"/>
    </row>
    <row r="387" hidden="1">
      <c r="A387" s="58" t="s">
        <v>1677</v>
      </c>
      <c r="B387" s="29">
        <v>5896.0</v>
      </c>
      <c r="C387" s="59">
        <v>5896.0</v>
      </c>
      <c r="D387" s="27">
        <v>0.0</v>
      </c>
      <c r="E387" s="34"/>
    </row>
    <row r="388" hidden="1">
      <c r="A388" s="58" t="s">
        <v>1679</v>
      </c>
      <c r="B388" s="29">
        <v>588.0</v>
      </c>
      <c r="C388" s="59">
        <v>588.0</v>
      </c>
      <c r="D388" s="27">
        <v>0.0</v>
      </c>
      <c r="E388" s="34"/>
    </row>
    <row r="389" hidden="1">
      <c r="A389" s="58" t="s">
        <v>1680</v>
      </c>
      <c r="B389" s="29">
        <v>1191.0</v>
      </c>
      <c r="C389" s="59">
        <v>1191.0</v>
      </c>
      <c r="D389" s="27">
        <v>0.0</v>
      </c>
      <c r="E389" s="34"/>
    </row>
    <row r="390" hidden="1">
      <c r="A390" s="35" t="s">
        <v>1681</v>
      </c>
      <c r="B390" s="29">
        <v>51374.0</v>
      </c>
      <c r="C390" s="59">
        <v>51374.0</v>
      </c>
      <c r="D390" s="27">
        <v>0.0</v>
      </c>
      <c r="E390" s="34"/>
    </row>
    <row r="391" hidden="1">
      <c r="A391" s="36" t="s">
        <v>1682</v>
      </c>
      <c r="B391" s="37">
        <v>9.0</v>
      </c>
      <c r="C391" s="27">
        <v>110.0</v>
      </c>
      <c r="D391" s="27">
        <v>101.0</v>
      </c>
      <c r="E391" s="38"/>
    </row>
    <row r="392" hidden="1"/>
    <row r="393" hidden="1"/>
    <row r="394" hidden="1">
      <c r="A394" s="5" t="s">
        <v>1683</v>
      </c>
      <c r="B394" s="6"/>
      <c r="C394" s="6"/>
      <c r="D394" s="6"/>
      <c r="E394" s="7"/>
    </row>
    <row r="395" hidden="1">
      <c r="A395" s="10"/>
      <c r="B395" s="11"/>
      <c r="C395" s="11"/>
      <c r="D395" s="11"/>
      <c r="E395" s="12"/>
    </row>
    <row r="396" hidden="1">
      <c r="A396" s="5" t="s">
        <v>1655</v>
      </c>
      <c r="B396" s="6"/>
      <c r="C396" s="6"/>
      <c r="D396" s="6"/>
      <c r="E396" s="7"/>
    </row>
    <row r="397" hidden="1">
      <c r="A397" s="10"/>
      <c r="B397" s="11"/>
      <c r="C397" s="11"/>
      <c r="D397" s="11"/>
      <c r="E397" s="12"/>
    </row>
    <row r="398" hidden="1">
      <c r="A398" s="13">
        <v>45962.0</v>
      </c>
      <c r="B398" s="6"/>
      <c r="C398" s="54" t="s">
        <v>1656</v>
      </c>
      <c r="D398" s="15">
        <v>45963.0</v>
      </c>
      <c r="E398" s="7"/>
    </row>
    <row r="399" hidden="1">
      <c r="A399" s="10"/>
      <c r="B399" s="11"/>
      <c r="C399" s="16"/>
      <c r="D399" s="11"/>
      <c r="E399" s="12"/>
    </row>
    <row r="400" hidden="1">
      <c r="A400" s="55" t="s">
        <v>1994</v>
      </c>
      <c r="B400" s="7"/>
      <c r="C400" s="16"/>
      <c r="D400" s="56" t="s">
        <v>1986</v>
      </c>
      <c r="E400" s="7"/>
    </row>
    <row r="401" hidden="1">
      <c r="A401" s="10"/>
      <c r="B401" s="12"/>
      <c r="C401" s="16"/>
      <c r="D401" s="11"/>
      <c r="E401" s="12"/>
    </row>
    <row r="402" hidden="1">
      <c r="A402" s="19" t="s">
        <v>1657</v>
      </c>
      <c r="B402" s="6"/>
      <c r="C402" s="6"/>
      <c r="D402" s="6"/>
      <c r="E402" s="7"/>
    </row>
    <row r="403" hidden="1">
      <c r="A403" s="20" t="s">
        <v>1658</v>
      </c>
      <c r="B403" s="21" t="s">
        <v>1659</v>
      </c>
      <c r="C403" s="22" t="s">
        <v>1660</v>
      </c>
      <c r="D403" s="21" t="s">
        <v>1661</v>
      </c>
      <c r="E403" s="23" t="s">
        <v>13</v>
      </c>
    </row>
    <row r="404" hidden="1">
      <c r="A404" s="57" t="s">
        <v>1662</v>
      </c>
      <c r="B404" s="25">
        <v>3590.0</v>
      </c>
      <c r="C404" s="26">
        <v>3589.0</v>
      </c>
      <c r="D404" s="27">
        <v>-1.0</v>
      </c>
      <c r="E404" s="28"/>
    </row>
    <row r="405" hidden="1">
      <c r="A405" s="57" t="s">
        <v>1663</v>
      </c>
      <c r="B405" s="29">
        <v>2035.0</v>
      </c>
      <c r="C405" s="26">
        <v>2034.0</v>
      </c>
      <c r="D405" s="27">
        <v>-1.0</v>
      </c>
      <c r="E405" s="28"/>
    </row>
    <row r="406" hidden="1">
      <c r="A406" s="57" t="s">
        <v>1664</v>
      </c>
      <c r="B406" s="29">
        <v>0.0</v>
      </c>
      <c r="C406" s="26"/>
      <c r="D406" s="27">
        <v>0.0</v>
      </c>
      <c r="E406" s="28"/>
    </row>
    <row r="407" hidden="1">
      <c r="A407" s="57" t="s">
        <v>1666</v>
      </c>
      <c r="B407" s="29">
        <v>0.0</v>
      </c>
      <c r="C407" s="26"/>
      <c r="D407" s="27">
        <v>0.0</v>
      </c>
      <c r="E407" s="28"/>
    </row>
    <row r="408" hidden="1">
      <c r="A408" s="31" t="s">
        <v>1668</v>
      </c>
      <c r="B408" s="29">
        <v>0.0</v>
      </c>
      <c r="C408" s="26"/>
      <c r="D408" s="27">
        <v>0.0</v>
      </c>
      <c r="E408" s="28"/>
    </row>
    <row r="409" hidden="1">
      <c r="A409" s="31" t="s">
        <v>1669</v>
      </c>
      <c r="B409" s="29">
        <v>0.0</v>
      </c>
      <c r="C409" s="26"/>
      <c r="D409" s="27">
        <v>0.0</v>
      </c>
      <c r="E409" s="28"/>
    </row>
    <row r="410" hidden="1">
      <c r="A410" s="31" t="s">
        <v>1671</v>
      </c>
      <c r="B410" s="29">
        <v>0.0</v>
      </c>
      <c r="C410" s="26"/>
      <c r="D410" s="27">
        <v>0.0</v>
      </c>
      <c r="E410" s="28"/>
    </row>
    <row r="411" hidden="1">
      <c r="A411" s="31" t="s">
        <v>1673</v>
      </c>
      <c r="B411" s="29">
        <v>240.0</v>
      </c>
      <c r="C411" s="26">
        <v>240.0</v>
      </c>
      <c r="D411" s="27">
        <v>0.0</v>
      </c>
      <c r="E411" s="34"/>
    </row>
    <row r="412" hidden="1">
      <c r="A412" s="58" t="s">
        <v>1674</v>
      </c>
      <c r="B412" s="29">
        <v>2238.0</v>
      </c>
      <c r="C412" s="29">
        <v>2238.0</v>
      </c>
      <c r="D412" s="27">
        <v>0.0</v>
      </c>
      <c r="E412" s="34"/>
    </row>
    <row r="413" hidden="1">
      <c r="A413" s="58" t="s">
        <v>1675</v>
      </c>
      <c r="B413" s="29">
        <v>735.0</v>
      </c>
      <c r="C413" s="59">
        <v>735.0</v>
      </c>
      <c r="D413" s="27">
        <v>0.0</v>
      </c>
      <c r="E413" s="34"/>
    </row>
    <row r="414" hidden="1">
      <c r="A414" s="58" t="s">
        <v>1676</v>
      </c>
      <c r="B414" s="29">
        <v>3806.0</v>
      </c>
      <c r="C414" s="59">
        <v>3806.0</v>
      </c>
      <c r="D414" s="27">
        <v>0.0</v>
      </c>
      <c r="E414" s="34"/>
    </row>
    <row r="415" hidden="1">
      <c r="A415" s="58" t="s">
        <v>1677</v>
      </c>
      <c r="B415" s="29">
        <v>1652.0</v>
      </c>
      <c r="C415" s="59">
        <v>1652.0</v>
      </c>
      <c r="D415" s="27">
        <v>0.0</v>
      </c>
      <c r="E415" s="34"/>
    </row>
    <row r="416" hidden="1">
      <c r="A416" s="58" t="s">
        <v>1679</v>
      </c>
      <c r="B416" s="29">
        <v>0.0</v>
      </c>
      <c r="C416" s="59">
        <v>0.0</v>
      </c>
      <c r="D416" s="27">
        <v>0.0</v>
      </c>
      <c r="E416" s="34"/>
    </row>
    <row r="417" hidden="1">
      <c r="A417" s="58" t="s">
        <v>1680</v>
      </c>
      <c r="B417" s="29">
        <v>1071.0</v>
      </c>
      <c r="C417" s="59">
        <v>1071.0</v>
      </c>
      <c r="D417" s="27">
        <v>0.0</v>
      </c>
      <c r="E417" s="34"/>
    </row>
    <row r="418" hidden="1">
      <c r="A418" s="35" t="s">
        <v>1681</v>
      </c>
      <c r="B418" s="29">
        <v>14308.5</v>
      </c>
      <c r="C418" s="59">
        <v>13974.5</v>
      </c>
      <c r="D418" s="27">
        <v>-334.0</v>
      </c>
      <c r="E418" s="34"/>
    </row>
    <row r="419" hidden="1">
      <c r="A419" s="36" t="s">
        <v>1682</v>
      </c>
      <c r="B419" s="37">
        <v>-12.5</v>
      </c>
      <c r="C419" s="27">
        <v>319.5</v>
      </c>
      <c r="D419" s="27">
        <v>332.0</v>
      </c>
      <c r="E419" s="38"/>
    </row>
    <row r="420" hidden="1"/>
    <row r="421" hidden="1"/>
    <row r="422" hidden="1">
      <c r="A422" s="5" t="s">
        <v>1683</v>
      </c>
      <c r="B422" s="6"/>
      <c r="C422" s="6"/>
      <c r="D422" s="6"/>
      <c r="E422" s="7"/>
    </row>
    <row r="423" hidden="1">
      <c r="A423" s="10"/>
      <c r="B423" s="11"/>
      <c r="C423" s="11"/>
      <c r="D423" s="11"/>
      <c r="E423" s="12"/>
    </row>
    <row r="424" hidden="1">
      <c r="A424" s="5" t="s">
        <v>1655</v>
      </c>
      <c r="B424" s="6"/>
      <c r="C424" s="6"/>
      <c r="D424" s="6"/>
      <c r="E424" s="7"/>
    </row>
    <row r="425" hidden="1">
      <c r="A425" s="10"/>
      <c r="B425" s="11"/>
      <c r="C425" s="11"/>
      <c r="D425" s="11"/>
      <c r="E425" s="12"/>
    </row>
    <row r="426" hidden="1">
      <c r="A426" s="13">
        <v>45964.0</v>
      </c>
      <c r="B426" s="6"/>
      <c r="C426" s="54" t="s">
        <v>1656</v>
      </c>
      <c r="D426" s="15">
        <v>45970.0</v>
      </c>
      <c r="E426" s="7"/>
    </row>
    <row r="427" hidden="1">
      <c r="A427" s="10"/>
      <c r="B427" s="11"/>
      <c r="C427" s="16"/>
      <c r="D427" s="11"/>
      <c r="E427" s="12"/>
    </row>
    <row r="428" hidden="1">
      <c r="A428" s="55" t="s">
        <v>1985</v>
      </c>
      <c r="B428" s="7"/>
      <c r="C428" s="16"/>
      <c r="D428" s="56" t="s">
        <v>1986</v>
      </c>
      <c r="E428" s="7"/>
    </row>
    <row r="429" hidden="1">
      <c r="A429" s="10"/>
      <c r="B429" s="12"/>
      <c r="C429" s="16"/>
      <c r="D429" s="11"/>
      <c r="E429" s="12"/>
    </row>
    <row r="430" hidden="1">
      <c r="A430" s="19" t="s">
        <v>1657</v>
      </c>
      <c r="B430" s="6"/>
      <c r="C430" s="6"/>
      <c r="D430" s="6"/>
      <c r="E430" s="7"/>
    </row>
    <row r="431" hidden="1">
      <c r="A431" s="20" t="s">
        <v>1658</v>
      </c>
      <c r="B431" s="21" t="s">
        <v>1659</v>
      </c>
      <c r="C431" s="22" t="s">
        <v>1660</v>
      </c>
      <c r="D431" s="21" t="s">
        <v>1661</v>
      </c>
      <c r="E431" s="23" t="s">
        <v>13</v>
      </c>
    </row>
    <row r="432" hidden="1">
      <c r="A432" s="57" t="s">
        <v>1662</v>
      </c>
      <c r="B432" s="25">
        <v>16852.0</v>
      </c>
      <c r="C432" s="26">
        <v>16852.0</v>
      </c>
      <c r="D432" s="27">
        <v>0.0</v>
      </c>
      <c r="E432" s="28"/>
    </row>
    <row r="433" hidden="1">
      <c r="A433" s="57" t="s">
        <v>1663</v>
      </c>
      <c r="B433" s="29">
        <v>21684.0</v>
      </c>
      <c r="C433" s="26">
        <v>21684.0</v>
      </c>
      <c r="D433" s="27">
        <v>0.0</v>
      </c>
      <c r="E433" s="28"/>
    </row>
    <row r="434" hidden="1">
      <c r="A434" s="57" t="s">
        <v>1664</v>
      </c>
      <c r="B434" s="29">
        <v>200.0</v>
      </c>
      <c r="C434" s="26">
        <v>200.0</v>
      </c>
      <c r="D434" s="27">
        <v>0.0</v>
      </c>
      <c r="E434" s="28"/>
    </row>
    <row r="435" hidden="1">
      <c r="A435" s="57" t="s">
        <v>1666</v>
      </c>
      <c r="B435" s="29">
        <v>0.0</v>
      </c>
      <c r="C435" s="26"/>
      <c r="D435" s="27">
        <v>0.0</v>
      </c>
      <c r="E435" s="28"/>
    </row>
    <row r="436" hidden="1">
      <c r="A436" s="31" t="s">
        <v>1668</v>
      </c>
      <c r="B436" s="29">
        <v>0.0</v>
      </c>
      <c r="C436" s="26"/>
      <c r="D436" s="27">
        <v>0.0</v>
      </c>
      <c r="E436" s="28"/>
    </row>
    <row r="437" hidden="1">
      <c r="A437" s="31" t="s">
        <v>1669</v>
      </c>
      <c r="B437" s="29">
        <v>0.0</v>
      </c>
      <c r="C437" s="26"/>
      <c r="D437" s="27">
        <v>0.0</v>
      </c>
      <c r="E437" s="28"/>
    </row>
    <row r="438" hidden="1">
      <c r="A438" s="31" t="s">
        <v>1671</v>
      </c>
      <c r="B438" s="29">
        <v>340.0</v>
      </c>
      <c r="C438" s="26">
        <v>300.0</v>
      </c>
      <c r="D438" s="27">
        <v>-40.0</v>
      </c>
      <c r="E438" s="28" t="s">
        <v>1995</v>
      </c>
    </row>
    <row r="439" hidden="1">
      <c r="A439" s="31" t="s">
        <v>1673</v>
      </c>
      <c r="B439" s="29">
        <v>680.0</v>
      </c>
      <c r="C439" s="26">
        <v>720.0</v>
      </c>
      <c r="D439" s="27">
        <v>40.0</v>
      </c>
      <c r="E439" s="34"/>
    </row>
    <row r="440" hidden="1">
      <c r="A440" s="58" t="s">
        <v>1674</v>
      </c>
      <c r="B440" s="29">
        <v>7615.0</v>
      </c>
      <c r="C440" s="29">
        <v>7988.0</v>
      </c>
      <c r="D440" s="27">
        <v>373.0</v>
      </c>
      <c r="E440" s="34"/>
    </row>
    <row r="441" hidden="1">
      <c r="A441" s="58" t="s">
        <v>1675</v>
      </c>
      <c r="B441" s="29">
        <v>3400.0</v>
      </c>
      <c r="C441" s="59">
        <v>3400.0</v>
      </c>
      <c r="D441" s="27">
        <v>0.0</v>
      </c>
      <c r="E441" s="34"/>
    </row>
    <row r="442" hidden="1">
      <c r="A442" s="58" t="s">
        <v>1676</v>
      </c>
      <c r="B442" s="29">
        <v>14181.0</v>
      </c>
      <c r="C442" s="59">
        <v>14181.0</v>
      </c>
      <c r="D442" s="27">
        <v>0.0</v>
      </c>
      <c r="E442" s="34"/>
    </row>
    <row r="443" hidden="1">
      <c r="A443" s="58" t="s">
        <v>1677</v>
      </c>
      <c r="B443" s="29">
        <v>6322.0</v>
      </c>
      <c r="C443" s="59">
        <v>6322.0</v>
      </c>
      <c r="D443" s="27">
        <v>0.0</v>
      </c>
      <c r="E443" s="34"/>
    </row>
    <row r="444" hidden="1">
      <c r="A444" s="58" t="s">
        <v>1679</v>
      </c>
      <c r="B444" s="29">
        <v>588.0</v>
      </c>
      <c r="C444" s="59">
        <v>588.0</v>
      </c>
      <c r="D444" s="27">
        <v>0.0</v>
      </c>
      <c r="E444" s="34"/>
    </row>
    <row r="445" hidden="1">
      <c r="A445" s="58" t="s">
        <v>1680</v>
      </c>
      <c r="B445" s="29">
        <v>1770.0</v>
      </c>
      <c r="C445" s="59">
        <v>1770.0</v>
      </c>
      <c r="D445" s="27">
        <v>0.0</v>
      </c>
      <c r="E445" s="34"/>
    </row>
    <row r="446" hidden="1">
      <c r="A446" s="35" t="s">
        <v>1681</v>
      </c>
      <c r="B446" s="29">
        <v>71854.5</v>
      </c>
      <c r="C446" s="59">
        <v>71854.5</v>
      </c>
      <c r="D446" s="27">
        <v>0.0</v>
      </c>
      <c r="E446" s="34"/>
    </row>
    <row r="447" hidden="1">
      <c r="A447" s="36" t="s">
        <v>1682</v>
      </c>
      <c r="B447" s="37">
        <v>7.5</v>
      </c>
      <c r="C447" s="27">
        <v>380.5</v>
      </c>
      <c r="D447" s="27">
        <v>373.0</v>
      </c>
      <c r="E447" s="38"/>
    </row>
    <row r="448" hidden="1"/>
    <row r="449" hidden="1"/>
    <row r="450" hidden="1">
      <c r="A450" s="5" t="s">
        <v>1683</v>
      </c>
      <c r="B450" s="6"/>
      <c r="C450" s="6"/>
      <c r="D450" s="6"/>
      <c r="E450" s="7"/>
    </row>
    <row r="451" hidden="1">
      <c r="A451" s="10"/>
      <c r="B451" s="11"/>
      <c r="C451" s="11"/>
      <c r="D451" s="11"/>
      <c r="E451" s="12"/>
    </row>
    <row r="452" hidden="1">
      <c r="A452" s="5" t="s">
        <v>1655</v>
      </c>
      <c r="B452" s="6"/>
      <c r="C452" s="6"/>
      <c r="D452" s="6"/>
      <c r="E452" s="7"/>
    </row>
    <row r="453" hidden="1">
      <c r="A453" s="10"/>
      <c r="B453" s="11"/>
      <c r="C453" s="11"/>
      <c r="D453" s="11"/>
      <c r="E453" s="12"/>
    </row>
    <row r="454" hidden="1">
      <c r="A454" s="13">
        <v>45971.0</v>
      </c>
      <c r="B454" s="6"/>
      <c r="C454" s="54" t="s">
        <v>1656</v>
      </c>
      <c r="D454" s="15">
        <v>45977.0</v>
      </c>
      <c r="E454" s="7"/>
    </row>
    <row r="455" hidden="1">
      <c r="A455" s="10"/>
      <c r="B455" s="11"/>
      <c r="C455" s="16"/>
      <c r="D455" s="11"/>
      <c r="E455" s="12"/>
    </row>
    <row r="456" hidden="1">
      <c r="A456" s="55" t="s">
        <v>1985</v>
      </c>
      <c r="B456" s="7"/>
      <c r="C456" s="16"/>
      <c r="D456" s="56" t="s">
        <v>1986</v>
      </c>
      <c r="E456" s="7"/>
    </row>
    <row r="457" hidden="1">
      <c r="A457" s="10"/>
      <c r="B457" s="12"/>
      <c r="C457" s="16"/>
      <c r="D457" s="11"/>
      <c r="E457" s="12"/>
    </row>
    <row r="458" hidden="1">
      <c r="A458" s="19" t="s">
        <v>1657</v>
      </c>
      <c r="B458" s="6"/>
      <c r="C458" s="6"/>
      <c r="D458" s="6"/>
      <c r="E458" s="7"/>
    </row>
    <row r="459" hidden="1">
      <c r="A459" s="20" t="s">
        <v>1658</v>
      </c>
      <c r="B459" s="21" t="s">
        <v>1659</v>
      </c>
      <c r="C459" s="22" t="s">
        <v>1660</v>
      </c>
      <c r="D459" s="21" t="s">
        <v>1661</v>
      </c>
      <c r="E459" s="23" t="s">
        <v>13</v>
      </c>
    </row>
    <row r="460" hidden="1">
      <c r="A460" s="57" t="s">
        <v>1662</v>
      </c>
      <c r="B460" s="25">
        <v>14745.0</v>
      </c>
      <c r="C460" s="26">
        <v>15745.0</v>
      </c>
      <c r="D460" s="27">
        <v>1000.0</v>
      </c>
      <c r="E460" s="28"/>
    </row>
    <row r="461" hidden="1">
      <c r="A461" s="57" t="s">
        <v>1663</v>
      </c>
      <c r="B461" s="29">
        <v>25476.0</v>
      </c>
      <c r="C461" s="26">
        <v>25476.0</v>
      </c>
      <c r="D461" s="27">
        <v>0.0</v>
      </c>
      <c r="E461" s="28"/>
    </row>
    <row r="462" hidden="1">
      <c r="A462" s="57" t="s">
        <v>1664</v>
      </c>
      <c r="B462" s="29">
        <v>0.0</v>
      </c>
      <c r="C462" s="26"/>
      <c r="D462" s="27">
        <v>0.0</v>
      </c>
      <c r="E462" s="28"/>
    </row>
    <row r="463" hidden="1">
      <c r="A463" s="57" t="s">
        <v>1666</v>
      </c>
      <c r="B463" s="29">
        <v>0.0</v>
      </c>
      <c r="C463" s="26"/>
      <c r="D463" s="27">
        <v>0.0</v>
      </c>
      <c r="E463" s="28"/>
    </row>
    <row r="464" hidden="1">
      <c r="A464" s="31" t="s">
        <v>1668</v>
      </c>
      <c r="B464" s="29">
        <v>0.0</v>
      </c>
      <c r="C464" s="26"/>
      <c r="D464" s="27">
        <v>0.0</v>
      </c>
      <c r="E464" s="28"/>
    </row>
    <row r="465" hidden="1">
      <c r="A465" s="31" t="s">
        <v>1669</v>
      </c>
      <c r="B465" s="29">
        <v>80.0</v>
      </c>
      <c r="C465" s="26">
        <v>80.0</v>
      </c>
      <c r="D465" s="27">
        <v>0.0</v>
      </c>
      <c r="E465" s="28"/>
    </row>
    <row r="466" hidden="1">
      <c r="A466" s="31" t="s">
        <v>1671</v>
      </c>
      <c r="B466" s="29">
        <v>383.0</v>
      </c>
      <c r="C466" s="26">
        <v>303.0</v>
      </c>
      <c r="D466" s="27">
        <v>-80.0</v>
      </c>
      <c r="E466" s="28" t="s">
        <v>1996</v>
      </c>
    </row>
    <row r="467" hidden="1">
      <c r="A467" s="31" t="s">
        <v>1673</v>
      </c>
      <c r="B467" s="29">
        <v>520.0</v>
      </c>
      <c r="C467" s="26">
        <v>600.0</v>
      </c>
      <c r="D467" s="27">
        <v>80.0</v>
      </c>
      <c r="E467" s="34"/>
    </row>
    <row r="468" hidden="1">
      <c r="A468" s="58" t="s">
        <v>1674</v>
      </c>
      <c r="B468" s="29">
        <v>10641.0</v>
      </c>
      <c r="C468" s="29">
        <v>10641.0</v>
      </c>
      <c r="D468" s="27">
        <v>0.0</v>
      </c>
      <c r="E468" s="34"/>
    </row>
    <row r="469" hidden="1">
      <c r="A469" s="58" t="s">
        <v>1675</v>
      </c>
      <c r="B469" s="29">
        <v>6696.0</v>
      </c>
      <c r="C469" s="59">
        <v>6696.0</v>
      </c>
      <c r="D469" s="27">
        <v>0.0</v>
      </c>
      <c r="E469" s="34"/>
    </row>
    <row r="470" hidden="1">
      <c r="A470" s="58" t="s">
        <v>1676</v>
      </c>
      <c r="B470" s="29">
        <v>14191.0</v>
      </c>
      <c r="C470" s="59">
        <v>14191.0</v>
      </c>
      <c r="D470" s="27">
        <v>0.0</v>
      </c>
      <c r="E470" s="34"/>
    </row>
    <row r="471" hidden="1">
      <c r="A471" s="58" t="s">
        <v>1677</v>
      </c>
      <c r="B471" s="29">
        <v>7973.0</v>
      </c>
      <c r="C471" s="59">
        <v>7973.0</v>
      </c>
      <c r="D471" s="27">
        <v>0.0</v>
      </c>
      <c r="E471" s="34"/>
    </row>
    <row r="472" hidden="1">
      <c r="A472" s="58" t="s">
        <v>1679</v>
      </c>
      <c r="B472" s="29">
        <v>1483.0</v>
      </c>
      <c r="C472" s="59">
        <v>1483.0</v>
      </c>
      <c r="D472" s="27">
        <v>0.0</v>
      </c>
      <c r="E472" s="34"/>
    </row>
    <row r="473" hidden="1">
      <c r="A473" s="58" t="s">
        <v>1680</v>
      </c>
      <c r="B473" s="29">
        <v>3590.0</v>
      </c>
      <c r="C473" s="59">
        <v>3590.0</v>
      </c>
      <c r="D473" s="27">
        <v>0.0</v>
      </c>
      <c r="E473" s="34"/>
    </row>
    <row r="474" hidden="1">
      <c r="A474" s="35" t="s">
        <v>1681</v>
      </c>
      <c r="B474" s="29">
        <v>82185.75</v>
      </c>
      <c r="C474" s="59">
        <v>82185.75</v>
      </c>
      <c r="D474" s="27">
        <v>0.0</v>
      </c>
      <c r="E474" s="34"/>
    </row>
    <row r="475" hidden="1">
      <c r="A475" s="36" t="s">
        <v>1682</v>
      </c>
      <c r="B475" s="37">
        <v>2.25</v>
      </c>
      <c r="C475" s="27">
        <v>1002.25</v>
      </c>
      <c r="D475" s="27">
        <v>1000.0</v>
      </c>
      <c r="E475" s="38"/>
    </row>
    <row r="476" hidden="1"/>
    <row r="477" hidden="1"/>
    <row r="478" hidden="1">
      <c r="A478" s="5" t="s">
        <v>1683</v>
      </c>
      <c r="B478" s="6"/>
      <c r="C478" s="6"/>
      <c r="D478" s="6"/>
      <c r="E478" s="7"/>
    </row>
    <row r="479" hidden="1">
      <c r="A479" s="10"/>
      <c r="B479" s="11"/>
      <c r="C479" s="11"/>
      <c r="D479" s="11"/>
      <c r="E479" s="12"/>
    </row>
    <row r="480" hidden="1">
      <c r="A480" s="5" t="s">
        <v>1655</v>
      </c>
      <c r="B480" s="6"/>
      <c r="C480" s="6"/>
      <c r="D480" s="6"/>
      <c r="E480" s="7"/>
    </row>
    <row r="481" hidden="1">
      <c r="A481" s="10"/>
      <c r="B481" s="11"/>
      <c r="C481" s="11"/>
      <c r="D481" s="11"/>
      <c r="E481" s="12"/>
    </row>
    <row r="482" hidden="1">
      <c r="A482" s="13">
        <v>45978.0</v>
      </c>
      <c r="B482" s="6"/>
      <c r="C482" s="54" t="s">
        <v>1656</v>
      </c>
      <c r="D482" s="15">
        <v>45984.0</v>
      </c>
      <c r="E482" s="7"/>
    </row>
    <row r="483" hidden="1">
      <c r="A483" s="10"/>
      <c r="B483" s="11"/>
      <c r="C483" s="16"/>
      <c r="D483" s="11"/>
      <c r="E483" s="12"/>
    </row>
    <row r="484" hidden="1">
      <c r="A484" s="55" t="s">
        <v>1985</v>
      </c>
      <c r="B484" s="7"/>
      <c r="C484" s="16"/>
      <c r="D484" s="56" t="s">
        <v>1986</v>
      </c>
      <c r="E484" s="7"/>
    </row>
    <row r="485" hidden="1">
      <c r="A485" s="10"/>
      <c r="B485" s="12"/>
      <c r="C485" s="16"/>
      <c r="D485" s="11"/>
      <c r="E485" s="12"/>
    </row>
    <row r="486" hidden="1">
      <c r="A486" s="19" t="s">
        <v>1657</v>
      </c>
      <c r="B486" s="6"/>
      <c r="C486" s="6"/>
      <c r="D486" s="6"/>
      <c r="E486" s="7"/>
    </row>
    <row r="487" hidden="1">
      <c r="A487" s="20" t="s">
        <v>1658</v>
      </c>
      <c r="B487" s="21" t="s">
        <v>1659</v>
      </c>
      <c r="C487" s="22" t="s">
        <v>1660</v>
      </c>
      <c r="D487" s="21" t="s">
        <v>1661</v>
      </c>
      <c r="E487" s="23" t="s">
        <v>13</v>
      </c>
    </row>
    <row r="488" hidden="1">
      <c r="A488" s="57" t="s">
        <v>1662</v>
      </c>
      <c r="B488" s="25">
        <v>17769.6</v>
      </c>
      <c r="C488" s="26">
        <v>17770.0</v>
      </c>
      <c r="D488" s="27">
        <v>0.4000000000014552</v>
      </c>
      <c r="E488" s="28"/>
    </row>
    <row r="489" hidden="1">
      <c r="A489" s="57" t="s">
        <v>1663</v>
      </c>
      <c r="B489" s="29">
        <v>22178.0</v>
      </c>
      <c r="C489" s="26">
        <v>22178.0</v>
      </c>
      <c r="D489" s="27">
        <v>0.0</v>
      </c>
      <c r="E489" s="28"/>
    </row>
    <row r="490" hidden="1">
      <c r="A490" s="57" t="s">
        <v>1664</v>
      </c>
      <c r="B490" s="29">
        <v>140.0</v>
      </c>
      <c r="C490" s="26">
        <v>140.0</v>
      </c>
      <c r="D490" s="27">
        <v>0.0</v>
      </c>
      <c r="E490" s="28"/>
    </row>
    <row r="491" hidden="1">
      <c r="A491" s="57" t="s">
        <v>1666</v>
      </c>
      <c r="B491" s="29">
        <v>0.0</v>
      </c>
      <c r="C491" s="26"/>
      <c r="D491" s="27">
        <v>0.0</v>
      </c>
      <c r="E491" s="28"/>
    </row>
    <row r="492" hidden="1">
      <c r="A492" s="31" t="s">
        <v>1668</v>
      </c>
      <c r="B492" s="29">
        <v>0.0</v>
      </c>
      <c r="C492" s="26"/>
      <c r="D492" s="27">
        <v>0.0</v>
      </c>
      <c r="E492" s="28"/>
    </row>
    <row r="493" hidden="1">
      <c r="A493" s="31" t="s">
        <v>1669</v>
      </c>
      <c r="B493" s="29">
        <v>0.0</v>
      </c>
      <c r="C493" s="26"/>
      <c r="D493" s="27">
        <v>0.0</v>
      </c>
      <c r="E493" s="28"/>
    </row>
    <row r="494" hidden="1">
      <c r="A494" s="31" t="s">
        <v>1671</v>
      </c>
      <c r="B494" s="29">
        <v>0.0</v>
      </c>
      <c r="C494" s="26"/>
      <c r="D494" s="27">
        <v>0.0</v>
      </c>
      <c r="E494" s="28"/>
    </row>
    <row r="495" hidden="1">
      <c r="A495" s="31" t="s">
        <v>1673</v>
      </c>
      <c r="B495" s="29">
        <v>1080.0</v>
      </c>
      <c r="C495" s="26">
        <v>1080.0</v>
      </c>
      <c r="D495" s="27">
        <v>0.0</v>
      </c>
      <c r="E495" s="34"/>
    </row>
    <row r="496" hidden="1">
      <c r="A496" s="58" t="s">
        <v>1674</v>
      </c>
      <c r="B496" s="29">
        <v>10839.0</v>
      </c>
      <c r="C496" s="29">
        <v>11301.0</v>
      </c>
      <c r="D496" s="27">
        <v>462.0</v>
      </c>
      <c r="E496" s="34"/>
    </row>
    <row r="497" hidden="1">
      <c r="A497" s="58" t="s">
        <v>1675</v>
      </c>
      <c r="B497" s="29">
        <v>11455.0</v>
      </c>
      <c r="C497" s="59">
        <v>10925.0</v>
      </c>
      <c r="D497" s="27">
        <v>-530.0</v>
      </c>
      <c r="E497" s="34"/>
    </row>
    <row r="498" hidden="1">
      <c r="A498" s="58" t="s">
        <v>1676</v>
      </c>
      <c r="B498" s="29">
        <v>18074.0</v>
      </c>
      <c r="C498" s="59">
        <v>18074.0</v>
      </c>
      <c r="D498" s="27">
        <v>0.0</v>
      </c>
      <c r="E498" s="34"/>
    </row>
    <row r="499" hidden="1">
      <c r="A499" s="58" t="s">
        <v>1677</v>
      </c>
      <c r="B499" s="29">
        <v>9175.0</v>
      </c>
      <c r="C499" s="59">
        <v>9175.0</v>
      </c>
      <c r="D499" s="27">
        <v>0.0</v>
      </c>
      <c r="E499" s="34"/>
    </row>
    <row r="500" hidden="1">
      <c r="A500" s="58" t="s">
        <v>1679</v>
      </c>
      <c r="B500" s="29">
        <v>0.0</v>
      </c>
      <c r="C500" s="59">
        <v>0.0</v>
      </c>
      <c r="D500" s="27">
        <v>0.0</v>
      </c>
      <c r="E500" s="34"/>
    </row>
    <row r="501" hidden="1">
      <c r="A501" s="58" t="s">
        <v>1680</v>
      </c>
      <c r="B501" s="29">
        <v>4359.0</v>
      </c>
      <c r="C501" s="59">
        <v>4359.0</v>
      </c>
      <c r="D501" s="27">
        <v>0.0</v>
      </c>
      <c r="E501" s="34"/>
    </row>
    <row r="502" hidden="1">
      <c r="A502" s="35" t="s">
        <v>1681</v>
      </c>
      <c r="B502" s="29">
        <v>90709.7</v>
      </c>
      <c r="C502" s="59">
        <v>90641.7</v>
      </c>
      <c r="D502" s="27">
        <v>-68.0</v>
      </c>
      <c r="E502" s="34"/>
    </row>
    <row r="503" hidden="1">
      <c r="A503" s="36" t="s">
        <v>1682</v>
      </c>
      <c r="B503" s="37">
        <v>0.8999999999996362</v>
      </c>
      <c r="C503" s="27">
        <v>1.3000000000029104</v>
      </c>
      <c r="D503" s="27">
        <v>0.4000000000032742</v>
      </c>
      <c r="E503" s="38"/>
    </row>
    <row r="504" hidden="1"/>
    <row r="505" hidden="1"/>
    <row r="506" hidden="1">
      <c r="A506" s="5" t="s">
        <v>1683</v>
      </c>
      <c r="B506" s="6"/>
      <c r="C506" s="6"/>
      <c r="D506" s="6"/>
      <c r="E506" s="7"/>
    </row>
    <row r="507" hidden="1">
      <c r="A507" s="10"/>
      <c r="B507" s="11"/>
      <c r="C507" s="11"/>
      <c r="D507" s="11"/>
      <c r="E507" s="12"/>
    </row>
    <row r="508" hidden="1">
      <c r="A508" s="5" t="s">
        <v>1655</v>
      </c>
      <c r="B508" s="6"/>
      <c r="C508" s="6"/>
      <c r="D508" s="6"/>
      <c r="E508" s="7"/>
    </row>
    <row r="509" hidden="1">
      <c r="A509" s="10"/>
      <c r="B509" s="11"/>
      <c r="C509" s="11"/>
      <c r="D509" s="11"/>
      <c r="E509" s="12"/>
    </row>
    <row r="510" hidden="1">
      <c r="A510" s="13">
        <v>45985.0</v>
      </c>
      <c r="B510" s="6"/>
      <c r="C510" s="54" t="s">
        <v>1656</v>
      </c>
      <c r="D510" s="15">
        <v>45991.0</v>
      </c>
      <c r="E510" s="7"/>
    </row>
    <row r="511" hidden="1">
      <c r="A511" s="10"/>
      <c r="B511" s="11"/>
      <c r="C511" s="16"/>
      <c r="D511" s="11"/>
      <c r="E511" s="12"/>
    </row>
    <row r="512" hidden="1">
      <c r="A512" s="55" t="s">
        <v>1985</v>
      </c>
      <c r="B512" s="7"/>
      <c r="C512" s="16"/>
      <c r="D512" s="56" t="s">
        <v>1986</v>
      </c>
      <c r="E512" s="7"/>
    </row>
    <row r="513" hidden="1">
      <c r="A513" s="10"/>
      <c r="B513" s="12"/>
      <c r="C513" s="16"/>
      <c r="D513" s="11"/>
      <c r="E513" s="12"/>
    </row>
    <row r="514" hidden="1">
      <c r="A514" s="19" t="s">
        <v>1657</v>
      </c>
      <c r="B514" s="6"/>
      <c r="C514" s="6"/>
      <c r="D514" s="6"/>
      <c r="E514" s="7"/>
    </row>
    <row r="515" hidden="1">
      <c r="A515" s="20" t="s">
        <v>1658</v>
      </c>
      <c r="B515" s="21" t="s">
        <v>1659</v>
      </c>
      <c r="C515" s="22" t="s">
        <v>1660</v>
      </c>
      <c r="D515" s="21" t="s">
        <v>1661</v>
      </c>
      <c r="E515" s="23" t="s">
        <v>13</v>
      </c>
    </row>
    <row r="516" hidden="1">
      <c r="A516" s="57" t="s">
        <v>1662</v>
      </c>
      <c r="B516" s="25">
        <v>17915.0</v>
      </c>
      <c r="C516" s="26">
        <v>17915.0</v>
      </c>
      <c r="D516" s="27">
        <v>0.0</v>
      </c>
      <c r="E516" s="28"/>
    </row>
    <row r="517" hidden="1">
      <c r="A517" s="57" t="s">
        <v>1663</v>
      </c>
      <c r="B517" s="29">
        <v>26588.0</v>
      </c>
      <c r="C517" s="26">
        <v>26588.0</v>
      </c>
      <c r="D517" s="27">
        <v>0.0</v>
      </c>
      <c r="E517" s="28"/>
    </row>
    <row r="518" hidden="1">
      <c r="A518" s="57" t="s">
        <v>1664</v>
      </c>
      <c r="B518" s="29">
        <v>0.0</v>
      </c>
      <c r="C518" s="26"/>
      <c r="D518" s="27">
        <v>0.0</v>
      </c>
      <c r="E518" s="28"/>
    </row>
    <row r="519" hidden="1">
      <c r="A519" s="57" t="s">
        <v>1666</v>
      </c>
      <c r="B519" s="29">
        <v>0.0</v>
      </c>
      <c r="C519" s="26"/>
      <c r="D519" s="27">
        <v>0.0</v>
      </c>
      <c r="E519" s="28"/>
    </row>
    <row r="520" hidden="1">
      <c r="A520" s="31" t="s">
        <v>1668</v>
      </c>
      <c r="B520" s="29">
        <v>0.0</v>
      </c>
      <c r="C520" s="26"/>
      <c r="D520" s="27">
        <v>0.0</v>
      </c>
      <c r="E520" s="28"/>
    </row>
    <row r="521" hidden="1">
      <c r="A521" s="31" t="s">
        <v>1669</v>
      </c>
      <c r="B521" s="29">
        <v>879.0</v>
      </c>
      <c r="C521" s="26"/>
      <c r="D521" s="27">
        <v>-879.0</v>
      </c>
      <c r="E521" s="28"/>
    </row>
    <row r="522" hidden="1">
      <c r="A522" s="31" t="s">
        <v>1671</v>
      </c>
      <c r="B522" s="29">
        <v>2625.0</v>
      </c>
      <c r="C522" s="26">
        <v>3510.0</v>
      </c>
      <c r="D522" s="27">
        <v>885.0</v>
      </c>
      <c r="E522" s="28" t="s">
        <v>1997</v>
      </c>
    </row>
    <row r="523" hidden="1">
      <c r="A523" s="31" t="s">
        <v>1673</v>
      </c>
      <c r="B523" s="29">
        <v>960.0</v>
      </c>
      <c r="C523" s="26">
        <v>1040.0</v>
      </c>
      <c r="D523" s="27">
        <v>80.0</v>
      </c>
      <c r="E523" s="34"/>
    </row>
    <row r="524" hidden="1">
      <c r="A524" s="58" t="s">
        <v>1674</v>
      </c>
      <c r="B524" s="29">
        <v>8026.0</v>
      </c>
      <c r="C524" s="29">
        <v>9322.0</v>
      </c>
      <c r="D524" s="27">
        <v>1296.0</v>
      </c>
      <c r="E524" s="34"/>
    </row>
    <row r="525" hidden="1">
      <c r="A525" s="58" t="s">
        <v>1675</v>
      </c>
      <c r="B525" s="29">
        <v>4213.0</v>
      </c>
      <c r="C525" s="59">
        <v>4213.0</v>
      </c>
      <c r="D525" s="27">
        <v>0.0</v>
      </c>
      <c r="E525" s="34"/>
    </row>
    <row r="526" hidden="1">
      <c r="A526" s="58" t="s">
        <v>1676</v>
      </c>
      <c r="B526" s="29">
        <v>15872.0</v>
      </c>
      <c r="C526" s="59">
        <v>15872.0</v>
      </c>
      <c r="D526" s="27">
        <v>0.0</v>
      </c>
      <c r="E526" s="34"/>
    </row>
    <row r="527" hidden="1">
      <c r="A527" s="58" t="s">
        <v>1677</v>
      </c>
      <c r="B527" s="29">
        <v>6720.0</v>
      </c>
      <c r="C527" s="59">
        <v>6720.0</v>
      </c>
      <c r="D527" s="27">
        <v>0.0</v>
      </c>
      <c r="E527" s="34"/>
    </row>
    <row r="528" hidden="1">
      <c r="A528" s="58" t="s">
        <v>1679</v>
      </c>
      <c r="B528" s="29">
        <v>284.0</v>
      </c>
      <c r="C528" s="59">
        <v>284.0</v>
      </c>
      <c r="D528" s="27">
        <v>0.0</v>
      </c>
      <c r="E528" s="34"/>
    </row>
    <row r="529" hidden="1">
      <c r="A529" s="58" t="s">
        <v>1680</v>
      </c>
      <c r="B529" s="29">
        <v>4212.0</v>
      </c>
      <c r="C529" s="59">
        <v>4212.0</v>
      </c>
      <c r="D529" s="27">
        <v>0.0</v>
      </c>
      <c r="E529" s="34"/>
    </row>
    <row r="530" hidden="1">
      <c r="A530" s="35" t="s">
        <v>1681</v>
      </c>
      <c r="B530" s="29">
        <v>84070.0</v>
      </c>
      <c r="C530" s="59">
        <v>83796.0</v>
      </c>
      <c r="D530" s="27">
        <v>-274.0</v>
      </c>
      <c r="E530" s="34"/>
    </row>
    <row r="531" hidden="1">
      <c r="A531" s="36" t="s">
        <v>1682</v>
      </c>
      <c r="B531" s="37">
        <v>12.0</v>
      </c>
      <c r="C531" s="27">
        <v>1668.0</v>
      </c>
      <c r="D531" s="27">
        <v>1656.0</v>
      </c>
      <c r="E531" s="38"/>
    </row>
    <row r="532" hidden="1"/>
    <row r="533" hidden="1"/>
    <row r="534" hidden="1">
      <c r="A534" s="5" t="s">
        <v>1683</v>
      </c>
      <c r="B534" s="6"/>
      <c r="C534" s="6"/>
      <c r="D534" s="6"/>
      <c r="E534" s="7"/>
    </row>
    <row r="535" hidden="1">
      <c r="A535" s="10"/>
      <c r="B535" s="11"/>
      <c r="C535" s="11"/>
      <c r="D535" s="11"/>
      <c r="E535" s="12"/>
    </row>
    <row r="536" hidden="1">
      <c r="A536" s="5" t="s">
        <v>1655</v>
      </c>
      <c r="B536" s="6"/>
      <c r="C536" s="6"/>
      <c r="D536" s="6"/>
      <c r="E536" s="7"/>
    </row>
    <row r="537" hidden="1">
      <c r="A537" s="10"/>
      <c r="B537" s="11"/>
      <c r="C537" s="11"/>
      <c r="D537" s="11"/>
      <c r="E537" s="12"/>
    </row>
    <row r="538" hidden="1">
      <c r="A538" s="13">
        <v>45992.0</v>
      </c>
      <c r="B538" s="6"/>
      <c r="C538" s="54" t="s">
        <v>1656</v>
      </c>
      <c r="D538" s="15">
        <v>45998.0</v>
      </c>
      <c r="E538" s="7"/>
    </row>
    <row r="539" hidden="1">
      <c r="A539" s="10"/>
      <c r="B539" s="11"/>
      <c r="C539" s="16"/>
      <c r="D539" s="11"/>
      <c r="E539" s="12"/>
    </row>
    <row r="540" hidden="1">
      <c r="A540" s="55" t="s">
        <v>1985</v>
      </c>
      <c r="B540" s="7"/>
      <c r="C540" s="16"/>
      <c r="D540" s="56" t="s">
        <v>1986</v>
      </c>
      <c r="E540" s="7"/>
    </row>
    <row r="541" hidden="1">
      <c r="A541" s="10"/>
      <c r="B541" s="12"/>
      <c r="C541" s="16"/>
      <c r="D541" s="11"/>
      <c r="E541" s="12"/>
    </row>
    <row r="542" hidden="1">
      <c r="A542" s="19" t="s">
        <v>1657</v>
      </c>
      <c r="B542" s="6"/>
      <c r="C542" s="6"/>
      <c r="D542" s="6"/>
      <c r="E542" s="7"/>
    </row>
    <row r="543" hidden="1">
      <c r="A543" s="20" t="s">
        <v>1658</v>
      </c>
      <c r="B543" s="21" t="s">
        <v>1659</v>
      </c>
      <c r="C543" s="22" t="s">
        <v>1660</v>
      </c>
      <c r="D543" s="21" t="s">
        <v>1661</v>
      </c>
      <c r="E543" s="23" t="s">
        <v>13</v>
      </c>
    </row>
    <row r="544" hidden="1">
      <c r="A544" s="57" t="s">
        <v>1662</v>
      </c>
      <c r="B544" s="25">
        <v>22744.6</v>
      </c>
      <c r="C544" s="26">
        <v>22745.0</v>
      </c>
      <c r="D544" s="27">
        <v>0.4000000000014552</v>
      </c>
      <c r="E544" s="28"/>
    </row>
    <row r="545" hidden="1">
      <c r="A545" s="57" t="s">
        <v>1663</v>
      </c>
      <c r="B545" s="29">
        <v>28722.0</v>
      </c>
      <c r="C545" s="26">
        <v>28722.0</v>
      </c>
      <c r="D545" s="27">
        <v>0.0</v>
      </c>
      <c r="E545" s="28"/>
    </row>
    <row r="546" hidden="1">
      <c r="A546" s="57" t="s">
        <v>1664</v>
      </c>
      <c r="B546" s="29">
        <v>0.0</v>
      </c>
      <c r="C546" s="26"/>
      <c r="D546" s="27">
        <v>0.0</v>
      </c>
      <c r="E546" s="28"/>
    </row>
    <row r="547" hidden="1">
      <c r="A547" s="57" t="s">
        <v>1666</v>
      </c>
      <c r="B547" s="29">
        <v>0.0</v>
      </c>
      <c r="C547" s="26"/>
      <c r="D547" s="27">
        <v>0.0</v>
      </c>
      <c r="E547" s="28"/>
    </row>
    <row r="548" hidden="1">
      <c r="A548" s="31" t="s">
        <v>1668</v>
      </c>
      <c r="B548" s="29">
        <v>0.0</v>
      </c>
      <c r="C548" s="26"/>
      <c r="D548" s="27">
        <v>0.0</v>
      </c>
      <c r="E548" s="28"/>
    </row>
    <row r="549" hidden="1">
      <c r="A549" s="31" t="s">
        <v>1669</v>
      </c>
      <c r="B549" s="29">
        <v>0.0</v>
      </c>
      <c r="C549" s="26"/>
      <c r="D549" s="27">
        <v>0.0</v>
      </c>
      <c r="E549" s="28"/>
    </row>
    <row r="550" hidden="1">
      <c r="A550" s="31" t="s">
        <v>1671</v>
      </c>
      <c r="B550" s="29">
        <v>200.0</v>
      </c>
      <c r="C550" s="26">
        <v>200.0</v>
      </c>
      <c r="D550" s="27">
        <v>0.0</v>
      </c>
      <c r="E550" s="28" t="s">
        <v>1998</v>
      </c>
    </row>
    <row r="551" hidden="1">
      <c r="A551" s="31" t="s">
        <v>1673</v>
      </c>
      <c r="B551" s="29">
        <v>920.0</v>
      </c>
      <c r="C551" s="26">
        <v>920.0</v>
      </c>
      <c r="D551" s="27">
        <v>0.0</v>
      </c>
      <c r="E551" s="34"/>
    </row>
    <row r="552" hidden="1">
      <c r="A552" s="58" t="s">
        <v>1674</v>
      </c>
      <c r="B552" s="29">
        <v>11227.0</v>
      </c>
      <c r="C552" s="29">
        <v>11227.0</v>
      </c>
      <c r="D552" s="27">
        <v>0.0</v>
      </c>
      <c r="E552" s="34"/>
    </row>
    <row r="553" hidden="1">
      <c r="A553" s="58" t="s">
        <v>1675</v>
      </c>
      <c r="B553" s="29">
        <v>6488.0</v>
      </c>
      <c r="C553" s="59">
        <v>6488.0</v>
      </c>
      <c r="D553" s="27">
        <v>0.0</v>
      </c>
      <c r="E553" s="34"/>
    </row>
    <row r="554" hidden="1">
      <c r="A554" s="58" t="s">
        <v>1676</v>
      </c>
      <c r="B554" s="29">
        <v>20182.25</v>
      </c>
      <c r="C554" s="59">
        <v>20182.25</v>
      </c>
      <c r="D554" s="27">
        <v>0.0</v>
      </c>
      <c r="E554" s="34"/>
    </row>
    <row r="555" hidden="1">
      <c r="A555" s="58" t="s">
        <v>1677</v>
      </c>
      <c r="B555" s="29">
        <v>10014.0</v>
      </c>
      <c r="C555" s="59">
        <v>10014.0</v>
      </c>
      <c r="D555" s="27">
        <v>0.0</v>
      </c>
      <c r="E555" s="34"/>
    </row>
    <row r="556" hidden="1">
      <c r="A556" s="58" t="s">
        <v>1679</v>
      </c>
      <c r="B556" s="29">
        <v>636.0</v>
      </c>
      <c r="C556" s="59">
        <v>636.0</v>
      </c>
      <c r="D556" s="27">
        <v>0.0</v>
      </c>
      <c r="E556" s="34"/>
    </row>
    <row r="557" hidden="1">
      <c r="A557" s="58" t="s">
        <v>1680</v>
      </c>
      <c r="B557" s="29">
        <v>3007.75</v>
      </c>
      <c r="C557" s="59">
        <v>3007.75</v>
      </c>
      <c r="D557" s="27">
        <v>0.0</v>
      </c>
      <c r="E557" s="34"/>
    </row>
    <row r="558" hidden="1">
      <c r="A558" s="35" t="s">
        <v>1681</v>
      </c>
      <c r="B558" s="29">
        <v>101131.40000000001</v>
      </c>
      <c r="C558" s="59">
        <v>100782.4</v>
      </c>
      <c r="D558" s="27">
        <v>-349.00000000001455</v>
      </c>
      <c r="E558" s="34"/>
    </row>
    <row r="559" hidden="1">
      <c r="A559" s="36" t="s">
        <v>1682</v>
      </c>
      <c r="B559" s="37">
        <v>2.4499999999861757</v>
      </c>
      <c r="C559" s="27">
        <v>351.8500000000058</v>
      </c>
      <c r="D559" s="27">
        <v>349.40000000001965</v>
      </c>
      <c r="E559" s="38"/>
    </row>
    <row r="560" hidden="1"/>
    <row r="561" hidden="1"/>
    <row r="562" hidden="1">
      <c r="A562" s="5" t="s">
        <v>1683</v>
      </c>
      <c r="B562" s="6"/>
      <c r="C562" s="6"/>
      <c r="D562" s="6"/>
      <c r="E562" s="7"/>
    </row>
    <row r="563" hidden="1">
      <c r="A563" s="10"/>
      <c r="B563" s="11"/>
      <c r="C563" s="11"/>
      <c r="D563" s="11"/>
      <c r="E563" s="12"/>
    </row>
    <row r="564" hidden="1">
      <c r="A564" s="5" t="s">
        <v>1655</v>
      </c>
      <c r="B564" s="6"/>
      <c r="C564" s="6"/>
      <c r="D564" s="6"/>
      <c r="E564" s="7"/>
    </row>
    <row r="565" hidden="1">
      <c r="A565" s="10"/>
      <c r="B565" s="11"/>
      <c r="C565" s="11"/>
      <c r="D565" s="11"/>
      <c r="E565" s="12"/>
    </row>
    <row r="566" hidden="1">
      <c r="A566" s="13">
        <v>45999.0</v>
      </c>
      <c r="B566" s="6"/>
      <c r="C566" s="54" t="s">
        <v>1656</v>
      </c>
      <c r="D566" s="15">
        <v>46005.0</v>
      </c>
      <c r="E566" s="7"/>
    </row>
    <row r="567" hidden="1">
      <c r="A567" s="10"/>
      <c r="B567" s="11"/>
      <c r="C567" s="16"/>
      <c r="D567" s="11"/>
      <c r="E567" s="12"/>
    </row>
    <row r="568" hidden="1">
      <c r="A568" s="55" t="s">
        <v>1985</v>
      </c>
      <c r="B568" s="7"/>
      <c r="C568" s="16"/>
      <c r="D568" s="56" t="s">
        <v>1986</v>
      </c>
      <c r="E568" s="7"/>
    </row>
    <row r="569" hidden="1">
      <c r="A569" s="10"/>
      <c r="B569" s="12"/>
      <c r="C569" s="16"/>
      <c r="D569" s="11"/>
      <c r="E569" s="12"/>
    </row>
    <row r="570" hidden="1">
      <c r="A570" s="19" t="s">
        <v>1657</v>
      </c>
      <c r="B570" s="6"/>
      <c r="C570" s="6"/>
      <c r="D570" s="6"/>
      <c r="E570" s="7"/>
    </row>
    <row r="571" hidden="1">
      <c r="A571" s="20" t="s">
        <v>1658</v>
      </c>
      <c r="B571" s="21" t="s">
        <v>1659</v>
      </c>
      <c r="C571" s="22" t="s">
        <v>1660</v>
      </c>
      <c r="D571" s="21" t="s">
        <v>1661</v>
      </c>
      <c r="E571" s="23" t="s">
        <v>13</v>
      </c>
    </row>
    <row r="572" hidden="1">
      <c r="A572" s="57" t="s">
        <v>1662</v>
      </c>
      <c r="B572" s="25">
        <v>16420.0</v>
      </c>
      <c r="C572" s="26">
        <v>16418.0</v>
      </c>
      <c r="D572" s="27">
        <v>-2.0</v>
      </c>
      <c r="E572" s="28"/>
    </row>
    <row r="573" hidden="1">
      <c r="A573" s="57" t="s">
        <v>1663</v>
      </c>
      <c r="B573" s="29">
        <v>19641.0</v>
      </c>
      <c r="C573" s="26">
        <v>19641.0</v>
      </c>
      <c r="D573" s="27">
        <v>0.0</v>
      </c>
      <c r="E573" s="28"/>
    </row>
    <row r="574" hidden="1">
      <c r="A574" s="57" t="s">
        <v>1664</v>
      </c>
      <c r="B574" s="29">
        <v>0.0</v>
      </c>
      <c r="C574" s="26"/>
      <c r="D574" s="27">
        <v>0.0</v>
      </c>
      <c r="E574" s="28"/>
    </row>
    <row r="575" hidden="1">
      <c r="A575" s="57" t="s">
        <v>1666</v>
      </c>
      <c r="B575" s="29">
        <v>0.0</v>
      </c>
      <c r="C575" s="26"/>
      <c r="D575" s="27">
        <v>0.0</v>
      </c>
      <c r="E575" s="28"/>
    </row>
    <row r="576" hidden="1">
      <c r="A576" s="31" t="s">
        <v>1668</v>
      </c>
      <c r="B576" s="29">
        <v>0.0</v>
      </c>
      <c r="C576" s="26"/>
      <c r="D576" s="27">
        <v>0.0</v>
      </c>
      <c r="E576" s="28"/>
    </row>
    <row r="577" hidden="1">
      <c r="A577" s="31" t="s">
        <v>1669</v>
      </c>
      <c r="B577" s="29">
        <v>0.0</v>
      </c>
      <c r="C577" s="26"/>
      <c r="D577" s="27">
        <v>0.0</v>
      </c>
      <c r="E577" s="28"/>
    </row>
    <row r="578" hidden="1">
      <c r="A578" s="31" t="s">
        <v>1671</v>
      </c>
      <c r="B578" s="29">
        <v>0.0</v>
      </c>
      <c r="C578" s="26"/>
      <c r="D578" s="27">
        <v>0.0</v>
      </c>
      <c r="E578" s="28"/>
    </row>
    <row r="579" hidden="1">
      <c r="A579" s="31" t="s">
        <v>1673</v>
      </c>
      <c r="B579" s="29">
        <v>1080.0</v>
      </c>
      <c r="C579" s="26">
        <v>1080.0</v>
      </c>
      <c r="D579" s="27">
        <v>0.0</v>
      </c>
      <c r="E579" s="34"/>
    </row>
    <row r="580" hidden="1">
      <c r="A580" s="58" t="s">
        <v>1674</v>
      </c>
      <c r="B580" s="29">
        <v>20528.199999999997</v>
      </c>
      <c r="C580" s="29">
        <v>20528.199999999997</v>
      </c>
      <c r="D580" s="27">
        <v>0.0</v>
      </c>
      <c r="E580" s="34"/>
    </row>
    <row r="581" hidden="1">
      <c r="A581" s="58" t="s">
        <v>1675</v>
      </c>
      <c r="B581" s="29">
        <v>7401.0</v>
      </c>
      <c r="C581" s="59">
        <v>7401.0</v>
      </c>
      <c r="D581" s="27">
        <v>0.0</v>
      </c>
      <c r="E581" s="34"/>
    </row>
    <row r="582" hidden="1">
      <c r="A582" s="58" t="s">
        <v>1676</v>
      </c>
      <c r="B582" s="29">
        <v>17423.0</v>
      </c>
      <c r="C582" s="59">
        <v>17423.0</v>
      </c>
      <c r="D582" s="27">
        <v>0.0</v>
      </c>
      <c r="E582" s="34"/>
    </row>
    <row r="583" hidden="1">
      <c r="A583" s="58" t="s">
        <v>1677</v>
      </c>
      <c r="B583" s="29">
        <v>7723.0</v>
      </c>
      <c r="C583" s="59">
        <v>7723.0</v>
      </c>
      <c r="D583" s="27">
        <v>0.0</v>
      </c>
      <c r="E583" s="34"/>
    </row>
    <row r="584" hidden="1">
      <c r="A584" s="58" t="s">
        <v>1679</v>
      </c>
      <c r="B584" s="29">
        <v>463.0</v>
      </c>
      <c r="C584" s="59">
        <v>463.0</v>
      </c>
      <c r="D584" s="27">
        <v>0.0</v>
      </c>
      <c r="E584" s="34"/>
    </row>
    <row r="585" hidden="1">
      <c r="A585" s="58" t="s">
        <v>1680</v>
      </c>
      <c r="B585" s="29">
        <v>3582.25</v>
      </c>
      <c r="C585" s="59">
        <v>3582.25</v>
      </c>
      <c r="D585" s="27">
        <v>0.0</v>
      </c>
      <c r="E585" s="34"/>
    </row>
    <row r="586" hidden="1">
      <c r="A586" s="35" t="s">
        <v>1681</v>
      </c>
      <c r="B586" s="29">
        <v>90679.65000000001</v>
      </c>
      <c r="C586" s="59">
        <v>90679.65000000004</v>
      </c>
      <c r="D586" s="27">
        <v>2.9103830456733704E-11</v>
      </c>
      <c r="E586" s="34"/>
    </row>
    <row r="587" hidden="1">
      <c r="A587" s="36" t="s">
        <v>1682</v>
      </c>
      <c r="B587" s="37">
        <v>-0.45000000000982254</v>
      </c>
      <c r="C587" s="27">
        <v>-2.4500000000407454</v>
      </c>
      <c r="D587" s="27">
        <v>-2.000000000030923</v>
      </c>
      <c r="E587" s="38"/>
    </row>
    <row r="588" hidden="1"/>
    <row r="589" hidden="1"/>
    <row r="590" hidden="1">
      <c r="A590" s="5" t="s">
        <v>1683</v>
      </c>
      <c r="B590" s="6"/>
      <c r="C590" s="6"/>
      <c r="D590" s="6"/>
      <c r="E590" s="7"/>
    </row>
    <row r="591" hidden="1">
      <c r="A591" s="10"/>
      <c r="B591" s="11"/>
      <c r="C591" s="11"/>
      <c r="D591" s="11"/>
      <c r="E591" s="12"/>
    </row>
    <row r="592" hidden="1">
      <c r="A592" s="5" t="s">
        <v>1655</v>
      </c>
      <c r="B592" s="6"/>
      <c r="C592" s="6"/>
      <c r="D592" s="6"/>
      <c r="E592" s="7"/>
    </row>
    <row r="593" hidden="1">
      <c r="A593" s="10"/>
      <c r="B593" s="11"/>
      <c r="C593" s="11"/>
      <c r="D593" s="11"/>
      <c r="E593" s="12"/>
    </row>
    <row r="594" hidden="1">
      <c r="A594" s="13">
        <v>46006.0</v>
      </c>
      <c r="B594" s="6"/>
      <c r="C594" s="54" t="s">
        <v>1656</v>
      </c>
      <c r="D594" s="15">
        <v>46012.0</v>
      </c>
      <c r="E594" s="7"/>
    </row>
    <row r="595" hidden="1">
      <c r="A595" s="10"/>
      <c r="B595" s="11"/>
      <c r="C595" s="16"/>
      <c r="D595" s="11"/>
      <c r="E595" s="12"/>
    </row>
    <row r="596" hidden="1">
      <c r="A596" s="55" t="s">
        <v>1985</v>
      </c>
      <c r="B596" s="7"/>
      <c r="C596" s="16"/>
      <c r="D596" s="56" t="s">
        <v>1986</v>
      </c>
      <c r="E596" s="7"/>
    </row>
    <row r="597" hidden="1">
      <c r="A597" s="10"/>
      <c r="B597" s="12"/>
      <c r="C597" s="16"/>
      <c r="D597" s="11"/>
      <c r="E597" s="12"/>
    </row>
    <row r="598" hidden="1">
      <c r="A598" s="19" t="s">
        <v>1657</v>
      </c>
      <c r="B598" s="6"/>
      <c r="C598" s="6"/>
      <c r="D598" s="6"/>
      <c r="E598" s="7"/>
    </row>
    <row r="599" hidden="1">
      <c r="A599" s="20" t="s">
        <v>1658</v>
      </c>
      <c r="B599" s="21" t="s">
        <v>1659</v>
      </c>
      <c r="C599" s="22" t="s">
        <v>1660</v>
      </c>
      <c r="D599" s="21" t="s">
        <v>1661</v>
      </c>
      <c r="E599" s="23" t="s">
        <v>13</v>
      </c>
    </row>
    <row r="600" hidden="1">
      <c r="A600" s="57" t="s">
        <v>1662</v>
      </c>
      <c r="B600" s="25">
        <v>20848.0</v>
      </c>
      <c r="C600" s="26">
        <v>20805.0</v>
      </c>
      <c r="D600" s="27">
        <v>-43.0</v>
      </c>
      <c r="E600" s="28"/>
    </row>
    <row r="601" hidden="1">
      <c r="A601" s="57" t="s">
        <v>1663</v>
      </c>
      <c r="B601" s="29">
        <v>21529.0</v>
      </c>
      <c r="C601" s="26">
        <v>21529.0</v>
      </c>
      <c r="D601" s="27">
        <v>0.0</v>
      </c>
      <c r="E601" s="28"/>
    </row>
    <row r="602" hidden="1">
      <c r="A602" s="57" t="s">
        <v>1664</v>
      </c>
      <c r="B602" s="29">
        <v>160.0</v>
      </c>
      <c r="C602" s="26">
        <v>160.0</v>
      </c>
      <c r="D602" s="27">
        <v>0.0</v>
      </c>
      <c r="E602" s="28"/>
    </row>
    <row r="603" hidden="1">
      <c r="A603" s="57" t="s">
        <v>1666</v>
      </c>
      <c r="B603" s="29">
        <v>0.0</v>
      </c>
      <c r="C603" s="26"/>
      <c r="D603" s="27">
        <v>0.0</v>
      </c>
      <c r="E603" s="28"/>
    </row>
    <row r="604" hidden="1">
      <c r="A604" s="31" t="s">
        <v>1668</v>
      </c>
      <c r="B604" s="29">
        <v>0.0</v>
      </c>
      <c r="C604" s="26"/>
      <c r="D604" s="27">
        <v>0.0</v>
      </c>
      <c r="E604" s="28"/>
    </row>
    <row r="605" hidden="1">
      <c r="A605" s="31" t="s">
        <v>1669</v>
      </c>
      <c r="B605" s="29">
        <v>0.0</v>
      </c>
      <c r="C605" s="26"/>
      <c r="D605" s="27">
        <v>0.0</v>
      </c>
      <c r="E605" s="28"/>
    </row>
    <row r="606" hidden="1">
      <c r="A606" s="31" t="s">
        <v>1671</v>
      </c>
      <c r="B606" s="29">
        <v>529.0</v>
      </c>
      <c r="C606" s="26">
        <v>529.0</v>
      </c>
      <c r="D606" s="27">
        <v>0.0</v>
      </c>
      <c r="E606" s="28" t="s">
        <v>1999</v>
      </c>
    </row>
    <row r="607" hidden="1">
      <c r="A607" s="31" t="s">
        <v>1673</v>
      </c>
      <c r="B607" s="29">
        <v>1240.0</v>
      </c>
      <c r="C607" s="26">
        <v>1120.0</v>
      </c>
      <c r="D607" s="27">
        <v>-120.0</v>
      </c>
      <c r="E607" s="34"/>
    </row>
    <row r="608" hidden="1">
      <c r="A608" s="58" t="s">
        <v>1674</v>
      </c>
      <c r="B608" s="29">
        <v>12677.0</v>
      </c>
      <c r="C608" s="29">
        <v>12677.0</v>
      </c>
      <c r="D608" s="27">
        <v>0.0</v>
      </c>
      <c r="E608" s="34"/>
    </row>
    <row r="609" hidden="1">
      <c r="A609" s="58" t="s">
        <v>1675</v>
      </c>
      <c r="B609" s="29">
        <v>5849.0</v>
      </c>
      <c r="C609" s="59">
        <v>5849.0</v>
      </c>
      <c r="D609" s="27">
        <v>0.0</v>
      </c>
      <c r="E609" s="34"/>
    </row>
    <row r="610" hidden="1">
      <c r="A610" s="58" t="s">
        <v>1676</v>
      </c>
      <c r="B610" s="29">
        <v>13814.75</v>
      </c>
      <c r="C610" s="59">
        <v>13814.75</v>
      </c>
      <c r="D610" s="27">
        <v>0.0</v>
      </c>
      <c r="E610" s="34"/>
    </row>
    <row r="611" hidden="1">
      <c r="A611" s="58" t="s">
        <v>1677</v>
      </c>
      <c r="B611" s="29">
        <v>8305.0</v>
      </c>
      <c r="C611" s="59">
        <v>8305.0</v>
      </c>
      <c r="D611" s="27">
        <v>0.0</v>
      </c>
      <c r="E611" s="34"/>
    </row>
    <row r="612" hidden="1">
      <c r="A612" s="58" t="s">
        <v>1679</v>
      </c>
      <c r="B612" s="29">
        <v>737.0</v>
      </c>
      <c r="C612" s="59">
        <v>737.0</v>
      </c>
      <c r="D612" s="27">
        <v>0.0</v>
      </c>
      <c r="E612" s="34"/>
    </row>
    <row r="613" hidden="1">
      <c r="A613" s="58" t="s">
        <v>1680</v>
      </c>
      <c r="B613" s="29">
        <v>5229.0</v>
      </c>
      <c r="C613" s="59">
        <v>5229.0</v>
      </c>
      <c r="D613" s="27">
        <v>0.0</v>
      </c>
      <c r="E613" s="34"/>
    </row>
    <row r="614" hidden="1">
      <c r="A614" s="35" t="s">
        <v>1681</v>
      </c>
      <c r="B614" s="29">
        <v>85675.25</v>
      </c>
      <c r="C614" s="59">
        <v>85675.25</v>
      </c>
      <c r="D614" s="27">
        <v>0.0</v>
      </c>
      <c r="E614" s="34"/>
    </row>
    <row r="615" hidden="1">
      <c r="A615" s="36" t="s">
        <v>1682</v>
      </c>
      <c r="B615" s="37">
        <v>13.5</v>
      </c>
      <c r="C615" s="27">
        <v>-149.5</v>
      </c>
      <c r="D615" s="27">
        <v>-163.0</v>
      </c>
      <c r="E615" s="38"/>
    </row>
    <row r="616" hidden="1"/>
    <row r="617" hidden="1"/>
    <row r="618" hidden="1">
      <c r="A618" s="5" t="s">
        <v>1683</v>
      </c>
      <c r="B618" s="6"/>
      <c r="C618" s="6"/>
      <c r="D618" s="6"/>
      <c r="E618" s="7"/>
    </row>
    <row r="619" hidden="1">
      <c r="A619" s="10"/>
      <c r="B619" s="11"/>
      <c r="C619" s="11"/>
      <c r="D619" s="11"/>
      <c r="E619" s="12"/>
    </row>
    <row r="620" hidden="1">
      <c r="A620" s="5" t="s">
        <v>1655</v>
      </c>
      <c r="B620" s="6"/>
      <c r="C620" s="6"/>
      <c r="D620" s="6"/>
      <c r="E620" s="7"/>
    </row>
    <row r="621" hidden="1">
      <c r="A621" s="10"/>
      <c r="B621" s="11"/>
      <c r="C621" s="11"/>
      <c r="D621" s="11"/>
      <c r="E621" s="12"/>
    </row>
    <row r="622" hidden="1">
      <c r="A622" s="13">
        <v>46013.0</v>
      </c>
      <c r="B622" s="6"/>
      <c r="C622" s="54" t="s">
        <v>1656</v>
      </c>
      <c r="D622" s="15">
        <v>46019.0</v>
      </c>
      <c r="E622" s="7"/>
    </row>
    <row r="623" hidden="1">
      <c r="A623" s="10"/>
      <c r="B623" s="11"/>
      <c r="C623" s="16"/>
      <c r="D623" s="11"/>
      <c r="E623" s="12"/>
    </row>
    <row r="624" hidden="1">
      <c r="A624" s="55" t="s">
        <v>1985</v>
      </c>
      <c r="B624" s="7"/>
      <c r="C624" s="16"/>
      <c r="D624" s="56" t="s">
        <v>1986</v>
      </c>
      <c r="E624" s="7"/>
    </row>
    <row r="625" hidden="1">
      <c r="A625" s="10"/>
      <c r="B625" s="12"/>
      <c r="C625" s="16"/>
      <c r="D625" s="11"/>
      <c r="E625" s="12"/>
    </row>
    <row r="626" hidden="1">
      <c r="A626" s="19" t="s">
        <v>1657</v>
      </c>
      <c r="B626" s="6"/>
      <c r="C626" s="6"/>
      <c r="D626" s="6"/>
      <c r="E626" s="7"/>
    </row>
    <row r="627" hidden="1">
      <c r="A627" s="20" t="s">
        <v>1658</v>
      </c>
      <c r="B627" s="21" t="s">
        <v>1659</v>
      </c>
      <c r="C627" s="22" t="s">
        <v>1660</v>
      </c>
      <c r="D627" s="21" t="s">
        <v>1661</v>
      </c>
      <c r="E627" s="23" t="s">
        <v>13</v>
      </c>
    </row>
    <row r="628" hidden="1">
      <c r="A628" s="57" t="s">
        <v>1662</v>
      </c>
      <c r="B628" s="25">
        <v>11944.0</v>
      </c>
      <c r="C628" s="26">
        <v>11944.0</v>
      </c>
      <c r="D628" s="27">
        <v>0.0</v>
      </c>
      <c r="E628" s="28"/>
    </row>
    <row r="629" hidden="1">
      <c r="A629" s="57" t="s">
        <v>1663</v>
      </c>
      <c r="B629" s="29">
        <v>8951.0</v>
      </c>
      <c r="C629" s="26">
        <v>8951.0</v>
      </c>
      <c r="D629" s="27">
        <v>0.0</v>
      </c>
      <c r="E629" s="28"/>
    </row>
    <row r="630" hidden="1">
      <c r="A630" s="57" t="s">
        <v>1664</v>
      </c>
      <c r="B630" s="29">
        <v>0.0</v>
      </c>
      <c r="C630" s="26"/>
      <c r="D630" s="27">
        <v>0.0</v>
      </c>
      <c r="E630" s="28"/>
    </row>
    <row r="631" hidden="1">
      <c r="A631" s="57" t="s">
        <v>1666</v>
      </c>
      <c r="B631" s="29">
        <v>0.0</v>
      </c>
      <c r="C631" s="26"/>
      <c r="D631" s="27">
        <v>0.0</v>
      </c>
      <c r="E631" s="28"/>
    </row>
    <row r="632" hidden="1">
      <c r="A632" s="31" t="s">
        <v>1668</v>
      </c>
      <c r="B632" s="29">
        <v>0.0</v>
      </c>
      <c r="C632" s="26"/>
      <c r="D632" s="27">
        <v>0.0</v>
      </c>
      <c r="E632" s="28"/>
    </row>
    <row r="633" hidden="1">
      <c r="A633" s="31" t="s">
        <v>1669</v>
      </c>
      <c r="B633" s="29">
        <v>0.0</v>
      </c>
      <c r="C633" s="26"/>
      <c r="D633" s="27">
        <v>0.0</v>
      </c>
      <c r="E633" s="28"/>
    </row>
    <row r="634" hidden="1">
      <c r="A634" s="31" t="s">
        <v>1671</v>
      </c>
      <c r="B634" s="29">
        <v>0.0</v>
      </c>
      <c r="C634" s="26"/>
      <c r="D634" s="27">
        <v>0.0</v>
      </c>
      <c r="E634" s="28"/>
    </row>
    <row r="635" hidden="1">
      <c r="A635" s="31" t="s">
        <v>1673</v>
      </c>
      <c r="B635" s="29">
        <v>720.0</v>
      </c>
      <c r="C635" s="26">
        <v>720.0</v>
      </c>
      <c r="D635" s="27">
        <v>0.0</v>
      </c>
      <c r="E635" s="34"/>
    </row>
    <row r="636" hidden="1">
      <c r="A636" s="58" t="s">
        <v>1674</v>
      </c>
      <c r="B636" s="29">
        <v>4207.0</v>
      </c>
      <c r="C636" s="29">
        <v>4207.0</v>
      </c>
      <c r="D636" s="27">
        <v>0.0</v>
      </c>
      <c r="E636" s="34"/>
    </row>
    <row r="637" hidden="1">
      <c r="A637" s="58" t="s">
        <v>1675</v>
      </c>
      <c r="B637" s="29">
        <v>5328.0</v>
      </c>
      <c r="C637" s="59">
        <v>5328.0</v>
      </c>
      <c r="D637" s="27">
        <v>0.0</v>
      </c>
      <c r="E637" s="34"/>
    </row>
    <row r="638" hidden="1">
      <c r="A638" s="58" t="s">
        <v>1676</v>
      </c>
      <c r="B638" s="29">
        <v>8582.25</v>
      </c>
      <c r="C638" s="59">
        <v>8931.25</v>
      </c>
      <c r="D638" s="27">
        <v>349.0</v>
      </c>
      <c r="E638" s="34"/>
    </row>
    <row r="639" hidden="1">
      <c r="A639" s="58" t="s">
        <v>1677</v>
      </c>
      <c r="B639" s="29">
        <v>5313.0</v>
      </c>
      <c r="C639" s="59">
        <v>5313.0</v>
      </c>
      <c r="D639" s="27">
        <v>0.0</v>
      </c>
      <c r="E639" s="34"/>
    </row>
    <row r="640" hidden="1">
      <c r="A640" s="58" t="s">
        <v>1679</v>
      </c>
      <c r="B640" s="29">
        <v>0.0</v>
      </c>
      <c r="C640" s="59">
        <v>0.0</v>
      </c>
      <c r="D640" s="27">
        <v>0.0</v>
      </c>
      <c r="E640" s="34"/>
    </row>
    <row r="641" hidden="1">
      <c r="A641" s="58" t="s">
        <v>1680</v>
      </c>
      <c r="B641" s="29">
        <v>1955.0</v>
      </c>
      <c r="C641" s="59">
        <v>1955.0</v>
      </c>
      <c r="D641" s="27">
        <v>0.0</v>
      </c>
      <c r="E641" s="34"/>
    </row>
    <row r="642" hidden="1">
      <c r="A642" s="35" t="s">
        <v>1681</v>
      </c>
      <c r="B642" s="29">
        <v>45044.65</v>
      </c>
      <c r="C642" s="59">
        <v>45393.65</v>
      </c>
      <c r="D642" s="27">
        <v>349.0</v>
      </c>
      <c r="E642" s="34"/>
    </row>
    <row r="643" hidden="1">
      <c r="A643" s="36" t="s">
        <v>1682</v>
      </c>
      <c r="B643" s="37">
        <v>0.6000000000003638</v>
      </c>
      <c r="C643" s="27">
        <v>0.5999999999985448</v>
      </c>
      <c r="D643" s="27">
        <v>-1.8189894035458565E-12</v>
      </c>
      <c r="E643" s="38"/>
    </row>
    <row r="644" hidden="1"/>
    <row r="645" hidden="1"/>
    <row r="646" hidden="1">
      <c r="A646" s="5" t="s">
        <v>1683</v>
      </c>
      <c r="B646" s="6"/>
      <c r="C646" s="6"/>
      <c r="D646" s="6"/>
      <c r="E646" s="7"/>
    </row>
    <row r="647" hidden="1">
      <c r="A647" s="10"/>
      <c r="B647" s="11"/>
      <c r="C647" s="11"/>
      <c r="D647" s="11"/>
      <c r="E647" s="12"/>
    </row>
    <row r="648" hidden="1">
      <c r="A648" s="5" t="s">
        <v>1655</v>
      </c>
      <c r="B648" s="6"/>
      <c r="C648" s="6"/>
      <c r="D648" s="6"/>
      <c r="E648" s="7"/>
    </row>
    <row r="649" hidden="1">
      <c r="A649" s="10"/>
      <c r="B649" s="11"/>
      <c r="C649" s="11"/>
      <c r="D649" s="11"/>
      <c r="E649" s="12"/>
    </row>
    <row r="650" hidden="1">
      <c r="A650" s="13">
        <v>46020.0</v>
      </c>
      <c r="B650" s="6"/>
      <c r="C650" s="54" t="s">
        <v>1656</v>
      </c>
      <c r="D650" s="15">
        <v>46022.0</v>
      </c>
      <c r="E650" s="7"/>
    </row>
    <row r="651" hidden="1">
      <c r="A651" s="10"/>
      <c r="B651" s="11"/>
      <c r="C651" s="16"/>
      <c r="D651" s="11"/>
      <c r="E651" s="12"/>
    </row>
    <row r="652" hidden="1">
      <c r="A652" s="55" t="s">
        <v>1985</v>
      </c>
      <c r="B652" s="7"/>
      <c r="C652" s="16"/>
      <c r="D652" s="56" t="s">
        <v>1988</v>
      </c>
      <c r="E652" s="7"/>
    </row>
    <row r="653" hidden="1">
      <c r="A653" s="10"/>
      <c r="B653" s="12"/>
      <c r="C653" s="16"/>
      <c r="D653" s="11"/>
      <c r="E653" s="12"/>
    </row>
    <row r="654" hidden="1">
      <c r="A654" s="19" t="s">
        <v>1657</v>
      </c>
      <c r="B654" s="6"/>
      <c r="C654" s="6"/>
      <c r="D654" s="6"/>
      <c r="E654" s="7"/>
    </row>
    <row r="655" hidden="1">
      <c r="A655" s="20" t="s">
        <v>1658</v>
      </c>
      <c r="B655" s="21" t="s">
        <v>1659</v>
      </c>
      <c r="C655" s="22" t="s">
        <v>1660</v>
      </c>
      <c r="D655" s="21" t="s">
        <v>1661</v>
      </c>
      <c r="E655" s="23" t="s">
        <v>13</v>
      </c>
    </row>
    <row r="656" hidden="1">
      <c r="A656" s="57" t="s">
        <v>1662</v>
      </c>
      <c r="B656" s="25">
        <v>9518.0</v>
      </c>
      <c r="C656" s="26">
        <v>9518.0</v>
      </c>
      <c r="D656" s="27">
        <v>0.0</v>
      </c>
      <c r="E656" s="28"/>
    </row>
    <row r="657" hidden="1">
      <c r="A657" s="57" t="s">
        <v>1663</v>
      </c>
      <c r="B657" s="29">
        <v>4558.0</v>
      </c>
      <c r="C657" s="26">
        <v>4558.0</v>
      </c>
      <c r="D657" s="27">
        <v>0.0</v>
      </c>
      <c r="E657" s="28"/>
    </row>
    <row r="658" hidden="1">
      <c r="A658" s="57" t="s">
        <v>1664</v>
      </c>
      <c r="B658" s="29">
        <v>0.0</v>
      </c>
      <c r="C658" s="26"/>
      <c r="D658" s="27">
        <v>0.0</v>
      </c>
      <c r="E658" s="28"/>
    </row>
    <row r="659" hidden="1">
      <c r="A659" s="57" t="s">
        <v>1666</v>
      </c>
      <c r="B659" s="29">
        <v>0.0</v>
      </c>
      <c r="C659" s="26"/>
      <c r="D659" s="27">
        <v>0.0</v>
      </c>
      <c r="E659" s="28"/>
    </row>
    <row r="660" hidden="1">
      <c r="A660" s="31" t="s">
        <v>1668</v>
      </c>
      <c r="B660" s="29">
        <v>0.0</v>
      </c>
      <c r="C660" s="26"/>
      <c r="D660" s="27">
        <v>0.0</v>
      </c>
      <c r="E660" s="28"/>
    </row>
    <row r="661" hidden="1">
      <c r="A661" s="31" t="s">
        <v>1669</v>
      </c>
      <c r="B661" s="29">
        <v>0.0</v>
      </c>
      <c r="C661" s="26"/>
      <c r="D661" s="27">
        <v>0.0</v>
      </c>
      <c r="E661" s="28"/>
    </row>
    <row r="662" hidden="1">
      <c r="A662" s="31" t="s">
        <v>1671</v>
      </c>
      <c r="B662" s="29">
        <v>0.0</v>
      </c>
      <c r="C662" s="26"/>
      <c r="D662" s="27">
        <v>0.0</v>
      </c>
      <c r="E662" s="28"/>
    </row>
    <row r="663" hidden="1">
      <c r="A663" s="31" t="s">
        <v>1673</v>
      </c>
      <c r="B663" s="29">
        <v>680.0</v>
      </c>
      <c r="C663" s="26">
        <v>600.0</v>
      </c>
      <c r="D663" s="27">
        <v>-80.0</v>
      </c>
      <c r="E663" s="34"/>
    </row>
    <row r="664" hidden="1">
      <c r="A664" s="58" t="s">
        <v>1674</v>
      </c>
      <c r="B664" s="29">
        <v>6242.0</v>
      </c>
      <c r="C664" s="29">
        <v>6242.0</v>
      </c>
      <c r="D664" s="27">
        <v>0.0</v>
      </c>
      <c r="E664" s="34"/>
    </row>
    <row r="665" hidden="1">
      <c r="A665" s="58" t="s">
        <v>1675</v>
      </c>
      <c r="B665" s="29">
        <v>3153.0</v>
      </c>
      <c r="C665" s="59">
        <v>3153.0</v>
      </c>
      <c r="D665" s="27">
        <v>0.0</v>
      </c>
      <c r="E665" s="34"/>
    </row>
    <row r="666" hidden="1">
      <c r="A666" s="58" t="s">
        <v>1676</v>
      </c>
      <c r="B666" s="29">
        <v>8528.0</v>
      </c>
      <c r="C666" s="59">
        <v>8528.0</v>
      </c>
      <c r="D666" s="27">
        <v>0.0</v>
      </c>
      <c r="E666" s="34"/>
    </row>
    <row r="667" hidden="1">
      <c r="A667" s="58" t="s">
        <v>1677</v>
      </c>
      <c r="B667" s="29">
        <v>4074.0</v>
      </c>
      <c r="C667" s="59">
        <v>4074.0</v>
      </c>
      <c r="D667" s="27">
        <v>0.0</v>
      </c>
      <c r="E667" s="34"/>
    </row>
    <row r="668" hidden="1">
      <c r="A668" s="58" t="s">
        <v>1679</v>
      </c>
      <c r="B668" s="29">
        <v>940.0</v>
      </c>
      <c r="C668" s="59">
        <v>940.0</v>
      </c>
      <c r="D668" s="27">
        <v>0.0</v>
      </c>
      <c r="E668" s="34"/>
    </row>
    <row r="669" hidden="1">
      <c r="A669" s="58" t="s">
        <v>1680</v>
      </c>
      <c r="B669" s="29">
        <v>1164.0</v>
      </c>
      <c r="C669" s="59">
        <v>1164.0</v>
      </c>
      <c r="D669" s="27">
        <v>0.0</v>
      </c>
      <c r="E669" s="34"/>
    </row>
    <row r="670" hidden="1">
      <c r="A670" s="35" t="s">
        <v>1681</v>
      </c>
      <c r="B670" s="29">
        <v>37693.0</v>
      </c>
      <c r="C670" s="59">
        <v>37693.0</v>
      </c>
      <c r="D670" s="27">
        <v>0.0</v>
      </c>
      <c r="E670" s="34"/>
    </row>
    <row r="671" hidden="1">
      <c r="A671" s="36" t="s">
        <v>1682</v>
      </c>
      <c r="B671" s="37">
        <v>0.0</v>
      </c>
      <c r="C671" s="27">
        <v>-80.0</v>
      </c>
      <c r="D671" s="27">
        <v>-80.0</v>
      </c>
      <c r="E671" s="38"/>
    </row>
    <row r="672" hidden="1"/>
    <row r="673" hidden="1"/>
    <row r="674" hidden="1">
      <c r="A674" s="5" t="s">
        <v>1683</v>
      </c>
      <c r="B674" s="6"/>
      <c r="C674" s="6"/>
      <c r="D674" s="6"/>
      <c r="E674" s="7"/>
    </row>
    <row r="675" hidden="1">
      <c r="A675" s="10"/>
      <c r="B675" s="11"/>
      <c r="C675" s="11"/>
      <c r="D675" s="11"/>
      <c r="E675" s="12"/>
    </row>
    <row r="676" hidden="1">
      <c r="A676" s="5" t="s">
        <v>1655</v>
      </c>
      <c r="B676" s="6"/>
      <c r="C676" s="6"/>
      <c r="D676" s="6"/>
      <c r="E676" s="7"/>
    </row>
    <row r="677" hidden="1">
      <c r="A677" s="10"/>
      <c r="B677" s="11"/>
      <c r="C677" s="11"/>
      <c r="D677" s="11"/>
      <c r="E677" s="12"/>
    </row>
    <row r="678" hidden="1">
      <c r="A678" s="13">
        <v>46023.0</v>
      </c>
      <c r="B678" s="6"/>
      <c r="C678" s="54" t="s">
        <v>1656</v>
      </c>
      <c r="D678" s="15">
        <v>46026.0</v>
      </c>
      <c r="E678" s="7"/>
    </row>
    <row r="679" hidden="1">
      <c r="A679" s="10"/>
      <c r="B679" s="11"/>
      <c r="C679" s="16"/>
      <c r="D679" s="11"/>
      <c r="E679" s="12"/>
    </row>
    <row r="680" hidden="1">
      <c r="A680" s="55" t="s">
        <v>2000</v>
      </c>
      <c r="B680" s="7"/>
      <c r="C680" s="16"/>
      <c r="D680" s="56" t="s">
        <v>1986</v>
      </c>
      <c r="E680" s="7"/>
    </row>
    <row r="681" hidden="1">
      <c r="A681" s="10"/>
      <c r="B681" s="12"/>
      <c r="C681" s="16"/>
      <c r="D681" s="11"/>
      <c r="E681" s="12"/>
    </row>
    <row r="682" hidden="1">
      <c r="A682" s="19" t="s">
        <v>1657</v>
      </c>
      <c r="B682" s="6"/>
      <c r="C682" s="6"/>
      <c r="D682" s="6"/>
      <c r="E682" s="7"/>
    </row>
    <row r="683" hidden="1">
      <c r="A683" s="20" t="s">
        <v>1658</v>
      </c>
      <c r="B683" s="21" t="s">
        <v>1659</v>
      </c>
      <c r="C683" s="22" t="s">
        <v>1660</v>
      </c>
      <c r="D683" s="21" t="s">
        <v>1661</v>
      </c>
      <c r="E683" s="23" t="s">
        <v>13</v>
      </c>
    </row>
    <row r="684" hidden="1">
      <c r="A684" s="57" t="s">
        <v>1662</v>
      </c>
      <c r="B684" s="25">
        <v>9158.0</v>
      </c>
      <c r="C684" s="26">
        <v>9158.0</v>
      </c>
      <c r="D684" s="27">
        <v>0.0</v>
      </c>
      <c r="E684" s="28"/>
    </row>
    <row r="685" hidden="1">
      <c r="A685" s="57" t="s">
        <v>1663</v>
      </c>
      <c r="B685" s="29">
        <v>2619.5</v>
      </c>
      <c r="C685" s="26">
        <v>2619.5</v>
      </c>
      <c r="D685" s="27">
        <v>0.0</v>
      </c>
      <c r="E685" s="28"/>
    </row>
    <row r="686" hidden="1">
      <c r="A686" s="57" t="s">
        <v>1664</v>
      </c>
      <c r="B686" s="29">
        <v>0.0</v>
      </c>
      <c r="C686" s="26"/>
      <c r="D686" s="27">
        <v>0.0</v>
      </c>
      <c r="E686" s="28"/>
    </row>
    <row r="687" hidden="1">
      <c r="A687" s="57" t="s">
        <v>1666</v>
      </c>
      <c r="B687" s="29">
        <v>0.0</v>
      </c>
      <c r="C687" s="26"/>
      <c r="D687" s="27">
        <v>0.0</v>
      </c>
      <c r="E687" s="28"/>
    </row>
    <row r="688" hidden="1">
      <c r="A688" s="31" t="s">
        <v>1668</v>
      </c>
      <c r="B688" s="29">
        <v>0.0</v>
      </c>
      <c r="C688" s="26"/>
      <c r="D688" s="27">
        <v>0.0</v>
      </c>
      <c r="E688" s="28"/>
    </row>
    <row r="689" hidden="1">
      <c r="A689" s="31" t="s">
        <v>1669</v>
      </c>
      <c r="B689" s="29">
        <v>0.0</v>
      </c>
      <c r="C689" s="26"/>
      <c r="D689" s="27">
        <v>0.0</v>
      </c>
      <c r="E689" s="28"/>
    </row>
    <row r="690" hidden="1">
      <c r="A690" s="31" t="s">
        <v>1671</v>
      </c>
      <c r="B690" s="29">
        <v>0.0</v>
      </c>
      <c r="C690" s="26"/>
      <c r="D690" s="27">
        <v>0.0</v>
      </c>
      <c r="E690" s="28"/>
    </row>
    <row r="691" hidden="1">
      <c r="A691" s="31" t="s">
        <v>1673</v>
      </c>
      <c r="B691" s="29">
        <v>600.0</v>
      </c>
      <c r="C691" s="26">
        <v>600.0</v>
      </c>
      <c r="D691" s="27">
        <v>0.0</v>
      </c>
      <c r="E691" s="34"/>
    </row>
    <row r="692" hidden="1">
      <c r="A692" s="58" t="s">
        <v>1674</v>
      </c>
      <c r="B692" s="29">
        <v>3437.0</v>
      </c>
      <c r="C692" s="29">
        <v>3437.0</v>
      </c>
      <c r="D692" s="27">
        <v>0.0</v>
      </c>
      <c r="E692" s="34"/>
    </row>
    <row r="693" hidden="1">
      <c r="A693" s="58" t="s">
        <v>1675</v>
      </c>
      <c r="B693" s="29">
        <v>4499.0</v>
      </c>
      <c r="C693" s="59">
        <v>4499.0</v>
      </c>
      <c r="D693" s="27">
        <v>0.0</v>
      </c>
      <c r="E693" s="34"/>
    </row>
    <row r="694" hidden="1">
      <c r="A694" s="58" t="s">
        <v>1676</v>
      </c>
      <c r="B694" s="29">
        <v>13528.0</v>
      </c>
      <c r="C694" s="59">
        <v>13528.0</v>
      </c>
      <c r="D694" s="27">
        <v>0.0</v>
      </c>
      <c r="E694" s="34"/>
    </row>
    <row r="695" hidden="1">
      <c r="A695" s="58" t="s">
        <v>1677</v>
      </c>
      <c r="B695" s="29">
        <v>8031.0</v>
      </c>
      <c r="C695" s="59">
        <v>8031.0</v>
      </c>
      <c r="D695" s="27">
        <v>0.0</v>
      </c>
      <c r="E695" s="34"/>
    </row>
    <row r="696" hidden="1">
      <c r="A696" s="58" t="s">
        <v>1679</v>
      </c>
      <c r="B696" s="29">
        <v>0.0</v>
      </c>
      <c r="C696" s="59">
        <v>0.0</v>
      </c>
      <c r="D696" s="27">
        <v>0.0</v>
      </c>
      <c r="E696" s="34"/>
    </row>
    <row r="697" hidden="1">
      <c r="A697" s="58" t="s">
        <v>1680</v>
      </c>
      <c r="B697" s="29">
        <v>3193.0</v>
      </c>
      <c r="C697" s="59">
        <v>3193.0</v>
      </c>
      <c r="D697" s="27">
        <v>0.0</v>
      </c>
      <c r="E697" s="34"/>
    </row>
    <row r="698" hidden="1">
      <c r="A698" s="35" t="s">
        <v>1681</v>
      </c>
      <c r="B698" s="29">
        <v>41864.5</v>
      </c>
      <c r="C698" s="59">
        <v>42123.5</v>
      </c>
      <c r="D698" s="27">
        <v>259.0</v>
      </c>
      <c r="E698" s="34"/>
    </row>
    <row r="699" hidden="1">
      <c r="A699" s="36" t="s">
        <v>1682</v>
      </c>
      <c r="B699" s="37">
        <v>8.0</v>
      </c>
      <c r="C699" s="27">
        <v>-251.0</v>
      </c>
      <c r="D699" s="27">
        <v>-259.0</v>
      </c>
      <c r="E699" s="38"/>
    </row>
    <row r="700" hidden="1"/>
    <row r="701" hidden="1"/>
    <row r="702" hidden="1">
      <c r="A702" s="5" t="s">
        <v>1683</v>
      </c>
      <c r="B702" s="6"/>
      <c r="C702" s="6"/>
      <c r="D702" s="6"/>
      <c r="E702" s="7"/>
    </row>
    <row r="703" hidden="1">
      <c r="A703" s="10"/>
      <c r="B703" s="11"/>
      <c r="C703" s="11"/>
      <c r="D703" s="11"/>
      <c r="E703" s="12"/>
    </row>
    <row r="704" hidden="1">
      <c r="A704" s="5" t="s">
        <v>1655</v>
      </c>
      <c r="B704" s="6"/>
      <c r="C704" s="6"/>
      <c r="D704" s="6"/>
      <c r="E704" s="7"/>
    </row>
    <row r="705" hidden="1">
      <c r="A705" s="10"/>
      <c r="B705" s="11"/>
      <c r="C705" s="11"/>
      <c r="D705" s="11"/>
      <c r="E705" s="12"/>
    </row>
    <row r="706" hidden="1">
      <c r="A706" s="13">
        <v>46027.0</v>
      </c>
      <c r="B706" s="6"/>
      <c r="C706" s="54" t="s">
        <v>1656</v>
      </c>
      <c r="D706" s="15">
        <v>46033.0</v>
      </c>
      <c r="E706" s="7"/>
    </row>
    <row r="707" hidden="1">
      <c r="A707" s="10"/>
      <c r="B707" s="11"/>
      <c r="C707" s="16"/>
      <c r="D707" s="11"/>
      <c r="E707" s="12"/>
    </row>
    <row r="708" hidden="1">
      <c r="A708" s="55" t="s">
        <v>1985</v>
      </c>
      <c r="B708" s="7"/>
      <c r="C708" s="16"/>
      <c r="D708" s="56" t="s">
        <v>1986</v>
      </c>
      <c r="E708" s="7"/>
    </row>
    <row r="709" hidden="1">
      <c r="A709" s="10"/>
      <c r="B709" s="12"/>
      <c r="C709" s="16"/>
      <c r="D709" s="11"/>
      <c r="E709" s="12"/>
    </row>
    <row r="710" hidden="1">
      <c r="A710" s="19" t="s">
        <v>1657</v>
      </c>
      <c r="B710" s="6"/>
      <c r="C710" s="6"/>
      <c r="D710" s="6"/>
      <c r="E710" s="7"/>
    </row>
    <row r="711" hidden="1">
      <c r="A711" s="20" t="s">
        <v>1658</v>
      </c>
      <c r="B711" s="21" t="s">
        <v>1659</v>
      </c>
      <c r="C711" s="22" t="s">
        <v>1660</v>
      </c>
      <c r="D711" s="21" t="s">
        <v>1661</v>
      </c>
      <c r="E711" s="23" t="s">
        <v>13</v>
      </c>
    </row>
    <row r="712" hidden="1">
      <c r="A712" s="57" t="s">
        <v>1662</v>
      </c>
      <c r="B712" s="25">
        <v>13984.0</v>
      </c>
      <c r="C712" s="26">
        <v>13984.0</v>
      </c>
      <c r="D712" s="27">
        <v>0.0</v>
      </c>
      <c r="E712" s="28"/>
    </row>
    <row r="713" hidden="1">
      <c r="A713" s="57" t="s">
        <v>1663</v>
      </c>
      <c r="B713" s="29">
        <v>16914.0</v>
      </c>
      <c r="C713" s="26">
        <v>16914.0</v>
      </c>
      <c r="D713" s="27">
        <v>0.0</v>
      </c>
      <c r="E713" s="28"/>
    </row>
    <row r="714" hidden="1">
      <c r="A714" s="57" t="s">
        <v>1664</v>
      </c>
      <c r="B714" s="29">
        <v>0.0</v>
      </c>
      <c r="C714" s="26"/>
      <c r="D714" s="27">
        <v>0.0</v>
      </c>
      <c r="E714" s="28"/>
    </row>
    <row r="715" hidden="1">
      <c r="A715" s="57" t="s">
        <v>1666</v>
      </c>
      <c r="B715" s="29">
        <v>0.0</v>
      </c>
      <c r="C715" s="26"/>
      <c r="D715" s="27">
        <v>0.0</v>
      </c>
      <c r="E715" s="28"/>
    </row>
    <row r="716" hidden="1">
      <c r="A716" s="31" t="s">
        <v>1668</v>
      </c>
      <c r="B716" s="29">
        <v>0.0</v>
      </c>
      <c r="C716" s="26"/>
      <c r="D716" s="27">
        <v>0.0</v>
      </c>
      <c r="E716" s="28"/>
    </row>
    <row r="717" hidden="1">
      <c r="A717" s="31" t="s">
        <v>1669</v>
      </c>
      <c r="B717" s="29">
        <v>0.0</v>
      </c>
      <c r="C717" s="26"/>
      <c r="D717" s="27">
        <v>0.0</v>
      </c>
      <c r="E717" s="28"/>
    </row>
    <row r="718" hidden="1">
      <c r="A718" s="31" t="s">
        <v>1671</v>
      </c>
      <c r="B718" s="29">
        <v>115.0</v>
      </c>
      <c r="C718" s="26">
        <v>115.0</v>
      </c>
      <c r="D718" s="27">
        <v>0.0</v>
      </c>
      <c r="E718" s="28" t="s">
        <v>2001</v>
      </c>
    </row>
    <row r="719" hidden="1">
      <c r="A719" s="31" t="s">
        <v>1673</v>
      </c>
      <c r="B719" s="29">
        <v>800.0</v>
      </c>
      <c r="C719" s="26">
        <v>800.0</v>
      </c>
      <c r="D719" s="27">
        <v>0.0</v>
      </c>
      <c r="E719" s="34"/>
    </row>
    <row r="720" hidden="1">
      <c r="A720" s="58" t="s">
        <v>1674</v>
      </c>
      <c r="B720" s="29">
        <v>11470.0</v>
      </c>
      <c r="C720" s="29">
        <v>11470.0</v>
      </c>
      <c r="D720" s="27">
        <v>0.0</v>
      </c>
      <c r="E720" s="34"/>
    </row>
    <row r="721" hidden="1">
      <c r="A721" s="58" t="s">
        <v>1675</v>
      </c>
      <c r="B721" s="29">
        <v>3732.0</v>
      </c>
      <c r="C721" s="59">
        <v>3732.0</v>
      </c>
      <c r="D721" s="27">
        <v>0.0</v>
      </c>
      <c r="E721" s="34"/>
    </row>
    <row r="722" hidden="1">
      <c r="A722" s="58" t="s">
        <v>1676</v>
      </c>
      <c r="B722" s="29">
        <v>19046.0</v>
      </c>
      <c r="C722" s="59">
        <v>19046.0</v>
      </c>
      <c r="D722" s="27">
        <v>0.0</v>
      </c>
      <c r="E722" s="34"/>
    </row>
    <row r="723" hidden="1">
      <c r="A723" s="58" t="s">
        <v>1677</v>
      </c>
      <c r="B723" s="29">
        <v>7613.0</v>
      </c>
      <c r="C723" s="59">
        <v>7613.0</v>
      </c>
      <c r="D723" s="27">
        <v>0.0</v>
      </c>
      <c r="E723" s="34"/>
    </row>
    <row r="724" hidden="1">
      <c r="A724" s="58" t="s">
        <v>1679</v>
      </c>
      <c r="B724" s="29">
        <v>0.0</v>
      </c>
      <c r="C724" s="59">
        <v>0.0</v>
      </c>
      <c r="D724" s="27">
        <v>0.0</v>
      </c>
      <c r="E724" s="34"/>
    </row>
    <row r="725" hidden="1">
      <c r="A725" s="58" t="s">
        <v>1680</v>
      </c>
      <c r="B725" s="29">
        <v>2792.0</v>
      </c>
      <c r="C725" s="59">
        <v>2792.0</v>
      </c>
      <c r="D725" s="27">
        <v>0.0</v>
      </c>
      <c r="E725" s="34"/>
    </row>
    <row r="726" hidden="1">
      <c r="A726" s="35" t="s">
        <v>1681</v>
      </c>
      <c r="B726" s="29">
        <v>73673.79999999999</v>
      </c>
      <c r="C726" s="59">
        <v>73673.8</v>
      </c>
      <c r="D726" s="27">
        <v>1.4551915228366852E-11</v>
      </c>
      <c r="E726" s="34"/>
    </row>
    <row r="727" hidden="1">
      <c r="A727" s="36" t="s">
        <v>1682</v>
      </c>
      <c r="B727" s="37">
        <v>0.1999999999989086</v>
      </c>
      <c r="C727" s="27">
        <v>0.19999999999708962</v>
      </c>
      <c r="D727" s="27">
        <v>-1.8189894035458565E-12</v>
      </c>
      <c r="E727" s="38"/>
    </row>
    <row r="728" hidden="1"/>
    <row r="729" hidden="1"/>
    <row r="730" hidden="1">
      <c r="A730" s="5" t="s">
        <v>1683</v>
      </c>
      <c r="B730" s="6"/>
      <c r="C730" s="6"/>
      <c r="D730" s="6"/>
      <c r="E730" s="7"/>
    </row>
    <row r="731" hidden="1">
      <c r="A731" s="10"/>
      <c r="B731" s="11"/>
      <c r="C731" s="11"/>
      <c r="D731" s="11"/>
      <c r="E731" s="12"/>
    </row>
    <row r="732" hidden="1">
      <c r="A732" s="5" t="s">
        <v>1655</v>
      </c>
      <c r="B732" s="6"/>
      <c r="C732" s="6"/>
      <c r="D732" s="6"/>
      <c r="E732" s="7"/>
    </row>
    <row r="733" hidden="1">
      <c r="A733" s="10"/>
      <c r="B733" s="11"/>
      <c r="C733" s="11"/>
      <c r="D733" s="11"/>
      <c r="E733" s="12"/>
    </row>
    <row r="734" hidden="1">
      <c r="A734" s="13">
        <v>46034.0</v>
      </c>
      <c r="B734" s="6"/>
      <c r="C734" s="54" t="s">
        <v>1656</v>
      </c>
      <c r="D734" s="15">
        <v>46040.0</v>
      </c>
      <c r="E734" s="7"/>
    </row>
    <row r="735" hidden="1">
      <c r="A735" s="10"/>
      <c r="B735" s="11"/>
      <c r="C735" s="16"/>
      <c r="D735" s="11"/>
      <c r="E735" s="12"/>
    </row>
    <row r="736" hidden="1">
      <c r="A736" s="55" t="s">
        <v>1985</v>
      </c>
      <c r="B736" s="7"/>
      <c r="C736" s="16"/>
      <c r="D736" s="56" t="s">
        <v>1986</v>
      </c>
      <c r="E736" s="7"/>
    </row>
    <row r="737" hidden="1">
      <c r="A737" s="10"/>
      <c r="B737" s="12"/>
      <c r="C737" s="16"/>
      <c r="D737" s="11"/>
      <c r="E737" s="12"/>
    </row>
    <row r="738" hidden="1">
      <c r="A738" s="19" t="s">
        <v>1657</v>
      </c>
      <c r="B738" s="6"/>
      <c r="C738" s="6"/>
      <c r="D738" s="6"/>
      <c r="E738" s="7"/>
    </row>
    <row r="739" hidden="1">
      <c r="A739" s="20" t="s">
        <v>1658</v>
      </c>
      <c r="B739" s="21" t="s">
        <v>1659</v>
      </c>
      <c r="C739" s="22" t="s">
        <v>1660</v>
      </c>
      <c r="D739" s="21" t="s">
        <v>1661</v>
      </c>
      <c r="E739" s="23" t="s">
        <v>13</v>
      </c>
    </row>
    <row r="740" hidden="1">
      <c r="A740" s="57" t="s">
        <v>1662</v>
      </c>
      <c r="B740" s="25">
        <v>16370.0</v>
      </c>
      <c r="C740" s="26">
        <v>16370.0</v>
      </c>
      <c r="D740" s="27">
        <v>0.0</v>
      </c>
      <c r="E740" s="28"/>
    </row>
    <row r="741" hidden="1">
      <c r="A741" s="57" t="s">
        <v>1663</v>
      </c>
      <c r="B741" s="29">
        <v>22290.0</v>
      </c>
      <c r="C741" s="26">
        <v>22290.0</v>
      </c>
      <c r="D741" s="27">
        <v>0.0</v>
      </c>
      <c r="E741" s="28"/>
    </row>
    <row r="742" hidden="1">
      <c r="A742" s="57" t="s">
        <v>1664</v>
      </c>
      <c r="B742" s="29">
        <v>0.0</v>
      </c>
      <c r="C742" s="26"/>
      <c r="D742" s="27">
        <v>0.0</v>
      </c>
      <c r="E742" s="28"/>
    </row>
    <row r="743" hidden="1">
      <c r="A743" s="57" t="s">
        <v>1666</v>
      </c>
      <c r="B743" s="29">
        <v>0.0</v>
      </c>
      <c r="C743" s="26"/>
      <c r="D743" s="27">
        <v>0.0</v>
      </c>
      <c r="E743" s="28"/>
    </row>
    <row r="744" hidden="1">
      <c r="A744" s="31" t="s">
        <v>1668</v>
      </c>
      <c r="B744" s="29">
        <v>0.0</v>
      </c>
      <c r="C744" s="26"/>
      <c r="D744" s="27">
        <v>0.0</v>
      </c>
      <c r="E744" s="28"/>
    </row>
    <row r="745" hidden="1">
      <c r="A745" s="31" t="s">
        <v>1669</v>
      </c>
      <c r="B745" s="29">
        <v>0.0</v>
      </c>
      <c r="C745" s="26"/>
      <c r="D745" s="27">
        <v>0.0</v>
      </c>
      <c r="E745" s="28"/>
    </row>
    <row r="746" hidden="1">
      <c r="A746" s="31" t="s">
        <v>1671</v>
      </c>
      <c r="B746" s="29">
        <v>0.0</v>
      </c>
      <c r="C746" s="26"/>
      <c r="D746" s="27">
        <v>0.0</v>
      </c>
      <c r="E746" s="28"/>
    </row>
    <row r="747" hidden="1">
      <c r="A747" s="31" t="s">
        <v>1673</v>
      </c>
      <c r="B747" s="29">
        <v>520.0</v>
      </c>
      <c r="C747" s="26">
        <v>520.0</v>
      </c>
      <c r="D747" s="27">
        <v>0.0</v>
      </c>
      <c r="E747" s="34"/>
    </row>
    <row r="748" hidden="1">
      <c r="A748" s="58" t="s">
        <v>1674</v>
      </c>
      <c r="B748" s="29">
        <v>17007.78</v>
      </c>
      <c r="C748" s="29">
        <v>17007.780000000002</v>
      </c>
      <c r="D748" s="27">
        <v>3.637978807091713E-12</v>
      </c>
      <c r="E748" s="34"/>
    </row>
    <row r="749" hidden="1">
      <c r="A749" s="58" t="s">
        <v>1675</v>
      </c>
      <c r="B749" s="29">
        <v>2647.0</v>
      </c>
      <c r="C749" s="59">
        <v>2647.0</v>
      </c>
      <c r="D749" s="27">
        <v>0.0</v>
      </c>
      <c r="E749" s="34"/>
    </row>
    <row r="750" hidden="1">
      <c r="A750" s="58" t="s">
        <v>1676</v>
      </c>
      <c r="B750" s="29">
        <v>18368.0</v>
      </c>
      <c r="C750" s="59">
        <v>17715.0</v>
      </c>
      <c r="D750" s="27">
        <v>-653.0</v>
      </c>
      <c r="E750" s="34"/>
    </row>
    <row r="751" hidden="1">
      <c r="A751" s="58" t="s">
        <v>1677</v>
      </c>
      <c r="B751" s="29">
        <v>8682.0</v>
      </c>
      <c r="C751" s="59">
        <v>8682.0</v>
      </c>
      <c r="D751" s="27">
        <v>0.0</v>
      </c>
      <c r="E751" s="34"/>
    </row>
    <row r="752" hidden="1">
      <c r="A752" s="58" t="s">
        <v>1679</v>
      </c>
      <c r="B752" s="29">
        <v>518.0</v>
      </c>
      <c r="C752" s="59">
        <v>518.0</v>
      </c>
      <c r="D752" s="27">
        <v>0.0</v>
      </c>
      <c r="E752" s="34"/>
    </row>
    <row r="753" hidden="1">
      <c r="A753" s="58" t="s">
        <v>1680</v>
      </c>
      <c r="B753" s="29">
        <v>2892.0</v>
      </c>
      <c r="C753" s="59">
        <v>2892.0</v>
      </c>
      <c r="D753" s="27">
        <v>0.0</v>
      </c>
      <c r="E753" s="34"/>
    </row>
    <row r="754" hidden="1">
      <c r="A754" s="35" t="s">
        <v>1681</v>
      </c>
      <c r="B754" s="29">
        <v>86398.68</v>
      </c>
      <c r="C754" s="59">
        <v>85745.68000000002</v>
      </c>
      <c r="D754" s="27">
        <v>-652.9999999999709</v>
      </c>
      <c r="E754" s="34"/>
    </row>
    <row r="755" hidden="1">
      <c r="A755" s="36" t="s">
        <v>1682</v>
      </c>
      <c r="B755" s="37">
        <v>4.100000000002183</v>
      </c>
      <c r="C755" s="27">
        <v>4.099999999976717</v>
      </c>
      <c r="D755" s="27">
        <v>-2.546585164964199E-11</v>
      </c>
      <c r="E755" s="38"/>
    </row>
    <row r="756" hidden="1"/>
    <row r="757" hidden="1"/>
    <row r="758" hidden="1">
      <c r="A758" s="5" t="s">
        <v>1683</v>
      </c>
      <c r="B758" s="6"/>
      <c r="C758" s="6"/>
      <c r="D758" s="6"/>
      <c r="E758" s="7"/>
    </row>
    <row r="759" hidden="1">
      <c r="A759" s="10"/>
      <c r="B759" s="11"/>
      <c r="C759" s="11"/>
      <c r="D759" s="11"/>
      <c r="E759" s="12"/>
    </row>
    <row r="760" hidden="1">
      <c r="A760" s="5" t="s">
        <v>1655</v>
      </c>
      <c r="B760" s="6"/>
      <c r="C760" s="6"/>
      <c r="D760" s="6"/>
      <c r="E760" s="7"/>
    </row>
    <row r="761" hidden="1">
      <c r="A761" s="10"/>
      <c r="B761" s="11"/>
      <c r="C761" s="11"/>
      <c r="D761" s="11"/>
      <c r="E761" s="12"/>
    </row>
    <row r="762" hidden="1">
      <c r="A762" s="13">
        <v>46041.0</v>
      </c>
      <c r="B762" s="6"/>
      <c r="C762" s="54" t="s">
        <v>1656</v>
      </c>
      <c r="D762" s="15">
        <v>46047.0</v>
      </c>
      <c r="E762" s="7"/>
    </row>
    <row r="763" hidden="1">
      <c r="A763" s="10"/>
      <c r="B763" s="11"/>
      <c r="C763" s="16"/>
      <c r="D763" s="11"/>
      <c r="E763" s="12"/>
    </row>
    <row r="764" hidden="1">
      <c r="A764" s="55" t="s">
        <v>1985</v>
      </c>
      <c r="B764" s="7"/>
      <c r="C764" s="16"/>
      <c r="D764" s="56" t="s">
        <v>1986</v>
      </c>
      <c r="E764" s="7"/>
    </row>
    <row r="765" hidden="1">
      <c r="A765" s="10"/>
      <c r="B765" s="12"/>
      <c r="C765" s="16"/>
      <c r="D765" s="11"/>
      <c r="E765" s="12"/>
    </row>
    <row r="766" hidden="1">
      <c r="A766" s="19" t="s">
        <v>1657</v>
      </c>
      <c r="B766" s="6"/>
      <c r="C766" s="6"/>
      <c r="D766" s="6"/>
      <c r="E766" s="7"/>
    </row>
    <row r="767" hidden="1">
      <c r="A767" s="20" t="s">
        <v>1658</v>
      </c>
      <c r="B767" s="21" t="s">
        <v>1659</v>
      </c>
      <c r="C767" s="22" t="s">
        <v>1660</v>
      </c>
      <c r="D767" s="21" t="s">
        <v>1661</v>
      </c>
      <c r="E767" s="23" t="s">
        <v>13</v>
      </c>
    </row>
    <row r="768" hidden="1">
      <c r="A768" s="57" t="s">
        <v>1662</v>
      </c>
      <c r="B768" s="25">
        <v>16946.0</v>
      </c>
      <c r="C768" s="26">
        <v>16946.0</v>
      </c>
      <c r="D768" s="27">
        <v>0.0</v>
      </c>
      <c r="E768" s="28"/>
    </row>
    <row r="769" hidden="1">
      <c r="A769" s="57" t="s">
        <v>1663</v>
      </c>
      <c r="B769" s="29">
        <v>25128.0</v>
      </c>
      <c r="C769" s="26">
        <v>25128.0</v>
      </c>
      <c r="D769" s="27">
        <v>0.0</v>
      </c>
      <c r="E769" s="28"/>
    </row>
    <row r="770" hidden="1">
      <c r="A770" s="57" t="s">
        <v>1664</v>
      </c>
      <c r="B770" s="29">
        <v>0.0</v>
      </c>
      <c r="C770" s="26"/>
      <c r="D770" s="27">
        <v>0.0</v>
      </c>
      <c r="E770" s="28"/>
    </row>
    <row r="771" hidden="1">
      <c r="A771" s="57" t="s">
        <v>1666</v>
      </c>
      <c r="B771" s="29">
        <v>0.0</v>
      </c>
      <c r="C771" s="26"/>
      <c r="D771" s="27">
        <v>0.0</v>
      </c>
      <c r="E771" s="28"/>
    </row>
    <row r="772" hidden="1">
      <c r="A772" s="31" t="s">
        <v>1668</v>
      </c>
      <c r="B772" s="29">
        <v>0.0</v>
      </c>
      <c r="C772" s="26"/>
      <c r="D772" s="27">
        <v>0.0</v>
      </c>
      <c r="E772" s="28"/>
    </row>
    <row r="773" hidden="1">
      <c r="A773" s="31" t="s">
        <v>1669</v>
      </c>
      <c r="B773" s="29">
        <v>0.0</v>
      </c>
      <c r="C773" s="26"/>
      <c r="D773" s="27">
        <v>0.0</v>
      </c>
      <c r="E773" s="28"/>
    </row>
    <row r="774" hidden="1">
      <c r="A774" s="31" t="s">
        <v>1671</v>
      </c>
      <c r="B774" s="29">
        <v>0.0</v>
      </c>
      <c r="C774" s="26"/>
      <c r="D774" s="27">
        <v>0.0</v>
      </c>
      <c r="E774" s="28"/>
    </row>
    <row r="775" hidden="1">
      <c r="A775" s="31" t="s">
        <v>1673</v>
      </c>
      <c r="B775" s="29">
        <v>680.0</v>
      </c>
      <c r="C775" s="26">
        <v>680.0</v>
      </c>
      <c r="D775" s="27">
        <v>0.0</v>
      </c>
      <c r="E775" s="34"/>
    </row>
    <row r="776" hidden="1">
      <c r="A776" s="58" t="s">
        <v>1674</v>
      </c>
      <c r="B776" s="29">
        <v>33000.98</v>
      </c>
      <c r="C776" s="29">
        <v>33000.979999999996</v>
      </c>
      <c r="D776" s="27">
        <v>-7.275957614183426E-12</v>
      </c>
      <c r="E776" s="34"/>
    </row>
    <row r="777" hidden="1">
      <c r="A777" s="58" t="s">
        <v>1675</v>
      </c>
      <c r="B777" s="29">
        <v>6326.0</v>
      </c>
      <c r="C777" s="59">
        <v>6326.0</v>
      </c>
      <c r="D777" s="27">
        <v>0.0</v>
      </c>
      <c r="E777" s="34"/>
    </row>
    <row r="778" hidden="1">
      <c r="A778" s="58" t="s">
        <v>1676</v>
      </c>
      <c r="B778" s="29">
        <v>15051.0</v>
      </c>
      <c r="C778" s="59">
        <v>15051.0</v>
      </c>
      <c r="D778" s="27">
        <v>0.0</v>
      </c>
      <c r="E778" s="34"/>
    </row>
    <row r="779" hidden="1">
      <c r="A779" s="58" t="s">
        <v>1677</v>
      </c>
      <c r="B779" s="29">
        <v>10480.0</v>
      </c>
      <c r="C779" s="59">
        <v>10480.0</v>
      </c>
      <c r="D779" s="27">
        <v>0.0</v>
      </c>
      <c r="E779" s="34"/>
    </row>
    <row r="780" hidden="1">
      <c r="A780" s="58" t="s">
        <v>1679</v>
      </c>
      <c r="B780" s="29">
        <v>1280.0</v>
      </c>
      <c r="C780" s="59">
        <v>1280.0</v>
      </c>
      <c r="D780" s="27">
        <v>0.0</v>
      </c>
      <c r="E780" s="34"/>
    </row>
    <row r="781" hidden="1">
      <c r="A781" s="58" t="s">
        <v>1680</v>
      </c>
      <c r="B781" s="29">
        <v>2712.0</v>
      </c>
      <c r="C781" s="59">
        <v>2712.0</v>
      </c>
      <c r="D781" s="27">
        <v>0.0</v>
      </c>
      <c r="E781" s="34"/>
    </row>
    <row r="782" hidden="1">
      <c r="A782" s="35" t="s">
        <v>1681</v>
      </c>
      <c r="B782" s="29">
        <v>108893.18</v>
      </c>
      <c r="C782" s="59">
        <v>108893.1800000001</v>
      </c>
      <c r="D782" s="27">
        <v>1.0186340659856796E-10</v>
      </c>
      <c r="E782" s="34"/>
    </row>
    <row r="783" hidden="1">
      <c r="A783" s="36" t="s">
        <v>1682</v>
      </c>
      <c r="B783" s="37">
        <v>-1.2000000000025466</v>
      </c>
      <c r="C783" s="27">
        <v>-1.200000000098953</v>
      </c>
      <c r="D783" s="27">
        <v>-9.640643838793039E-11</v>
      </c>
      <c r="E783" s="38"/>
    </row>
    <row r="784" hidden="1"/>
    <row r="785" hidden="1"/>
    <row r="786" hidden="1">
      <c r="A786" s="5" t="s">
        <v>1683</v>
      </c>
      <c r="B786" s="6"/>
      <c r="C786" s="6"/>
      <c r="D786" s="6"/>
      <c r="E786" s="7"/>
    </row>
    <row r="787" hidden="1">
      <c r="A787" s="10"/>
      <c r="B787" s="11"/>
      <c r="C787" s="11"/>
      <c r="D787" s="11"/>
      <c r="E787" s="12"/>
    </row>
    <row r="788" hidden="1">
      <c r="A788" s="5" t="s">
        <v>1655</v>
      </c>
      <c r="B788" s="6"/>
      <c r="C788" s="6"/>
      <c r="D788" s="6"/>
      <c r="E788" s="7"/>
    </row>
    <row r="789" hidden="1">
      <c r="A789" s="10"/>
      <c r="B789" s="11"/>
      <c r="C789" s="11"/>
      <c r="D789" s="11"/>
      <c r="E789" s="12"/>
    </row>
    <row r="790" hidden="1">
      <c r="A790" s="13">
        <v>46048.0</v>
      </c>
      <c r="B790" s="6"/>
      <c r="C790" s="54" t="s">
        <v>1656</v>
      </c>
      <c r="D790" s="15">
        <v>46053.0</v>
      </c>
      <c r="E790" s="7"/>
    </row>
    <row r="791" hidden="1">
      <c r="A791" s="10"/>
      <c r="B791" s="11"/>
      <c r="C791" s="16"/>
      <c r="D791" s="11"/>
      <c r="E791" s="12"/>
    </row>
    <row r="792" hidden="1">
      <c r="A792" s="55" t="s">
        <v>1985</v>
      </c>
      <c r="B792" s="7"/>
      <c r="C792" s="16"/>
      <c r="D792" s="56" t="s">
        <v>1994</v>
      </c>
      <c r="E792" s="7"/>
    </row>
    <row r="793" hidden="1">
      <c r="A793" s="10"/>
      <c r="B793" s="12"/>
      <c r="C793" s="16"/>
      <c r="D793" s="11"/>
      <c r="E793" s="12"/>
    </row>
    <row r="794" hidden="1">
      <c r="A794" s="19" t="s">
        <v>1657</v>
      </c>
      <c r="B794" s="6"/>
      <c r="C794" s="6"/>
      <c r="D794" s="6"/>
      <c r="E794" s="7"/>
    </row>
    <row r="795" hidden="1">
      <c r="A795" s="20" t="s">
        <v>1658</v>
      </c>
      <c r="B795" s="21" t="s">
        <v>1659</v>
      </c>
      <c r="C795" s="22" t="s">
        <v>1660</v>
      </c>
      <c r="D795" s="21" t="s">
        <v>1661</v>
      </c>
      <c r="E795" s="23" t="s">
        <v>13</v>
      </c>
    </row>
    <row r="796" hidden="1">
      <c r="A796" s="57" t="s">
        <v>1662</v>
      </c>
      <c r="B796" s="25">
        <v>11657.0</v>
      </c>
      <c r="C796" s="26">
        <v>11657.0</v>
      </c>
      <c r="D796" s="27">
        <v>0.0</v>
      </c>
      <c r="E796" s="28"/>
    </row>
    <row r="797" hidden="1">
      <c r="A797" s="57" t="s">
        <v>1663</v>
      </c>
      <c r="B797" s="29">
        <v>17145.0</v>
      </c>
      <c r="C797" s="26">
        <v>17145.0</v>
      </c>
      <c r="D797" s="27">
        <v>0.0</v>
      </c>
      <c r="E797" s="28"/>
    </row>
    <row r="798" hidden="1">
      <c r="A798" s="57" t="s">
        <v>1664</v>
      </c>
      <c r="B798" s="29">
        <v>300.0</v>
      </c>
      <c r="C798" s="26">
        <v>300.0</v>
      </c>
      <c r="D798" s="27">
        <v>0.0</v>
      </c>
      <c r="E798" s="28"/>
    </row>
    <row r="799" hidden="1">
      <c r="A799" s="57" t="s">
        <v>1666</v>
      </c>
      <c r="B799" s="29">
        <v>0.0</v>
      </c>
      <c r="C799" s="26"/>
      <c r="D799" s="27">
        <v>0.0</v>
      </c>
      <c r="E799" s="28"/>
    </row>
    <row r="800" hidden="1">
      <c r="A800" s="31" t="s">
        <v>1668</v>
      </c>
      <c r="B800" s="29">
        <v>0.0</v>
      </c>
      <c r="C800" s="26"/>
      <c r="D800" s="27">
        <v>0.0</v>
      </c>
      <c r="E800" s="28"/>
    </row>
    <row r="801" hidden="1">
      <c r="A801" s="31" t="s">
        <v>1669</v>
      </c>
      <c r="B801" s="29">
        <v>0.0</v>
      </c>
      <c r="C801" s="26"/>
      <c r="D801" s="27">
        <v>0.0</v>
      </c>
      <c r="E801" s="28"/>
    </row>
    <row r="802" hidden="1">
      <c r="A802" s="31" t="s">
        <v>1671</v>
      </c>
      <c r="B802" s="29">
        <v>0.0</v>
      </c>
      <c r="C802" s="26"/>
      <c r="D802" s="27">
        <v>0.0</v>
      </c>
      <c r="E802" s="28"/>
    </row>
    <row r="803" hidden="1">
      <c r="A803" s="31" t="s">
        <v>1673</v>
      </c>
      <c r="B803" s="29">
        <v>480.0</v>
      </c>
      <c r="C803" s="26">
        <v>480.0</v>
      </c>
      <c r="D803" s="27">
        <v>0.0</v>
      </c>
      <c r="E803" s="34"/>
    </row>
    <row r="804" hidden="1">
      <c r="A804" s="58" t="s">
        <v>1674</v>
      </c>
      <c r="B804" s="29">
        <v>17898.41</v>
      </c>
      <c r="C804" s="29">
        <v>17898.41</v>
      </c>
      <c r="D804" s="27">
        <v>0.0</v>
      </c>
      <c r="E804" s="34"/>
    </row>
    <row r="805" hidden="1">
      <c r="A805" s="58" t="s">
        <v>1675</v>
      </c>
      <c r="B805" s="29">
        <v>4165.0</v>
      </c>
      <c r="C805" s="59">
        <v>4165.0</v>
      </c>
      <c r="D805" s="27">
        <v>0.0</v>
      </c>
      <c r="E805" s="34"/>
    </row>
    <row r="806" hidden="1">
      <c r="A806" s="58" t="s">
        <v>1676</v>
      </c>
      <c r="B806" s="29">
        <v>8798.0</v>
      </c>
      <c r="C806" s="59">
        <v>8798.0</v>
      </c>
      <c r="D806" s="27">
        <v>0.0</v>
      </c>
      <c r="E806" s="34"/>
    </row>
    <row r="807" hidden="1">
      <c r="A807" s="58" t="s">
        <v>1677</v>
      </c>
      <c r="B807" s="29">
        <v>3522.0</v>
      </c>
      <c r="C807" s="59">
        <v>3522.0</v>
      </c>
      <c r="D807" s="27">
        <v>0.0</v>
      </c>
      <c r="E807" s="34"/>
    </row>
    <row r="808" hidden="1">
      <c r="A808" s="58" t="s">
        <v>1679</v>
      </c>
      <c r="B808" s="29">
        <v>329.0</v>
      </c>
      <c r="C808" s="59">
        <v>329.0</v>
      </c>
      <c r="D808" s="27">
        <v>0.0</v>
      </c>
      <c r="E808" s="34"/>
    </row>
    <row r="809" hidden="1">
      <c r="A809" s="58" t="s">
        <v>1680</v>
      </c>
      <c r="B809" s="29">
        <v>2419.0</v>
      </c>
      <c r="C809" s="59">
        <v>2419.0</v>
      </c>
      <c r="D809" s="27">
        <v>0.0</v>
      </c>
      <c r="E809" s="34"/>
    </row>
    <row r="810" hidden="1">
      <c r="A810" s="35" t="s">
        <v>1681</v>
      </c>
      <c r="B810" s="29">
        <v>64294.01</v>
      </c>
      <c r="C810" s="59">
        <v>64294.01000000004</v>
      </c>
      <c r="D810" s="37">
        <v>3.637978807091713E-11</v>
      </c>
      <c r="E810" s="34"/>
    </row>
    <row r="811" hidden="1">
      <c r="A811" s="36" t="s">
        <v>1682</v>
      </c>
      <c r="B811" s="37">
        <v>0.3999999999978172</v>
      </c>
      <c r="C811" s="27">
        <v>0.3999999999650754</v>
      </c>
      <c r="D811" s="27">
        <v>-3.2741809263825417E-11</v>
      </c>
      <c r="E811" s="38"/>
    </row>
    <row r="812" hidden="1"/>
    <row r="813" hidden="1"/>
    <row r="814" hidden="1">
      <c r="A814" s="5" t="s">
        <v>1683</v>
      </c>
      <c r="B814" s="6"/>
      <c r="C814" s="6"/>
      <c r="D814" s="6"/>
      <c r="E814" s="7"/>
    </row>
    <row r="815" hidden="1">
      <c r="A815" s="10"/>
      <c r="B815" s="11"/>
      <c r="C815" s="11"/>
      <c r="D815" s="11"/>
      <c r="E815" s="12"/>
    </row>
    <row r="816" hidden="1">
      <c r="A816" s="5" t="s">
        <v>1655</v>
      </c>
      <c r="B816" s="6"/>
      <c r="C816" s="6"/>
      <c r="D816" s="6"/>
      <c r="E816" s="7"/>
    </row>
    <row r="817" hidden="1">
      <c r="A817" s="10"/>
      <c r="B817" s="11"/>
      <c r="C817" s="11"/>
      <c r="D817" s="11"/>
      <c r="E817" s="12"/>
    </row>
    <row r="818" hidden="1">
      <c r="A818" s="13">
        <v>46054.0</v>
      </c>
      <c r="B818" s="6"/>
      <c r="C818" s="54" t="s">
        <v>1656</v>
      </c>
      <c r="D818" s="15">
        <v>46054.0</v>
      </c>
      <c r="E818" s="7"/>
    </row>
    <row r="819" hidden="1">
      <c r="A819" s="10"/>
      <c r="B819" s="11"/>
      <c r="C819" s="16"/>
      <c r="D819" s="11"/>
      <c r="E819" s="12"/>
    </row>
    <row r="820" hidden="1">
      <c r="A820" s="55" t="s">
        <v>1986</v>
      </c>
      <c r="B820" s="7"/>
      <c r="C820" s="16"/>
      <c r="D820" s="56" t="s">
        <v>1986</v>
      </c>
      <c r="E820" s="7"/>
    </row>
    <row r="821" hidden="1">
      <c r="A821" s="10"/>
      <c r="B821" s="12"/>
      <c r="C821" s="16"/>
      <c r="D821" s="11"/>
      <c r="E821" s="12"/>
    </row>
    <row r="822" hidden="1">
      <c r="A822" s="19" t="s">
        <v>1657</v>
      </c>
      <c r="B822" s="6"/>
      <c r="C822" s="6"/>
      <c r="D822" s="6"/>
      <c r="E822" s="7"/>
    </row>
    <row r="823" hidden="1">
      <c r="A823" s="20" t="s">
        <v>1658</v>
      </c>
      <c r="B823" s="21" t="s">
        <v>1659</v>
      </c>
      <c r="C823" s="22" t="s">
        <v>1660</v>
      </c>
      <c r="D823" s="21" t="s">
        <v>1661</v>
      </c>
      <c r="E823" s="23" t="s">
        <v>13</v>
      </c>
    </row>
    <row r="824" hidden="1">
      <c r="A824" s="57" t="s">
        <v>1662</v>
      </c>
      <c r="B824" s="25">
        <v>954.0</v>
      </c>
      <c r="C824" s="26">
        <v>954.0</v>
      </c>
      <c r="D824" s="27">
        <v>0.0</v>
      </c>
      <c r="E824" s="28"/>
    </row>
    <row r="825" hidden="1">
      <c r="A825" s="57" t="s">
        <v>1663</v>
      </c>
      <c r="B825" s="29">
        <v>972.0</v>
      </c>
      <c r="C825" s="26">
        <v>972.0</v>
      </c>
      <c r="D825" s="27">
        <v>0.0</v>
      </c>
      <c r="E825" s="28"/>
    </row>
    <row r="826" hidden="1">
      <c r="A826" s="57" t="s">
        <v>1664</v>
      </c>
      <c r="B826" s="29">
        <v>0.0</v>
      </c>
      <c r="C826" s="26"/>
      <c r="D826" s="27">
        <v>0.0</v>
      </c>
      <c r="E826" s="28"/>
    </row>
    <row r="827" hidden="1">
      <c r="A827" s="57" t="s">
        <v>1666</v>
      </c>
      <c r="B827" s="29">
        <v>0.0</v>
      </c>
      <c r="C827" s="26"/>
      <c r="D827" s="27">
        <v>0.0</v>
      </c>
      <c r="E827" s="28"/>
    </row>
    <row r="828" hidden="1">
      <c r="A828" s="31" t="s">
        <v>1668</v>
      </c>
      <c r="B828" s="29">
        <v>0.0</v>
      </c>
      <c r="C828" s="26"/>
      <c r="D828" s="27">
        <v>0.0</v>
      </c>
      <c r="E828" s="28"/>
    </row>
    <row r="829" hidden="1">
      <c r="A829" s="31" t="s">
        <v>1669</v>
      </c>
      <c r="B829" s="29">
        <v>0.0</v>
      </c>
      <c r="C829" s="26"/>
      <c r="D829" s="27">
        <v>0.0</v>
      </c>
      <c r="E829" s="28"/>
    </row>
    <row r="830" hidden="1">
      <c r="A830" s="31" t="s">
        <v>1671</v>
      </c>
      <c r="B830" s="29">
        <v>0.0</v>
      </c>
      <c r="C830" s="26"/>
      <c r="D830" s="27">
        <v>0.0</v>
      </c>
      <c r="E830" s="28"/>
    </row>
    <row r="831" hidden="1">
      <c r="A831" s="31" t="s">
        <v>1673</v>
      </c>
      <c r="B831" s="29">
        <v>40.0</v>
      </c>
      <c r="C831" s="26">
        <v>40.0</v>
      </c>
      <c r="D831" s="27">
        <v>0.0</v>
      </c>
      <c r="E831" s="34"/>
    </row>
    <row r="832" hidden="1">
      <c r="A832" s="58" t="s">
        <v>1674</v>
      </c>
      <c r="B832" s="29">
        <v>2579.21</v>
      </c>
      <c r="C832" s="29">
        <v>2579.21</v>
      </c>
      <c r="D832" s="27">
        <v>0.0</v>
      </c>
      <c r="E832" s="34"/>
    </row>
    <row r="833" hidden="1">
      <c r="A833" s="58" t="s">
        <v>1675</v>
      </c>
      <c r="B833" s="29">
        <v>274.0</v>
      </c>
      <c r="C833" s="59">
        <v>274.0</v>
      </c>
      <c r="D833" s="27">
        <v>0.0</v>
      </c>
      <c r="E833" s="34"/>
    </row>
    <row r="834" hidden="1">
      <c r="A834" s="58" t="s">
        <v>1676</v>
      </c>
      <c r="B834" s="29">
        <v>2142.0</v>
      </c>
      <c r="C834" s="59">
        <v>2142.0</v>
      </c>
      <c r="D834" s="27">
        <v>0.0</v>
      </c>
      <c r="E834" s="34"/>
    </row>
    <row r="835" hidden="1">
      <c r="A835" s="58" t="s">
        <v>1677</v>
      </c>
      <c r="B835" s="29">
        <v>1216.0</v>
      </c>
      <c r="C835" s="59">
        <v>1216.0</v>
      </c>
      <c r="D835" s="27">
        <v>0.0</v>
      </c>
      <c r="E835" s="34"/>
    </row>
    <row r="836" hidden="1">
      <c r="A836" s="58" t="s">
        <v>1679</v>
      </c>
      <c r="B836" s="29">
        <v>364.0</v>
      </c>
      <c r="C836" s="59">
        <v>364.0</v>
      </c>
      <c r="D836" s="27">
        <v>0.0</v>
      </c>
      <c r="E836" s="34"/>
    </row>
    <row r="837" hidden="1">
      <c r="A837" s="58" t="s">
        <v>1680</v>
      </c>
      <c r="B837" s="29">
        <v>0.0</v>
      </c>
      <c r="C837" s="59">
        <v>0.0</v>
      </c>
      <c r="D837" s="27">
        <v>0.0</v>
      </c>
      <c r="E837" s="34"/>
    </row>
    <row r="838" hidden="1">
      <c r="A838" s="35" t="s">
        <v>1681</v>
      </c>
      <c r="B838" s="29">
        <v>8541.21</v>
      </c>
      <c r="C838" s="59">
        <v>8541.21</v>
      </c>
      <c r="D838" s="37">
        <v>0.0</v>
      </c>
      <c r="E838" s="34"/>
    </row>
    <row r="839" hidden="1">
      <c r="A839" s="36" t="s">
        <v>1682</v>
      </c>
      <c r="B839" s="37">
        <v>0.0</v>
      </c>
      <c r="C839" s="27">
        <v>0.0</v>
      </c>
      <c r="D839" s="27">
        <v>0.0</v>
      </c>
      <c r="E839" s="38"/>
    </row>
    <row r="840" hidden="1"/>
    <row r="841" hidden="1"/>
    <row r="842" hidden="1">
      <c r="A842" s="5" t="s">
        <v>1683</v>
      </c>
      <c r="B842" s="6"/>
      <c r="C842" s="6"/>
      <c r="D842" s="6"/>
      <c r="E842" s="7"/>
    </row>
    <row r="843" hidden="1">
      <c r="A843" s="10"/>
      <c r="B843" s="11"/>
      <c r="C843" s="11"/>
      <c r="D843" s="11"/>
      <c r="E843" s="12"/>
    </row>
    <row r="844" hidden="1">
      <c r="A844" s="5" t="s">
        <v>1655</v>
      </c>
      <c r="B844" s="6"/>
      <c r="C844" s="6"/>
      <c r="D844" s="6"/>
      <c r="E844" s="7"/>
    </row>
    <row r="845" hidden="1">
      <c r="A845" s="10"/>
      <c r="B845" s="11"/>
      <c r="C845" s="11"/>
      <c r="D845" s="11"/>
      <c r="E845" s="12"/>
    </row>
    <row r="846" hidden="1">
      <c r="A846" s="13">
        <v>46054.0</v>
      </c>
      <c r="B846" s="6"/>
      <c r="C846" s="54" t="s">
        <v>1656</v>
      </c>
      <c r="D846" s="15">
        <v>46054.0</v>
      </c>
      <c r="E846" s="7"/>
    </row>
    <row r="847" hidden="1">
      <c r="A847" s="10"/>
      <c r="B847" s="11"/>
      <c r="C847" s="16"/>
      <c r="D847" s="11"/>
      <c r="E847" s="12"/>
    </row>
    <row r="848" hidden="1">
      <c r="A848" s="55" t="s">
        <v>1986</v>
      </c>
      <c r="B848" s="7"/>
      <c r="C848" s="16"/>
      <c r="D848" s="56" t="s">
        <v>1986</v>
      </c>
      <c r="E848" s="7"/>
    </row>
    <row r="849" hidden="1">
      <c r="A849" s="10"/>
      <c r="B849" s="12"/>
      <c r="C849" s="16"/>
      <c r="D849" s="11"/>
      <c r="E849" s="12"/>
    </row>
    <row r="850" hidden="1">
      <c r="A850" s="19" t="s">
        <v>1657</v>
      </c>
      <c r="B850" s="6"/>
      <c r="C850" s="6"/>
      <c r="D850" s="6"/>
      <c r="E850" s="7"/>
    </row>
    <row r="851" hidden="1">
      <c r="A851" s="20" t="s">
        <v>1658</v>
      </c>
      <c r="B851" s="21" t="s">
        <v>1659</v>
      </c>
      <c r="C851" s="22" t="s">
        <v>1660</v>
      </c>
      <c r="D851" s="21" t="s">
        <v>1661</v>
      </c>
      <c r="E851" s="23" t="s">
        <v>13</v>
      </c>
    </row>
    <row r="852" hidden="1">
      <c r="A852" s="57" t="s">
        <v>1662</v>
      </c>
      <c r="B852" s="25">
        <v>954.0</v>
      </c>
      <c r="C852" s="26">
        <v>954.0</v>
      </c>
      <c r="D852" s="27">
        <v>0.0</v>
      </c>
      <c r="E852" s="28"/>
    </row>
    <row r="853" hidden="1">
      <c r="A853" s="57" t="s">
        <v>1663</v>
      </c>
      <c r="B853" s="29">
        <v>972.0</v>
      </c>
      <c r="C853" s="26">
        <v>972.0</v>
      </c>
      <c r="D853" s="27">
        <v>0.0</v>
      </c>
      <c r="E853" s="28"/>
    </row>
    <row r="854" hidden="1">
      <c r="A854" s="57" t="s">
        <v>1664</v>
      </c>
      <c r="B854" s="29">
        <v>0.0</v>
      </c>
      <c r="C854" s="26"/>
      <c r="D854" s="27">
        <v>0.0</v>
      </c>
      <c r="E854" s="28"/>
    </row>
    <row r="855" hidden="1">
      <c r="A855" s="57" t="s">
        <v>1666</v>
      </c>
      <c r="B855" s="29">
        <v>0.0</v>
      </c>
      <c r="C855" s="26"/>
      <c r="D855" s="27">
        <v>0.0</v>
      </c>
      <c r="E855" s="28"/>
    </row>
    <row r="856" hidden="1">
      <c r="A856" s="31" t="s">
        <v>1668</v>
      </c>
      <c r="B856" s="29">
        <v>0.0</v>
      </c>
      <c r="C856" s="26"/>
      <c r="D856" s="27">
        <v>0.0</v>
      </c>
      <c r="E856" s="28"/>
    </row>
    <row r="857" hidden="1">
      <c r="A857" s="31" t="s">
        <v>1669</v>
      </c>
      <c r="B857" s="29">
        <v>0.0</v>
      </c>
      <c r="C857" s="26"/>
      <c r="D857" s="27">
        <v>0.0</v>
      </c>
      <c r="E857" s="28"/>
    </row>
    <row r="858" hidden="1">
      <c r="A858" s="31" t="s">
        <v>1671</v>
      </c>
      <c r="B858" s="29">
        <v>0.0</v>
      </c>
      <c r="C858" s="26"/>
      <c r="D858" s="27">
        <v>0.0</v>
      </c>
      <c r="E858" s="28"/>
    </row>
    <row r="859" hidden="1">
      <c r="A859" s="31" t="s">
        <v>1673</v>
      </c>
      <c r="B859" s="29">
        <v>40.0</v>
      </c>
      <c r="C859" s="26">
        <v>40.0</v>
      </c>
      <c r="D859" s="27">
        <v>0.0</v>
      </c>
      <c r="E859" s="34"/>
    </row>
    <row r="860" hidden="1">
      <c r="A860" s="58" t="s">
        <v>1674</v>
      </c>
      <c r="B860" s="29">
        <v>2579.21</v>
      </c>
      <c r="C860" s="29">
        <v>2579.21</v>
      </c>
      <c r="D860" s="27">
        <v>0.0</v>
      </c>
      <c r="E860" s="34"/>
    </row>
    <row r="861" hidden="1">
      <c r="A861" s="58" t="s">
        <v>1675</v>
      </c>
      <c r="B861" s="29">
        <v>274.0</v>
      </c>
      <c r="C861" s="59">
        <v>274.0</v>
      </c>
      <c r="D861" s="27">
        <v>0.0</v>
      </c>
      <c r="E861" s="34"/>
    </row>
    <row r="862" hidden="1">
      <c r="A862" s="58" t="s">
        <v>1676</v>
      </c>
      <c r="B862" s="29">
        <v>2142.0</v>
      </c>
      <c r="C862" s="59">
        <v>2142.0</v>
      </c>
      <c r="D862" s="27">
        <v>0.0</v>
      </c>
      <c r="E862" s="34"/>
    </row>
    <row r="863" hidden="1">
      <c r="A863" s="58" t="s">
        <v>1677</v>
      </c>
      <c r="B863" s="29">
        <v>1216.0</v>
      </c>
      <c r="C863" s="59">
        <v>1216.0</v>
      </c>
      <c r="D863" s="27">
        <v>0.0</v>
      </c>
      <c r="E863" s="34"/>
    </row>
    <row r="864" hidden="1">
      <c r="A864" s="58" t="s">
        <v>1679</v>
      </c>
      <c r="B864" s="29">
        <v>364.0</v>
      </c>
      <c r="C864" s="59">
        <v>364.0</v>
      </c>
      <c r="D864" s="27">
        <v>0.0</v>
      </c>
      <c r="E864" s="34"/>
    </row>
    <row r="865" hidden="1">
      <c r="A865" s="58" t="s">
        <v>1680</v>
      </c>
      <c r="B865" s="29">
        <v>0.0</v>
      </c>
      <c r="C865" s="59">
        <v>0.0</v>
      </c>
      <c r="D865" s="27">
        <v>0.0</v>
      </c>
      <c r="E865" s="34"/>
    </row>
    <row r="866" hidden="1">
      <c r="A866" s="35" t="s">
        <v>1681</v>
      </c>
      <c r="B866" s="29">
        <v>8541.21</v>
      </c>
      <c r="C866" s="59">
        <v>8541.21</v>
      </c>
      <c r="D866" s="37">
        <v>0.0</v>
      </c>
      <c r="E866" s="34"/>
    </row>
    <row r="867" hidden="1">
      <c r="A867" s="36" t="s">
        <v>1682</v>
      </c>
      <c r="B867" s="37">
        <v>0.0</v>
      </c>
      <c r="C867" s="27">
        <v>0.0</v>
      </c>
      <c r="D867" s="27">
        <v>0.0</v>
      </c>
      <c r="E867" s="38"/>
    </row>
    <row r="868" hidden="1"/>
    <row r="869" hidden="1"/>
    <row r="870" hidden="1">
      <c r="A870" s="5" t="s">
        <v>1683</v>
      </c>
      <c r="B870" s="6"/>
      <c r="C870" s="6"/>
      <c r="D870" s="6"/>
      <c r="E870" s="7"/>
    </row>
    <row r="871" hidden="1">
      <c r="A871" s="10"/>
      <c r="B871" s="11"/>
      <c r="C871" s="11"/>
      <c r="D871" s="11"/>
      <c r="E871" s="12"/>
    </row>
    <row r="872" hidden="1">
      <c r="A872" s="5" t="s">
        <v>1655</v>
      </c>
      <c r="B872" s="6"/>
      <c r="C872" s="6"/>
      <c r="D872" s="6"/>
      <c r="E872" s="7"/>
    </row>
    <row r="873" hidden="1">
      <c r="A873" s="10"/>
      <c r="B873" s="11"/>
      <c r="C873" s="11"/>
      <c r="D873" s="11"/>
      <c r="E873" s="12"/>
    </row>
    <row r="874" hidden="1">
      <c r="A874" s="13">
        <v>46055.0</v>
      </c>
      <c r="B874" s="6"/>
      <c r="C874" s="54" t="s">
        <v>1656</v>
      </c>
      <c r="D874" s="15">
        <v>46061.0</v>
      </c>
      <c r="E874" s="7"/>
    </row>
    <row r="875" hidden="1">
      <c r="A875" s="10"/>
      <c r="B875" s="11"/>
      <c r="C875" s="16"/>
      <c r="D875" s="11"/>
      <c r="E875" s="12"/>
    </row>
    <row r="876" hidden="1">
      <c r="A876" s="55" t="s">
        <v>1985</v>
      </c>
      <c r="B876" s="7"/>
      <c r="C876" s="16"/>
      <c r="D876" s="56" t="s">
        <v>1986</v>
      </c>
      <c r="E876" s="7"/>
    </row>
    <row r="877" hidden="1">
      <c r="A877" s="10"/>
      <c r="B877" s="12"/>
      <c r="C877" s="16"/>
      <c r="D877" s="11"/>
      <c r="E877" s="12"/>
    </row>
    <row r="878" hidden="1">
      <c r="A878" s="19" t="s">
        <v>1657</v>
      </c>
      <c r="B878" s="6"/>
      <c r="C878" s="6"/>
      <c r="D878" s="6"/>
      <c r="E878" s="7"/>
    </row>
    <row r="879" hidden="1">
      <c r="A879" s="20" t="s">
        <v>1658</v>
      </c>
      <c r="B879" s="21" t="s">
        <v>1659</v>
      </c>
      <c r="C879" s="22" t="s">
        <v>1660</v>
      </c>
      <c r="D879" s="21" t="s">
        <v>1661</v>
      </c>
      <c r="E879" s="23" t="s">
        <v>13</v>
      </c>
    </row>
    <row r="880" hidden="1">
      <c r="A880" s="57" t="s">
        <v>1662</v>
      </c>
      <c r="B880" s="25">
        <v>20402.0</v>
      </c>
      <c r="C880" s="26">
        <v>20402.0</v>
      </c>
      <c r="D880" s="27">
        <v>0.0</v>
      </c>
      <c r="E880" s="28"/>
    </row>
    <row r="881" hidden="1">
      <c r="A881" s="57" t="s">
        <v>1663</v>
      </c>
      <c r="B881" s="29">
        <v>23580.0</v>
      </c>
      <c r="C881" s="26">
        <v>23580.0</v>
      </c>
      <c r="D881" s="27">
        <v>0.0</v>
      </c>
      <c r="E881" s="28"/>
    </row>
    <row r="882" hidden="1">
      <c r="A882" s="57" t="s">
        <v>1664</v>
      </c>
      <c r="B882" s="29">
        <v>0.0</v>
      </c>
      <c r="C882" s="26"/>
      <c r="D882" s="27">
        <v>0.0</v>
      </c>
      <c r="E882" s="28"/>
    </row>
    <row r="883" hidden="1">
      <c r="A883" s="57" t="s">
        <v>1666</v>
      </c>
      <c r="B883" s="29">
        <v>0.0</v>
      </c>
      <c r="C883" s="26"/>
      <c r="D883" s="27">
        <v>0.0</v>
      </c>
      <c r="E883" s="28"/>
    </row>
    <row r="884" hidden="1">
      <c r="A884" s="31" t="s">
        <v>1668</v>
      </c>
      <c r="B884" s="29">
        <v>0.0</v>
      </c>
      <c r="C884" s="26"/>
      <c r="D884" s="27">
        <v>0.0</v>
      </c>
      <c r="E884" s="28"/>
    </row>
    <row r="885" hidden="1">
      <c r="A885" s="31" t="s">
        <v>1669</v>
      </c>
      <c r="B885" s="29">
        <v>0.0</v>
      </c>
      <c r="C885" s="26"/>
      <c r="D885" s="27">
        <v>0.0</v>
      </c>
      <c r="E885" s="28"/>
    </row>
    <row r="886" hidden="1">
      <c r="A886" s="31" t="s">
        <v>1671</v>
      </c>
      <c r="B886" s="29">
        <v>2000.0</v>
      </c>
      <c r="C886" s="26">
        <v>2000.0</v>
      </c>
      <c r="D886" s="27">
        <v>0.0</v>
      </c>
      <c r="E886" s="28" t="s">
        <v>2002</v>
      </c>
    </row>
    <row r="887" hidden="1">
      <c r="A887" s="31" t="s">
        <v>1673</v>
      </c>
      <c r="B887" s="29">
        <v>760.0</v>
      </c>
      <c r="C887" s="26">
        <v>760.0</v>
      </c>
      <c r="D887" s="27">
        <v>0.0</v>
      </c>
      <c r="E887" s="34"/>
    </row>
    <row r="888" hidden="1">
      <c r="A888" s="58" t="s">
        <v>1674</v>
      </c>
      <c r="B888" s="29">
        <v>14881.689999999999</v>
      </c>
      <c r="C888" s="29">
        <v>14881.689999999999</v>
      </c>
      <c r="D888" s="27">
        <v>0.0</v>
      </c>
      <c r="E888" s="34"/>
    </row>
    <row r="889" hidden="1">
      <c r="A889" s="58" t="s">
        <v>1675</v>
      </c>
      <c r="B889" s="29">
        <v>5856.0</v>
      </c>
      <c r="C889" s="59">
        <v>5856.0</v>
      </c>
      <c r="D889" s="27">
        <v>0.0</v>
      </c>
      <c r="E889" s="34"/>
    </row>
    <row r="890" hidden="1">
      <c r="A890" s="58" t="s">
        <v>1676</v>
      </c>
      <c r="B890" s="29">
        <v>28203.0</v>
      </c>
      <c r="C890" s="59">
        <v>27919.0</v>
      </c>
      <c r="D890" s="27">
        <v>-284.0</v>
      </c>
      <c r="E890" s="34"/>
    </row>
    <row r="891" hidden="1">
      <c r="A891" s="58" t="s">
        <v>1677</v>
      </c>
      <c r="B891" s="29">
        <v>5518.0</v>
      </c>
      <c r="C891" s="59">
        <v>5518.0</v>
      </c>
      <c r="D891" s="27">
        <v>0.0</v>
      </c>
      <c r="E891" s="34"/>
    </row>
    <row r="892" hidden="1">
      <c r="A892" s="58" t="s">
        <v>1679</v>
      </c>
      <c r="B892" s="29">
        <v>1803.0</v>
      </c>
      <c r="C892" s="59">
        <v>1803.0</v>
      </c>
      <c r="D892" s="27">
        <v>0.0</v>
      </c>
      <c r="E892" s="34"/>
    </row>
    <row r="893" hidden="1">
      <c r="A893" s="58" t="s">
        <v>1680</v>
      </c>
      <c r="B893" s="29">
        <v>3815.0</v>
      </c>
      <c r="C893" s="59">
        <v>3815.0</v>
      </c>
      <c r="D893" s="27">
        <v>0.0</v>
      </c>
      <c r="E893" s="34"/>
    </row>
    <row r="894" hidden="1">
      <c r="A894" s="35" t="s">
        <v>1681</v>
      </c>
      <c r="B894" s="29">
        <v>102996.29</v>
      </c>
      <c r="C894" s="59">
        <v>102294.29000000002</v>
      </c>
      <c r="D894" s="37">
        <v>-701.9999999999709</v>
      </c>
      <c r="E894" s="34"/>
    </row>
    <row r="895" hidden="1">
      <c r="A895" s="36" t="s">
        <v>1682</v>
      </c>
      <c r="B895" s="37">
        <v>7.400000000001455</v>
      </c>
      <c r="C895" s="27">
        <v>425.3999999999796</v>
      </c>
      <c r="D895" s="27">
        <v>417.9999999999782</v>
      </c>
      <c r="E895" s="38"/>
    </row>
    <row r="896" hidden="1"/>
    <row r="897" hidden="1"/>
    <row r="898" hidden="1">
      <c r="A898" s="5" t="s">
        <v>1683</v>
      </c>
      <c r="B898" s="6"/>
      <c r="C898" s="6"/>
      <c r="D898" s="6"/>
      <c r="E898" s="7"/>
    </row>
    <row r="899" hidden="1">
      <c r="A899" s="10"/>
      <c r="B899" s="11"/>
      <c r="C899" s="11"/>
      <c r="D899" s="11"/>
      <c r="E899" s="12"/>
    </row>
    <row r="900" hidden="1">
      <c r="A900" s="5" t="s">
        <v>1655</v>
      </c>
      <c r="B900" s="6"/>
      <c r="C900" s="6"/>
      <c r="D900" s="6"/>
      <c r="E900" s="7"/>
    </row>
    <row r="901" hidden="1">
      <c r="A901" s="10"/>
      <c r="B901" s="11"/>
      <c r="C901" s="11"/>
      <c r="D901" s="11"/>
      <c r="E901" s="12"/>
    </row>
    <row r="902" hidden="1">
      <c r="A902" s="13">
        <v>46055.0</v>
      </c>
      <c r="B902" s="6"/>
      <c r="C902" s="54" t="s">
        <v>1656</v>
      </c>
      <c r="D902" s="15">
        <v>46061.0</v>
      </c>
      <c r="E902" s="7"/>
    </row>
    <row r="903" hidden="1">
      <c r="A903" s="10"/>
      <c r="B903" s="11"/>
      <c r="C903" s="16"/>
      <c r="D903" s="11"/>
      <c r="E903" s="12"/>
    </row>
    <row r="904" hidden="1">
      <c r="A904" s="55" t="s">
        <v>1985</v>
      </c>
      <c r="B904" s="7"/>
      <c r="C904" s="16"/>
      <c r="D904" s="56" t="s">
        <v>1986</v>
      </c>
      <c r="E904" s="7"/>
    </row>
    <row r="905" hidden="1">
      <c r="A905" s="10"/>
      <c r="B905" s="12"/>
      <c r="C905" s="16"/>
      <c r="D905" s="11"/>
      <c r="E905" s="12"/>
    </row>
    <row r="906" hidden="1">
      <c r="A906" s="19" t="s">
        <v>1657</v>
      </c>
      <c r="B906" s="6"/>
      <c r="C906" s="6"/>
      <c r="D906" s="6"/>
      <c r="E906" s="7"/>
    </row>
    <row r="907" hidden="1">
      <c r="A907" s="20" t="s">
        <v>1658</v>
      </c>
      <c r="B907" s="21" t="s">
        <v>1659</v>
      </c>
      <c r="C907" s="22" t="s">
        <v>1660</v>
      </c>
      <c r="D907" s="21" t="s">
        <v>1661</v>
      </c>
      <c r="E907" s="23" t="s">
        <v>13</v>
      </c>
    </row>
    <row r="908" hidden="1">
      <c r="A908" s="57" t="s">
        <v>1662</v>
      </c>
      <c r="B908" s="25">
        <v>20402.0</v>
      </c>
      <c r="C908" s="26">
        <v>20402.0</v>
      </c>
      <c r="D908" s="27">
        <v>0.0</v>
      </c>
      <c r="E908" s="28"/>
    </row>
    <row r="909" hidden="1">
      <c r="A909" s="57" t="s">
        <v>1663</v>
      </c>
      <c r="B909" s="29">
        <v>23580.0</v>
      </c>
      <c r="C909" s="26">
        <v>23580.0</v>
      </c>
      <c r="D909" s="27">
        <v>0.0</v>
      </c>
      <c r="E909" s="28"/>
    </row>
    <row r="910" hidden="1">
      <c r="A910" s="57" t="s">
        <v>1664</v>
      </c>
      <c r="B910" s="29">
        <v>0.0</v>
      </c>
      <c r="C910" s="26"/>
      <c r="D910" s="27">
        <v>0.0</v>
      </c>
      <c r="E910" s="28"/>
    </row>
    <row r="911" hidden="1">
      <c r="A911" s="57" t="s">
        <v>1666</v>
      </c>
      <c r="B911" s="29">
        <v>0.0</v>
      </c>
      <c r="C911" s="26"/>
      <c r="D911" s="27">
        <v>0.0</v>
      </c>
      <c r="E911" s="28"/>
    </row>
    <row r="912" hidden="1">
      <c r="A912" s="31" t="s">
        <v>1668</v>
      </c>
      <c r="B912" s="29">
        <v>0.0</v>
      </c>
      <c r="C912" s="26"/>
      <c r="D912" s="27">
        <v>0.0</v>
      </c>
      <c r="E912" s="28"/>
    </row>
    <row r="913" hidden="1">
      <c r="A913" s="31" t="s">
        <v>1669</v>
      </c>
      <c r="B913" s="29">
        <v>0.0</v>
      </c>
      <c r="C913" s="26"/>
      <c r="D913" s="27">
        <v>0.0</v>
      </c>
      <c r="E913" s="28"/>
    </row>
    <row r="914" hidden="1">
      <c r="A914" s="31" t="s">
        <v>1671</v>
      </c>
      <c r="B914" s="29">
        <v>2000.0</v>
      </c>
      <c r="C914" s="26">
        <v>2000.0</v>
      </c>
      <c r="D914" s="27">
        <v>0.0</v>
      </c>
      <c r="E914" s="28" t="s">
        <v>2002</v>
      </c>
    </row>
    <row r="915" hidden="1">
      <c r="A915" s="31" t="s">
        <v>1673</v>
      </c>
      <c r="B915" s="29">
        <v>760.0</v>
      </c>
      <c r="C915" s="26">
        <v>760.0</v>
      </c>
      <c r="D915" s="27">
        <v>0.0</v>
      </c>
      <c r="E915" s="34"/>
    </row>
    <row r="916" hidden="1">
      <c r="A916" s="58" t="s">
        <v>1674</v>
      </c>
      <c r="B916" s="29">
        <v>14881.689999999999</v>
      </c>
      <c r="C916" s="29">
        <v>14881.689999999999</v>
      </c>
      <c r="D916" s="27">
        <v>0.0</v>
      </c>
      <c r="E916" s="34"/>
    </row>
    <row r="917" hidden="1">
      <c r="A917" s="58" t="s">
        <v>1675</v>
      </c>
      <c r="B917" s="29">
        <v>5856.0</v>
      </c>
      <c r="C917" s="59">
        <v>5856.0</v>
      </c>
      <c r="D917" s="27">
        <v>0.0</v>
      </c>
      <c r="E917" s="34"/>
    </row>
    <row r="918" hidden="1">
      <c r="A918" s="58" t="s">
        <v>1676</v>
      </c>
      <c r="B918" s="29">
        <v>28203.0</v>
      </c>
      <c r="C918" s="59">
        <v>27919.0</v>
      </c>
      <c r="D918" s="27">
        <v>-284.0</v>
      </c>
      <c r="E918" s="34"/>
    </row>
    <row r="919" hidden="1">
      <c r="A919" s="58" t="s">
        <v>1677</v>
      </c>
      <c r="B919" s="29">
        <v>5518.0</v>
      </c>
      <c r="C919" s="59">
        <v>5518.0</v>
      </c>
      <c r="D919" s="27">
        <v>0.0</v>
      </c>
      <c r="E919" s="34"/>
    </row>
    <row r="920" hidden="1">
      <c r="A920" s="58" t="s">
        <v>1679</v>
      </c>
      <c r="B920" s="29">
        <v>1803.0</v>
      </c>
      <c r="C920" s="59">
        <v>1803.0</v>
      </c>
      <c r="D920" s="27">
        <v>0.0</v>
      </c>
      <c r="E920" s="34"/>
    </row>
    <row r="921" hidden="1">
      <c r="A921" s="58" t="s">
        <v>1680</v>
      </c>
      <c r="B921" s="29">
        <v>3815.0</v>
      </c>
      <c r="C921" s="59">
        <v>3815.0</v>
      </c>
      <c r="D921" s="27">
        <v>0.0</v>
      </c>
      <c r="E921" s="34"/>
    </row>
    <row r="922" hidden="1">
      <c r="A922" s="35" t="s">
        <v>1681</v>
      </c>
      <c r="B922" s="29">
        <v>102996.29</v>
      </c>
      <c r="C922" s="59">
        <v>102294.29000000002</v>
      </c>
      <c r="D922" s="37">
        <v>-701.9999999999709</v>
      </c>
      <c r="E922" s="34"/>
    </row>
    <row r="923" hidden="1">
      <c r="A923" s="36" t="s">
        <v>1682</v>
      </c>
      <c r="B923" s="37">
        <v>7.400000000001455</v>
      </c>
      <c r="C923" s="27">
        <v>425.3999999999796</v>
      </c>
      <c r="D923" s="27">
        <v>417.9999999999782</v>
      </c>
      <c r="E923" s="38"/>
    </row>
    <row r="924" hidden="1"/>
    <row r="925" hidden="1"/>
    <row r="926" hidden="1">
      <c r="A926" s="5" t="s">
        <v>1683</v>
      </c>
      <c r="B926" s="6"/>
      <c r="C926" s="6"/>
      <c r="D926" s="6"/>
      <c r="E926" s="7"/>
    </row>
    <row r="927" hidden="1">
      <c r="A927" s="10"/>
      <c r="B927" s="11"/>
      <c r="C927" s="11"/>
      <c r="D927" s="11"/>
      <c r="E927" s="12"/>
    </row>
    <row r="928" hidden="1">
      <c r="A928" s="5" t="s">
        <v>1655</v>
      </c>
      <c r="B928" s="6"/>
      <c r="C928" s="6"/>
      <c r="D928" s="6"/>
      <c r="E928" s="7"/>
    </row>
    <row r="929" hidden="1">
      <c r="A929" s="10"/>
      <c r="B929" s="11"/>
      <c r="C929" s="11"/>
      <c r="D929" s="11"/>
      <c r="E929" s="12"/>
    </row>
    <row r="930" hidden="1">
      <c r="A930" s="13">
        <v>46062.0</v>
      </c>
      <c r="B930" s="6"/>
      <c r="C930" s="54" t="s">
        <v>1656</v>
      </c>
      <c r="D930" s="15">
        <v>46068.0</v>
      </c>
      <c r="E930" s="7"/>
    </row>
    <row r="931" hidden="1">
      <c r="A931" s="10"/>
      <c r="B931" s="11"/>
      <c r="C931" s="16"/>
      <c r="D931" s="11"/>
      <c r="E931" s="12"/>
    </row>
    <row r="932" hidden="1">
      <c r="A932" s="55" t="s">
        <v>1985</v>
      </c>
      <c r="B932" s="7"/>
      <c r="C932" s="16"/>
      <c r="D932" s="56" t="s">
        <v>1986</v>
      </c>
      <c r="E932" s="7"/>
    </row>
    <row r="933" hidden="1">
      <c r="A933" s="10"/>
      <c r="B933" s="12"/>
      <c r="C933" s="16"/>
      <c r="D933" s="11"/>
      <c r="E933" s="12"/>
    </row>
    <row r="934" hidden="1">
      <c r="A934" s="19" t="s">
        <v>1657</v>
      </c>
      <c r="B934" s="6"/>
      <c r="C934" s="6"/>
      <c r="D934" s="6"/>
      <c r="E934" s="7"/>
    </row>
    <row r="935" hidden="1">
      <c r="A935" s="20" t="s">
        <v>1658</v>
      </c>
      <c r="B935" s="21" t="s">
        <v>1659</v>
      </c>
      <c r="C935" s="22" t="s">
        <v>1660</v>
      </c>
      <c r="D935" s="21" t="s">
        <v>1661</v>
      </c>
      <c r="E935" s="23" t="s">
        <v>13</v>
      </c>
    </row>
    <row r="936" hidden="1">
      <c r="A936" s="57" t="s">
        <v>1662</v>
      </c>
      <c r="B936" s="25">
        <v>15151.0</v>
      </c>
      <c r="C936" s="26">
        <v>15151.0</v>
      </c>
      <c r="D936" s="27">
        <v>0.0</v>
      </c>
      <c r="E936" s="28"/>
    </row>
    <row r="937" hidden="1">
      <c r="A937" s="57" t="s">
        <v>1663</v>
      </c>
      <c r="B937" s="29">
        <v>27139.0</v>
      </c>
      <c r="C937" s="26">
        <v>27139.0</v>
      </c>
      <c r="D937" s="27">
        <v>0.0</v>
      </c>
      <c r="E937" s="28"/>
    </row>
    <row r="938" hidden="1">
      <c r="A938" s="57" t="s">
        <v>1664</v>
      </c>
      <c r="B938" s="29">
        <v>0.0</v>
      </c>
      <c r="C938" s="26"/>
      <c r="D938" s="27">
        <v>0.0</v>
      </c>
      <c r="E938" s="28"/>
    </row>
    <row r="939" hidden="1">
      <c r="A939" s="57" t="s">
        <v>1666</v>
      </c>
      <c r="B939" s="29">
        <v>0.0</v>
      </c>
      <c r="C939" s="26"/>
      <c r="D939" s="27">
        <v>0.0</v>
      </c>
      <c r="E939" s="28"/>
    </row>
    <row r="940" hidden="1">
      <c r="A940" s="31" t="s">
        <v>1668</v>
      </c>
      <c r="B940" s="29">
        <v>0.0</v>
      </c>
      <c r="C940" s="26"/>
      <c r="D940" s="27">
        <v>0.0</v>
      </c>
      <c r="E940" s="28"/>
    </row>
    <row r="941" hidden="1">
      <c r="A941" s="31" t="s">
        <v>1669</v>
      </c>
      <c r="B941" s="29">
        <v>0.0</v>
      </c>
      <c r="C941" s="26"/>
      <c r="D941" s="27">
        <v>0.0</v>
      </c>
      <c r="E941" s="28"/>
    </row>
    <row r="942" hidden="1">
      <c r="A942" s="31" t="s">
        <v>1671</v>
      </c>
      <c r="B942" s="29">
        <v>1218.0</v>
      </c>
      <c r="C942" s="26">
        <v>1218.0</v>
      </c>
      <c r="D942" s="27">
        <v>0.0</v>
      </c>
      <c r="E942" s="28" t="s">
        <v>2003</v>
      </c>
    </row>
    <row r="943" hidden="1">
      <c r="A943" s="31" t="s">
        <v>1673</v>
      </c>
      <c r="B943" s="29">
        <v>680.0</v>
      </c>
      <c r="C943" s="26">
        <v>680.0</v>
      </c>
      <c r="D943" s="27">
        <v>0.0</v>
      </c>
      <c r="E943" s="34"/>
    </row>
    <row r="944" hidden="1">
      <c r="A944" s="58" t="s">
        <v>1674</v>
      </c>
      <c r="B944" s="29">
        <v>2054.0</v>
      </c>
      <c r="C944" s="29">
        <v>2054.0</v>
      </c>
      <c r="D944" s="27">
        <v>0.0</v>
      </c>
      <c r="E944" s="34"/>
    </row>
    <row r="945" hidden="1">
      <c r="A945" s="58" t="s">
        <v>1675</v>
      </c>
      <c r="B945" s="29">
        <v>6077.0</v>
      </c>
      <c r="C945" s="59">
        <v>6077.0</v>
      </c>
      <c r="D945" s="27">
        <v>0.0</v>
      </c>
      <c r="E945" s="34"/>
    </row>
    <row r="946" hidden="1">
      <c r="A946" s="58" t="s">
        <v>1676</v>
      </c>
      <c r="B946" s="29">
        <v>30321.0</v>
      </c>
      <c r="C946" s="59">
        <v>30321.0</v>
      </c>
      <c r="D946" s="27">
        <v>0.0</v>
      </c>
      <c r="E946" s="34"/>
    </row>
    <row r="947" hidden="1">
      <c r="A947" s="58" t="s">
        <v>1677</v>
      </c>
      <c r="B947" s="29">
        <v>12201.0</v>
      </c>
      <c r="C947" s="59">
        <v>12201.0</v>
      </c>
      <c r="D947" s="27">
        <v>0.0</v>
      </c>
      <c r="E947" s="34"/>
    </row>
    <row r="948" hidden="1">
      <c r="A948" s="58" t="s">
        <v>1679</v>
      </c>
      <c r="B948" s="29">
        <v>259.0</v>
      </c>
      <c r="C948" s="59">
        <v>259.0</v>
      </c>
      <c r="D948" s="27">
        <v>0.0</v>
      </c>
      <c r="E948" s="34"/>
    </row>
    <row r="949" hidden="1">
      <c r="A949" s="58" t="s">
        <v>1680</v>
      </c>
      <c r="B949" s="29">
        <v>2180.0</v>
      </c>
      <c r="C949" s="59">
        <v>2180.0</v>
      </c>
      <c r="D949" s="27">
        <v>0.0</v>
      </c>
      <c r="E949" s="34"/>
    </row>
    <row r="950" hidden="1">
      <c r="A950" s="35" t="s">
        <v>1681</v>
      </c>
      <c r="B950" s="29">
        <v>95100.2</v>
      </c>
      <c r="C950" s="59">
        <v>95100.19999999998</v>
      </c>
      <c r="D950" s="37">
        <v>-1.4551915228366852E-11</v>
      </c>
      <c r="E950" s="34"/>
    </row>
    <row r="951" hidden="1">
      <c r="A951" s="36" t="s">
        <v>1682</v>
      </c>
      <c r="B951" s="37">
        <v>-0.20000000000436557</v>
      </c>
      <c r="C951" s="27">
        <v>-0.1999999999825377</v>
      </c>
      <c r="D951" s="27">
        <v>2.1827872842550278E-11</v>
      </c>
      <c r="E951" s="38"/>
    </row>
    <row r="952" hidden="1"/>
    <row r="953" hidden="1"/>
    <row r="954" hidden="1">
      <c r="A954" s="5" t="s">
        <v>1683</v>
      </c>
      <c r="B954" s="6"/>
      <c r="C954" s="6"/>
      <c r="D954" s="6"/>
      <c r="E954" s="7"/>
    </row>
    <row r="955" hidden="1">
      <c r="A955" s="10"/>
      <c r="B955" s="11"/>
      <c r="C955" s="11"/>
      <c r="D955" s="11"/>
      <c r="E955" s="12"/>
    </row>
    <row r="956" hidden="1">
      <c r="A956" s="5" t="s">
        <v>1655</v>
      </c>
      <c r="B956" s="6"/>
      <c r="C956" s="6"/>
      <c r="D956" s="6"/>
      <c r="E956" s="7"/>
    </row>
    <row r="957" hidden="1">
      <c r="A957" s="10"/>
      <c r="B957" s="11"/>
      <c r="C957" s="11"/>
      <c r="D957" s="11"/>
      <c r="E957" s="12"/>
    </row>
    <row r="958" hidden="1">
      <c r="A958" s="13">
        <v>46062.0</v>
      </c>
      <c r="B958" s="6"/>
      <c r="C958" s="54" t="s">
        <v>1656</v>
      </c>
      <c r="D958" s="15">
        <v>46068.0</v>
      </c>
      <c r="E958" s="7"/>
    </row>
    <row r="959" hidden="1">
      <c r="A959" s="10"/>
      <c r="B959" s="11"/>
      <c r="C959" s="16"/>
      <c r="D959" s="11"/>
      <c r="E959" s="12"/>
    </row>
    <row r="960" hidden="1">
      <c r="A960" s="55" t="s">
        <v>1985</v>
      </c>
      <c r="B960" s="7"/>
      <c r="C960" s="16"/>
      <c r="D960" s="56" t="s">
        <v>1986</v>
      </c>
      <c r="E960" s="7"/>
    </row>
    <row r="961" hidden="1">
      <c r="A961" s="10"/>
      <c r="B961" s="12"/>
      <c r="C961" s="16"/>
      <c r="D961" s="11"/>
      <c r="E961" s="12"/>
    </row>
    <row r="962" hidden="1">
      <c r="A962" s="19" t="s">
        <v>1657</v>
      </c>
      <c r="B962" s="6"/>
      <c r="C962" s="6"/>
      <c r="D962" s="6"/>
      <c r="E962" s="7"/>
    </row>
    <row r="963" hidden="1">
      <c r="A963" s="20" t="s">
        <v>1658</v>
      </c>
      <c r="B963" s="21" t="s">
        <v>1659</v>
      </c>
      <c r="C963" s="22" t="s">
        <v>1660</v>
      </c>
      <c r="D963" s="21" t="s">
        <v>1661</v>
      </c>
      <c r="E963" s="23" t="s">
        <v>13</v>
      </c>
    </row>
    <row r="964" hidden="1">
      <c r="A964" s="57" t="s">
        <v>1662</v>
      </c>
      <c r="B964" s="25">
        <v>15151.0</v>
      </c>
      <c r="C964" s="26">
        <v>15151.0</v>
      </c>
      <c r="D964" s="27">
        <v>0.0</v>
      </c>
      <c r="E964" s="28"/>
    </row>
    <row r="965" hidden="1">
      <c r="A965" s="57" t="s">
        <v>1663</v>
      </c>
      <c r="B965" s="29">
        <v>27139.0</v>
      </c>
      <c r="C965" s="26">
        <v>27139.0</v>
      </c>
      <c r="D965" s="27">
        <v>0.0</v>
      </c>
      <c r="E965" s="28"/>
    </row>
    <row r="966" hidden="1">
      <c r="A966" s="57" t="s">
        <v>1664</v>
      </c>
      <c r="B966" s="29">
        <v>0.0</v>
      </c>
      <c r="C966" s="26"/>
      <c r="D966" s="27">
        <v>0.0</v>
      </c>
      <c r="E966" s="28"/>
    </row>
    <row r="967" hidden="1">
      <c r="A967" s="57" t="s">
        <v>1666</v>
      </c>
      <c r="B967" s="29">
        <v>0.0</v>
      </c>
      <c r="C967" s="26"/>
      <c r="D967" s="27">
        <v>0.0</v>
      </c>
      <c r="E967" s="28"/>
    </row>
    <row r="968" hidden="1">
      <c r="A968" s="31" t="s">
        <v>1668</v>
      </c>
      <c r="B968" s="29">
        <v>0.0</v>
      </c>
      <c r="C968" s="26"/>
      <c r="D968" s="27">
        <v>0.0</v>
      </c>
      <c r="E968" s="28"/>
    </row>
    <row r="969" hidden="1">
      <c r="A969" s="31" t="s">
        <v>1669</v>
      </c>
      <c r="B969" s="29">
        <v>0.0</v>
      </c>
      <c r="C969" s="26"/>
      <c r="D969" s="27">
        <v>0.0</v>
      </c>
      <c r="E969" s="28"/>
    </row>
    <row r="970" hidden="1">
      <c r="A970" s="31" t="s">
        <v>1671</v>
      </c>
      <c r="B970" s="29">
        <v>1218.0</v>
      </c>
      <c r="C970" s="26">
        <v>1218.0</v>
      </c>
      <c r="D970" s="27">
        <v>0.0</v>
      </c>
      <c r="E970" s="28" t="s">
        <v>2003</v>
      </c>
    </row>
    <row r="971" hidden="1">
      <c r="A971" s="31" t="s">
        <v>1673</v>
      </c>
      <c r="B971" s="29">
        <v>680.0</v>
      </c>
      <c r="C971" s="26">
        <v>680.0</v>
      </c>
      <c r="D971" s="27">
        <v>0.0</v>
      </c>
      <c r="E971" s="34"/>
    </row>
    <row r="972" hidden="1">
      <c r="A972" s="58" t="s">
        <v>1674</v>
      </c>
      <c r="B972" s="29">
        <v>2054.0</v>
      </c>
      <c r="C972" s="29">
        <v>2054.0</v>
      </c>
      <c r="D972" s="27">
        <v>0.0</v>
      </c>
      <c r="E972" s="34"/>
    </row>
    <row r="973" hidden="1">
      <c r="A973" s="58" t="s">
        <v>1675</v>
      </c>
      <c r="B973" s="29">
        <v>6077.0</v>
      </c>
      <c r="C973" s="59">
        <v>6077.0</v>
      </c>
      <c r="D973" s="27">
        <v>0.0</v>
      </c>
      <c r="E973" s="34"/>
    </row>
    <row r="974" hidden="1">
      <c r="A974" s="58" t="s">
        <v>1676</v>
      </c>
      <c r="B974" s="29">
        <v>30321.0</v>
      </c>
      <c r="C974" s="59">
        <v>30321.0</v>
      </c>
      <c r="D974" s="27">
        <v>0.0</v>
      </c>
      <c r="E974" s="34"/>
    </row>
    <row r="975" hidden="1">
      <c r="A975" s="58" t="s">
        <v>1677</v>
      </c>
      <c r="B975" s="29">
        <v>12201.0</v>
      </c>
      <c r="C975" s="59">
        <v>12201.0</v>
      </c>
      <c r="D975" s="27">
        <v>0.0</v>
      </c>
      <c r="E975" s="34"/>
    </row>
    <row r="976" hidden="1">
      <c r="A976" s="58" t="s">
        <v>1679</v>
      </c>
      <c r="B976" s="29">
        <v>259.0</v>
      </c>
      <c r="C976" s="59">
        <v>259.0</v>
      </c>
      <c r="D976" s="27">
        <v>0.0</v>
      </c>
      <c r="E976" s="34"/>
    </row>
    <row r="977" hidden="1">
      <c r="A977" s="58" t="s">
        <v>1680</v>
      </c>
      <c r="B977" s="29">
        <v>2180.0</v>
      </c>
      <c r="C977" s="59">
        <v>2180.0</v>
      </c>
      <c r="D977" s="27">
        <v>0.0</v>
      </c>
      <c r="E977" s="34"/>
    </row>
    <row r="978" hidden="1">
      <c r="A978" s="35" t="s">
        <v>1681</v>
      </c>
      <c r="B978" s="29">
        <v>95100.2</v>
      </c>
      <c r="C978" s="59">
        <v>95100.19999999998</v>
      </c>
      <c r="D978" s="37">
        <v>-1.4551915228366852E-11</v>
      </c>
      <c r="E978" s="34"/>
    </row>
    <row r="979" hidden="1">
      <c r="A979" s="36" t="s">
        <v>1682</v>
      </c>
      <c r="B979" s="37">
        <v>-0.20000000000436557</v>
      </c>
      <c r="C979" s="27">
        <v>-0.1999999999825377</v>
      </c>
      <c r="D979" s="27">
        <v>2.1827872842550278E-11</v>
      </c>
      <c r="E979" s="38"/>
    </row>
    <row r="980" hidden="1">
      <c r="A980" s="39"/>
      <c r="B980" s="60"/>
      <c r="C980" s="61"/>
      <c r="D980" s="61"/>
      <c r="E980" s="62"/>
    </row>
    <row r="981" hidden="1">
      <c r="A981" s="39"/>
      <c r="B981" s="60"/>
      <c r="C981" s="61"/>
      <c r="D981" s="61"/>
      <c r="E981" s="62"/>
    </row>
    <row r="982" hidden="1">
      <c r="A982" s="5" t="s">
        <v>1683</v>
      </c>
      <c r="B982" s="6"/>
      <c r="C982" s="6"/>
      <c r="D982" s="6"/>
      <c r="E982" s="7"/>
    </row>
    <row r="983" hidden="1">
      <c r="A983" s="10"/>
      <c r="B983" s="11"/>
      <c r="C983" s="11"/>
      <c r="D983" s="11"/>
      <c r="E983" s="12"/>
    </row>
    <row r="984" hidden="1">
      <c r="A984" s="5" t="s">
        <v>1655</v>
      </c>
      <c r="B984" s="6"/>
      <c r="C984" s="6"/>
      <c r="D984" s="6"/>
      <c r="E984" s="7"/>
    </row>
    <row r="985" hidden="1">
      <c r="A985" s="10"/>
      <c r="B985" s="11"/>
      <c r="C985" s="11"/>
      <c r="D985" s="11"/>
      <c r="E985" s="12"/>
    </row>
    <row r="986" hidden="1">
      <c r="A986" s="13">
        <v>46069.0</v>
      </c>
      <c r="B986" s="6"/>
      <c r="C986" s="54" t="s">
        <v>1656</v>
      </c>
      <c r="D986" s="15">
        <v>46075.0</v>
      </c>
      <c r="E986" s="7"/>
    </row>
    <row r="987" hidden="1">
      <c r="A987" s="10"/>
      <c r="B987" s="11"/>
      <c r="C987" s="16"/>
      <c r="D987" s="11"/>
      <c r="E987" s="12"/>
    </row>
    <row r="988" hidden="1">
      <c r="A988" s="55" t="s">
        <v>1985</v>
      </c>
      <c r="B988" s="7"/>
      <c r="C988" s="16"/>
      <c r="D988" s="56" t="s">
        <v>1986</v>
      </c>
      <c r="E988" s="7"/>
    </row>
    <row r="989" hidden="1">
      <c r="A989" s="10"/>
      <c r="B989" s="12"/>
      <c r="C989" s="16"/>
      <c r="D989" s="11"/>
      <c r="E989" s="12"/>
    </row>
    <row r="990" hidden="1">
      <c r="A990" s="19" t="s">
        <v>1657</v>
      </c>
      <c r="B990" s="6"/>
      <c r="C990" s="6"/>
      <c r="D990" s="6"/>
      <c r="E990" s="7"/>
    </row>
    <row r="991" hidden="1">
      <c r="A991" s="20" t="s">
        <v>1658</v>
      </c>
      <c r="B991" s="21" t="s">
        <v>1659</v>
      </c>
      <c r="C991" s="22" t="s">
        <v>1660</v>
      </c>
      <c r="D991" s="21" t="s">
        <v>1661</v>
      </c>
      <c r="E991" s="23" t="s">
        <v>13</v>
      </c>
    </row>
    <row r="992" hidden="1">
      <c r="A992" s="57" t="s">
        <v>1662</v>
      </c>
      <c r="B992" s="25">
        <v>16224.0</v>
      </c>
      <c r="C992" s="26">
        <v>15724.0</v>
      </c>
      <c r="D992" s="27">
        <v>-500.0</v>
      </c>
      <c r="E992" s="28"/>
    </row>
    <row r="993" hidden="1">
      <c r="A993" s="57" t="s">
        <v>1663</v>
      </c>
      <c r="B993" s="29">
        <v>20505.0</v>
      </c>
      <c r="C993" s="26">
        <v>20505.0</v>
      </c>
      <c r="D993" s="27">
        <v>0.0</v>
      </c>
      <c r="E993" s="28"/>
    </row>
    <row r="994" hidden="1">
      <c r="A994" s="57" t="s">
        <v>1664</v>
      </c>
      <c r="B994" s="29">
        <v>0.0</v>
      </c>
      <c r="C994" s="26"/>
      <c r="D994" s="27">
        <v>0.0</v>
      </c>
      <c r="E994" s="28"/>
    </row>
    <row r="995" hidden="1">
      <c r="A995" s="57" t="s">
        <v>1666</v>
      </c>
      <c r="B995" s="29">
        <v>0.0</v>
      </c>
      <c r="C995" s="26"/>
      <c r="D995" s="27">
        <v>0.0</v>
      </c>
      <c r="E995" s="28"/>
    </row>
    <row r="996" hidden="1">
      <c r="A996" s="31" t="s">
        <v>1668</v>
      </c>
      <c r="B996" s="29">
        <v>0.0</v>
      </c>
      <c r="C996" s="26"/>
      <c r="D996" s="27">
        <v>0.0</v>
      </c>
      <c r="E996" s="28"/>
    </row>
    <row r="997" hidden="1">
      <c r="A997" s="31" t="s">
        <v>1669</v>
      </c>
      <c r="B997" s="29">
        <v>0.0</v>
      </c>
      <c r="C997" s="26"/>
      <c r="D997" s="27">
        <v>0.0</v>
      </c>
      <c r="E997" s="28"/>
    </row>
    <row r="998" hidden="1">
      <c r="A998" s="31" t="s">
        <v>1671</v>
      </c>
      <c r="B998" s="29">
        <v>0.0</v>
      </c>
      <c r="C998" s="26">
        <v>500.0</v>
      </c>
      <c r="D998" s="27">
        <v>500.0</v>
      </c>
      <c r="E998" s="28" t="s">
        <v>2004</v>
      </c>
    </row>
    <row r="999" hidden="1">
      <c r="A999" s="31" t="s">
        <v>1673</v>
      </c>
      <c r="B999" s="29">
        <v>760.0</v>
      </c>
      <c r="C999" s="26">
        <v>760.0</v>
      </c>
      <c r="D999" s="27">
        <v>0.0</v>
      </c>
      <c r="E999" s="34"/>
    </row>
    <row r="1000" hidden="1">
      <c r="A1000" s="58" t="s">
        <v>1674</v>
      </c>
      <c r="B1000" s="29">
        <v>0.0</v>
      </c>
      <c r="C1000" s="29">
        <v>0.0</v>
      </c>
      <c r="D1000" s="27">
        <v>0.0</v>
      </c>
      <c r="E1000" s="34"/>
    </row>
    <row r="1001" hidden="1">
      <c r="A1001" s="58" t="s">
        <v>1675</v>
      </c>
      <c r="B1001" s="29">
        <v>7508.0</v>
      </c>
      <c r="C1001" s="59">
        <v>7508.0</v>
      </c>
      <c r="D1001" s="27">
        <v>0.0</v>
      </c>
      <c r="E1001" s="34"/>
    </row>
    <row r="1002" hidden="1">
      <c r="A1002" s="58" t="s">
        <v>1676</v>
      </c>
      <c r="B1002" s="29">
        <v>25769.0</v>
      </c>
      <c r="C1002" s="59">
        <v>25769.0</v>
      </c>
      <c r="D1002" s="27">
        <v>0.0</v>
      </c>
      <c r="E1002" s="34"/>
    </row>
    <row r="1003" hidden="1">
      <c r="A1003" s="58" t="s">
        <v>1677</v>
      </c>
      <c r="B1003" s="29">
        <v>10226.0</v>
      </c>
      <c r="C1003" s="59">
        <v>10226.0</v>
      </c>
      <c r="D1003" s="27">
        <v>0.0</v>
      </c>
      <c r="E1003" s="34"/>
    </row>
    <row r="1004" hidden="1">
      <c r="A1004" s="58" t="s">
        <v>1679</v>
      </c>
      <c r="B1004" s="29">
        <v>1194.0</v>
      </c>
      <c r="C1004" s="59">
        <v>1194.0</v>
      </c>
      <c r="D1004" s="27">
        <v>0.0</v>
      </c>
      <c r="E1004" s="34"/>
    </row>
    <row r="1005" hidden="1">
      <c r="A1005" s="58" t="s">
        <v>1680</v>
      </c>
      <c r="B1005" s="29">
        <v>1862.0</v>
      </c>
      <c r="C1005" s="59">
        <v>1862.0</v>
      </c>
      <c r="D1005" s="27">
        <v>0.0</v>
      </c>
      <c r="E1005" s="34"/>
    </row>
    <row r="1006" hidden="1">
      <c r="A1006" s="35" t="s">
        <v>1681</v>
      </c>
      <c r="B1006" s="29">
        <v>82174.6</v>
      </c>
      <c r="C1006" s="59">
        <v>82174.59999999999</v>
      </c>
      <c r="D1006" s="37">
        <v>-1.4551915228366852E-11</v>
      </c>
      <c r="E1006" s="34"/>
    </row>
    <row r="1007" hidden="1">
      <c r="A1007" s="36" t="s">
        <v>1682</v>
      </c>
      <c r="B1007" s="37">
        <v>11.399999999997817</v>
      </c>
      <c r="C1007" s="27">
        <v>11.400000000008731</v>
      </c>
      <c r="D1007" s="27">
        <v>1.0913936421275139E-11</v>
      </c>
      <c r="E1007" s="38"/>
    </row>
    <row r="1008" hidden="1">
      <c r="A1008" s="39"/>
      <c r="B1008" s="60"/>
      <c r="C1008" s="61"/>
      <c r="D1008" s="61"/>
      <c r="E1008" s="62"/>
    </row>
    <row r="1009" hidden="1">
      <c r="A1009" s="39"/>
      <c r="B1009" s="60"/>
      <c r="C1009" s="61"/>
      <c r="D1009" s="61"/>
      <c r="E1009" s="62"/>
    </row>
    <row r="1010" hidden="1">
      <c r="A1010" s="5" t="s">
        <v>1683</v>
      </c>
      <c r="B1010" s="6"/>
      <c r="C1010" s="6"/>
      <c r="D1010" s="6"/>
      <c r="E1010" s="7"/>
    </row>
    <row r="1011" hidden="1">
      <c r="A1011" s="10"/>
      <c r="B1011" s="11"/>
      <c r="C1011" s="11"/>
      <c r="D1011" s="11"/>
      <c r="E1011" s="12"/>
    </row>
    <row r="1012" hidden="1">
      <c r="A1012" s="5" t="s">
        <v>1655</v>
      </c>
      <c r="B1012" s="6"/>
      <c r="C1012" s="6"/>
      <c r="D1012" s="6"/>
      <c r="E1012" s="7"/>
    </row>
    <row r="1013" hidden="1">
      <c r="A1013" s="10"/>
      <c r="B1013" s="11"/>
      <c r="C1013" s="11"/>
      <c r="D1013" s="11"/>
      <c r="E1013" s="12"/>
    </row>
    <row r="1014" hidden="1">
      <c r="A1014" s="13">
        <v>46076.0</v>
      </c>
      <c r="B1014" s="6"/>
      <c r="C1014" s="54" t="s">
        <v>1656</v>
      </c>
      <c r="D1014" s="15">
        <v>46081.0</v>
      </c>
      <c r="E1014" s="7"/>
    </row>
    <row r="1015" hidden="1">
      <c r="A1015" s="10"/>
      <c r="B1015" s="11"/>
      <c r="C1015" s="16"/>
      <c r="D1015" s="11"/>
      <c r="E1015" s="12"/>
    </row>
    <row r="1016" hidden="1">
      <c r="A1016" s="55" t="s">
        <v>1985</v>
      </c>
      <c r="B1016" s="7"/>
      <c r="C1016" s="16"/>
      <c r="D1016" s="56" t="s">
        <v>1994</v>
      </c>
      <c r="E1016" s="7"/>
    </row>
    <row r="1017" hidden="1">
      <c r="A1017" s="10"/>
      <c r="B1017" s="12"/>
      <c r="C1017" s="16"/>
      <c r="D1017" s="11"/>
      <c r="E1017" s="12"/>
    </row>
    <row r="1018" hidden="1">
      <c r="A1018" s="19" t="s">
        <v>1657</v>
      </c>
      <c r="B1018" s="6"/>
      <c r="C1018" s="6"/>
      <c r="D1018" s="6"/>
      <c r="E1018" s="7"/>
    </row>
    <row r="1019" hidden="1">
      <c r="A1019" s="20" t="s">
        <v>1658</v>
      </c>
      <c r="B1019" s="21" t="s">
        <v>1659</v>
      </c>
      <c r="C1019" s="22" t="s">
        <v>1660</v>
      </c>
      <c r="D1019" s="21" t="s">
        <v>1661</v>
      </c>
      <c r="E1019" s="23" t="s">
        <v>13</v>
      </c>
    </row>
    <row r="1020" hidden="1">
      <c r="A1020" s="57" t="s">
        <v>1662</v>
      </c>
      <c r="B1020" s="25">
        <v>8241.0</v>
      </c>
      <c r="C1020" s="26">
        <v>7741.0</v>
      </c>
      <c r="D1020" s="27">
        <v>-500.0</v>
      </c>
      <c r="E1020" s="28"/>
    </row>
    <row r="1021" hidden="1">
      <c r="A1021" s="57" t="s">
        <v>1663</v>
      </c>
      <c r="B1021" s="29">
        <v>16793.0</v>
      </c>
      <c r="C1021" s="26">
        <v>16793.0</v>
      </c>
      <c r="D1021" s="27">
        <v>0.0</v>
      </c>
      <c r="E1021" s="28"/>
    </row>
    <row r="1022" hidden="1">
      <c r="A1022" s="57" t="s">
        <v>1664</v>
      </c>
      <c r="B1022" s="29">
        <v>0.0</v>
      </c>
      <c r="C1022" s="26"/>
      <c r="D1022" s="27">
        <v>0.0</v>
      </c>
      <c r="E1022" s="28"/>
    </row>
    <row r="1023" hidden="1">
      <c r="A1023" s="57" t="s">
        <v>1666</v>
      </c>
      <c r="B1023" s="29">
        <v>0.0</v>
      </c>
      <c r="C1023" s="26"/>
      <c r="D1023" s="27">
        <v>0.0</v>
      </c>
      <c r="E1023" s="28"/>
    </row>
    <row r="1024" hidden="1">
      <c r="A1024" s="31" t="s">
        <v>1668</v>
      </c>
      <c r="B1024" s="29">
        <v>0.0</v>
      </c>
      <c r="C1024" s="26"/>
      <c r="D1024" s="27">
        <v>0.0</v>
      </c>
      <c r="E1024" s="28"/>
    </row>
    <row r="1025" hidden="1">
      <c r="A1025" s="31" t="s">
        <v>1669</v>
      </c>
      <c r="B1025" s="29">
        <v>0.0</v>
      </c>
      <c r="C1025" s="26"/>
      <c r="D1025" s="27">
        <v>0.0</v>
      </c>
      <c r="E1025" s="28"/>
    </row>
    <row r="1026" hidden="1">
      <c r="A1026" s="31" t="s">
        <v>1671</v>
      </c>
      <c r="B1026" s="29">
        <v>544.0</v>
      </c>
      <c r="C1026" s="26">
        <v>1044.0</v>
      </c>
      <c r="D1026" s="27">
        <v>500.0</v>
      </c>
      <c r="E1026" s="28" t="s">
        <v>2005</v>
      </c>
    </row>
    <row r="1027" hidden="1">
      <c r="A1027" s="31" t="s">
        <v>1673</v>
      </c>
      <c r="B1027" s="29">
        <v>560.0</v>
      </c>
      <c r="C1027" s="26">
        <v>480.0</v>
      </c>
      <c r="D1027" s="27">
        <v>-80.0</v>
      </c>
      <c r="E1027" s="34"/>
    </row>
    <row r="1028" hidden="1">
      <c r="A1028" s="58" t="s">
        <v>1674</v>
      </c>
      <c r="B1028" s="29">
        <v>0.0</v>
      </c>
      <c r="C1028" s="29">
        <v>0.0</v>
      </c>
      <c r="D1028" s="27">
        <v>0.0</v>
      </c>
      <c r="E1028" s="34"/>
    </row>
    <row r="1029" hidden="1">
      <c r="A1029" s="58" t="s">
        <v>1675</v>
      </c>
      <c r="B1029" s="29">
        <v>3763.0</v>
      </c>
      <c r="C1029" s="59">
        <v>3763.0</v>
      </c>
      <c r="D1029" s="27">
        <v>0.0</v>
      </c>
      <c r="E1029" s="34"/>
    </row>
    <row r="1030" hidden="1">
      <c r="A1030" s="58" t="s">
        <v>1676</v>
      </c>
      <c r="B1030" s="29">
        <v>18956.0</v>
      </c>
      <c r="C1030" s="59">
        <v>18956.0</v>
      </c>
      <c r="D1030" s="27">
        <v>0.0</v>
      </c>
      <c r="E1030" s="34"/>
    </row>
    <row r="1031" hidden="1">
      <c r="A1031" s="58" t="s">
        <v>1677</v>
      </c>
      <c r="B1031" s="29">
        <v>6025.0</v>
      </c>
      <c r="C1031" s="59">
        <v>6025.0</v>
      </c>
      <c r="D1031" s="27">
        <v>0.0</v>
      </c>
      <c r="E1031" s="34"/>
    </row>
    <row r="1032" hidden="1">
      <c r="A1032" s="58" t="s">
        <v>1679</v>
      </c>
      <c r="B1032" s="29">
        <v>737.0</v>
      </c>
      <c r="C1032" s="59">
        <v>737.0</v>
      </c>
      <c r="D1032" s="27">
        <v>0.0</v>
      </c>
      <c r="E1032" s="34"/>
    </row>
    <row r="1033" hidden="1">
      <c r="A1033" s="58" t="s">
        <v>1680</v>
      </c>
      <c r="B1033" s="29">
        <v>2131.0</v>
      </c>
      <c r="C1033" s="59">
        <v>2131.0</v>
      </c>
      <c r="D1033" s="27">
        <v>0.0</v>
      </c>
      <c r="E1033" s="34"/>
    </row>
    <row r="1034" hidden="1">
      <c r="A1034" s="35" t="s">
        <v>1681</v>
      </c>
      <c r="B1034" s="29">
        <v>55618.8</v>
      </c>
      <c r="C1034" s="59">
        <v>55618.79999999999</v>
      </c>
      <c r="D1034" s="37">
        <v>-1.4551915228366852E-11</v>
      </c>
      <c r="E1034" s="34"/>
    </row>
    <row r="1035" hidden="1">
      <c r="A1035" s="36" t="s">
        <v>1682</v>
      </c>
      <c r="B1035" s="37">
        <v>0.2000000000016371</v>
      </c>
      <c r="C1035" s="27">
        <v>-79.79999999998836</v>
      </c>
      <c r="D1035" s="27">
        <v>-79.99999999999</v>
      </c>
      <c r="E1035" s="38"/>
    </row>
    <row r="1036" hidden="1">
      <c r="A1036" s="39"/>
      <c r="B1036" s="60"/>
      <c r="C1036" s="61"/>
      <c r="D1036" s="61"/>
      <c r="E1036" s="62"/>
    </row>
    <row r="1037" hidden="1">
      <c r="A1037" s="39"/>
      <c r="B1037" s="60"/>
      <c r="C1037" s="61"/>
      <c r="D1037" s="61"/>
      <c r="E1037" s="62"/>
    </row>
    <row r="1038" hidden="1">
      <c r="A1038" s="5" t="s">
        <v>1683</v>
      </c>
      <c r="B1038" s="6"/>
      <c r="C1038" s="6"/>
      <c r="D1038" s="6"/>
      <c r="E1038" s="7"/>
    </row>
    <row r="1039" hidden="1">
      <c r="A1039" s="10"/>
      <c r="B1039" s="11"/>
      <c r="C1039" s="11"/>
      <c r="D1039" s="11"/>
      <c r="E1039" s="12"/>
    </row>
    <row r="1040" hidden="1">
      <c r="A1040" s="5" t="s">
        <v>1655</v>
      </c>
      <c r="B1040" s="6"/>
      <c r="C1040" s="6"/>
      <c r="D1040" s="6"/>
      <c r="E1040" s="7"/>
    </row>
    <row r="1041" hidden="1">
      <c r="A1041" s="10"/>
      <c r="B1041" s="11"/>
      <c r="C1041" s="11"/>
      <c r="D1041" s="11"/>
      <c r="E1041" s="12"/>
    </row>
    <row r="1042" hidden="1">
      <c r="A1042" s="13">
        <v>46082.0</v>
      </c>
      <c r="B1042" s="6"/>
      <c r="C1042" s="54" t="s">
        <v>1656</v>
      </c>
      <c r="D1042" s="15">
        <v>46082.0</v>
      </c>
      <c r="E1042" s="7"/>
    </row>
    <row r="1043" hidden="1">
      <c r="A1043" s="10"/>
      <c r="B1043" s="11"/>
      <c r="C1043" s="16"/>
      <c r="D1043" s="11"/>
      <c r="E1043" s="12"/>
    </row>
    <row r="1044" hidden="1">
      <c r="A1044" s="55" t="s">
        <v>1986</v>
      </c>
      <c r="B1044" s="7"/>
      <c r="C1044" s="16"/>
      <c r="D1044" s="56" t="s">
        <v>1986</v>
      </c>
      <c r="E1044" s="7"/>
    </row>
    <row r="1045" hidden="1">
      <c r="A1045" s="10"/>
      <c r="B1045" s="12"/>
      <c r="C1045" s="16"/>
      <c r="D1045" s="11"/>
      <c r="E1045" s="12"/>
    </row>
    <row r="1046" hidden="1">
      <c r="A1046" s="19" t="s">
        <v>1657</v>
      </c>
      <c r="B1046" s="6"/>
      <c r="C1046" s="6"/>
      <c r="D1046" s="6"/>
      <c r="E1046" s="7"/>
    </row>
    <row r="1047" hidden="1">
      <c r="A1047" s="20" t="s">
        <v>1658</v>
      </c>
      <c r="B1047" s="21" t="s">
        <v>1659</v>
      </c>
      <c r="C1047" s="22" t="s">
        <v>1660</v>
      </c>
      <c r="D1047" s="21" t="s">
        <v>1661</v>
      </c>
      <c r="E1047" s="23" t="s">
        <v>13</v>
      </c>
    </row>
    <row r="1048" hidden="1">
      <c r="A1048" s="57" t="s">
        <v>1662</v>
      </c>
      <c r="B1048" s="25">
        <v>244.0</v>
      </c>
      <c r="C1048" s="26">
        <v>244.0</v>
      </c>
      <c r="D1048" s="27">
        <v>0.0</v>
      </c>
      <c r="E1048" s="28"/>
    </row>
    <row r="1049" hidden="1">
      <c r="A1049" s="57" t="s">
        <v>1663</v>
      </c>
      <c r="B1049" s="29">
        <v>1647.0</v>
      </c>
      <c r="C1049" s="26">
        <v>1647.0</v>
      </c>
      <c r="D1049" s="27">
        <v>0.0</v>
      </c>
      <c r="E1049" s="28"/>
    </row>
    <row r="1050" hidden="1">
      <c r="A1050" s="57" t="s">
        <v>1664</v>
      </c>
      <c r="B1050" s="29">
        <v>0.0</v>
      </c>
      <c r="C1050" s="26"/>
      <c r="D1050" s="27">
        <v>0.0</v>
      </c>
      <c r="E1050" s="28"/>
    </row>
    <row r="1051" hidden="1">
      <c r="A1051" s="57" t="s">
        <v>1666</v>
      </c>
      <c r="B1051" s="29">
        <v>0.0</v>
      </c>
      <c r="C1051" s="26"/>
      <c r="D1051" s="27">
        <v>0.0</v>
      </c>
      <c r="E1051" s="28"/>
    </row>
    <row r="1052" hidden="1">
      <c r="A1052" s="31" t="s">
        <v>1668</v>
      </c>
      <c r="B1052" s="29">
        <v>0.0</v>
      </c>
      <c r="C1052" s="26"/>
      <c r="D1052" s="27">
        <v>0.0</v>
      </c>
      <c r="E1052" s="28"/>
    </row>
    <row r="1053" hidden="1">
      <c r="A1053" s="31" t="s">
        <v>1669</v>
      </c>
      <c r="B1053" s="29">
        <v>0.0</v>
      </c>
      <c r="C1053" s="26"/>
      <c r="D1053" s="27">
        <v>0.0</v>
      </c>
      <c r="E1053" s="28"/>
    </row>
    <row r="1054" hidden="1">
      <c r="A1054" s="31" t="s">
        <v>1671</v>
      </c>
      <c r="B1054" s="29">
        <v>0.0</v>
      </c>
      <c r="C1054" s="26"/>
      <c r="D1054" s="27">
        <v>0.0</v>
      </c>
      <c r="E1054" s="28"/>
    </row>
    <row r="1055" hidden="1">
      <c r="A1055" s="31" t="s">
        <v>1673</v>
      </c>
      <c r="B1055" s="29">
        <v>80.0</v>
      </c>
      <c r="C1055" s="26">
        <v>80.0</v>
      </c>
      <c r="D1055" s="27">
        <v>0.0</v>
      </c>
      <c r="E1055" s="34"/>
    </row>
    <row r="1056" hidden="1">
      <c r="A1056" s="58" t="s">
        <v>1674</v>
      </c>
      <c r="B1056" s="29">
        <v>0.0</v>
      </c>
      <c r="C1056" s="29">
        <v>0.0</v>
      </c>
      <c r="D1056" s="27">
        <v>0.0</v>
      </c>
      <c r="E1056" s="34"/>
    </row>
    <row r="1057" hidden="1">
      <c r="A1057" s="58" t="s">
        <v>1675</v>
      </c>
      <c r="B1057" s="29">
        <v>408.0</v>
      </c>
      <c r="C1057" s="59">
        <v>408.0</v>
      </c>
      <c r="D1057" s="27">
        <v>0.0</v>
      </c>
      <c r="E1057" s="34"/>
    </row>
    <row r="1058" hidden="1">
      <c r="A1058" s="58" t="s">
        <v>1676</v>
      </c>
      <c r="B1058" s="29">
        <v>971.0</v>
      </c>
      <c r="C1058" s="59">
        <v>971.0</v>
      </c>
      <c r="D1058" s="27">
        <v>0.0</v>
      </c>
      <c r="E1058" s="34"/>
    </row>
    <row r="1059" hidden="1">
      <c r="A1059" s="58" t="s">
        <v>1677</v>
      </c>
      <c r="B1059" s="29">
        <v>657.0</v>
      </c>
      <c r="C1059" s="59">
        <v>657.0</v>
      </c>
      <c r="D1059" s="27">
        <v>0.0</v>
      </c>
      <c r="E1059" s="34"/>
    </row>
    <row r="1060" hidden="1">
      <c r="A1060" s="58" t="s">
        <v>1679</v>
      </c>
      <c r="B1060" s="29">
        <v>0.0</v>
      </c>
      <c r="C1060" s="59">
        <v>0.0</v>
      </c>
      <c r="D1060" s="27">
        <v>0.0</v>
      </c>
      <c r="E1060" s="34"/>
    </row>
    <row r="1061" hidden="1">
      <c r="A1061" s="58" t="s">
        <v>1680</v>
      </c>
      <c r="B1061" s="29">
        <v>0.0</v>
      </c>
      <c r="C1061" s="59">
        <v>0.0</v>
      </c>
      <c r="D1061" s="27">
        <v>0.0</v>
      </c>
      <c r="E1061" s="34"/>
    </row>
    <row r="1062" hidden="1">
      <c r="A1062" s="35" t="s">
        <v>1681</v>
      </c>
      <c r="B1062" s="29">
        <v>4007.0</v>
      </c>
      <c r="C1062" s="59">
        <v>4007.0</v>
      </c>
      <c r="D1062" s="37">
        <v>0.0</v>
      </c>
      <c r="E1062" s="34"/>
    </row>
    <row r="1063" hidden="1">
      <c r="A1063" s="36" t="s">
        <v>1682</v>
      </c>
      <c r="B1063" s="37">
        <v>0.0</v>
      </c>
      <c r="C1063" s="27">
        <v>0.0</v>
      </c>
      <c r="D1063" s="27">
        <v>0.0</v>
      </c>
      <c r="E1063" s="38"/>
    </row>
    <row r="1064" hidden="1">
      <c r="A1064" s="39"/>
      <c r="B1064" s="60"/>
      <c r="C1064" s="61"/>
      <c r="D1064" s="61"/>
      <c r="E1064" s="62"/>
    </row>
    <row r="1065" hidden="1">
      <c r="A1065" s="39"/>
      <c r="B1065" s="60"/>
      <c r="C1065" s="61"/>
      <c r="D1065" s="61"/>
      <c r="E1065" s="62"/>
    </row>
    <row r="1066" hidden="1">
      <c r="A1066" s="5" t="s">
        <v>1683</v>
      </c>
      <c r="B1066" s="6"/>
      <c r="C1066" s="6"/>
      <c r="D1066" s="6"/>
      <c r="E1066" s="7"/>
    </row>
    <row r="1067" hidden="1">
      <c r="A1067" s="10"/>
      <c r="B1067" s="11"/>
      <c r="C1067" s="11"/>
      <c r="D1067" s="11"/>
      <c r="E1067" s="12"/>
    </row>
    <row r="1068" hidden="1">
      <c r="A1068" s="5" t="s">
        <v>1655</v>
      </c>
      <c r="B1068" s="6"/>
      <c r="C1068" s="6"/>
      <c r="D1068" s="6"/>
      <c r="E1068" s="7"/>
    </row>
    <row r="1069" hidden="1">
      <c r="A1069" s="10"/>
      <c r="B1069" s="11"/>
      <c r="C1069" s="11"/>
      <c r="D1069" s="11"/>
      <c r="E1069" s="12"/>
    </row>
    <row r="1070" hidden="1">
      <c r="A1070" s="13">
        <v>46083.0</v>
      </c>
      <c r="B1070" s="6"/>
      <c r="C1070" s="54" t="s">
        <v>1656</v>
      </c>
      <c r="D1070" s="15">
        <v>46089.0</v>
      </c>
      <c r="E1070" s="7"/>
    </row>
    <row r="1071" hidden="1">
      <c r="A1071" s="10"/>
      <c r="B1071" s="11"/>
      <c r="C1071" s="16"/>
      <c r="D1071" s="11"/>
      <c r="E1071" s="12"/>
    </row>
    <row r="1072" hidden="1">
      <c r="A1072" s="55" t="s">
        <v>1985</v>
      </c>
      <c r="B1072" s="7"/>
      <c r="C1072" s="16"/>
      <c r="D1072" s="56" t="s">
        <v>1986</v>
      </c>
      <c r="E1072" s="7"/>
    </row>
    <row r="1073" hidden="1">
      <c r="A1073" s="10"/>
      <c r="B1073" s="12"/>
      <c r="C1073" s="16"/>
      <c r="D1073" s="11"/>
      <c r="E1073" s="12"/>
    </row>
    <row r="1074" hidden="1">
      <c r="A1074" s="19" t="s">
        <v>1657</v>
      </c>
      <c r="B1074" s="6"/>
      <c r="C1074" s="6"/>
      <c r="D1074" s="6"/>
      <c r="E1074" s="7"/>
    </row>
    <row r="1075" hidden="1">
      <c r="A1075" s="20" t="s">
        <v>1658</v>
      </c>
      <c r="B1075" s="21" t="s">
        <v>1659</v>
      </c>
      <c r="C1075" s="22" t="s">
        <v>1660</v>
      </c>
      <c r="D1075" s="21" t="s">
        <v>1661</v>
      </c>
      <c r="E1075" s="23" t="s">
        <v>13</v>
      </c>
    </row>
    <row r="1076" hidden="1">
      <c r="A1076" s="57" t="s">
        <v>1662</v>
      </c>
      <c r="B1076" s="25">
        <v>13856.0</v>
      </c>
      <c r="C1076" s="26">
        <v>13356.0</v>
      </c>
      <c r="D1076" s="27">
        <v>-500.0</v>
      </c>
      <c r="E1076" s="28"/>
    </row>
    <row r="1077" hidden="1">
      <c r="A1077" s="57" t="s">
        <v>1663</v>
      </c>
      <c r="B1077" s="29">
        <v>12310.0</v>
      </c>
      <c r="C1077" s="26">
        <v>12310.0</v>
      </c>
      <c r="D1077" s="27">
        <v>0.0</v>
      </c>
      <c r="E1077" s="28"/>
    </row>
    <row r="1078" hidden="1">
      <c r="A1078" s="57" t="s">
        <v>1664</v>
      </c>
      <c r="B1078" s="29">
        <v>0.0</v>
      </c>
      <c r="C1078" s="26"/>
      <c r="D1078" s="27">
        <v>0.0</v>
      </c>
      <c r="E1078" s="28"/>
    </row>
    <row r="1079" hidden="1">
      <c r="A1079" s="57" t="s">
        <v>1666</v>
      </c>
      <c r="B1079" s="29">
        <v>0.0</v>
      </c>
      <c r="C1079" s="26"/>
      <c r="D1079" s="27">
        <v>0.0</v>
      </c>
      <c r="E1079" s="28"/>
    </row>
    <row r="1080" hidden="1">
      <c r="A1080" s="31" t="s">
        <v>1668</v>
      </c>
      <c r="B1080" s="29">
        <v>0.0</v>
      </c>
      <c r="C1080" s="26"/>
      <c r="D1080" s="27">
        <v>0.0</v>
      </c>
      <c r="E1080" s="28"/>
    </row>
    <row r="1081" hidden="1">
      <c r="A1081" s="31" t="s">
        <v>1669</v>
      </c>
      <c r="B1081" s="29">
        <v>0.0</v>
      </c>
      <c r="C1081" s="26"/>
      <c r="D1081" s="27">
        <v>0.0</v>
      </c>
      <c r="E1081" s="28"/>
    </row>
    <row r="1082" hidden="1">
      <c r="A1082" s="31" t="s">
        <v>1671</v>
      </c>
      <c r="B1082" s="25">
        <v>0.0</v>
      </c>
      <c r="C1082" s="26">
        <v>500.0</v>
      </c>
      <c r="D1082" s="27">
        <v>500.0</v>
      </c>
      <c r="E1082" s="28" t="s">
        <v>2006</v>
      </c>
    </row>
    <row r="1083" hidden="1">
      <c r="A1083" s="31" t="s">
        <v>1673</v>
      </c>
      <c r="B1083" s="29">
        <v>1200.0</v>
      </c>
      <c r="C1083" s="26">
        <v>1080.0</v>
      </c>
      <c r="D1083" s="27">
        <v>-120.0</v>
      </c>
      <c r="E1083" s="34"/>
    </row>
    <row r="1084" hidden="1">
      <c r="A1084" s="58" t="s">
        <v>1674</v>
      </c>
      <c r="B1084" s="29">
        <v>0.0</v>
      </c>
      <c r="C1084" s="29">
        <v>0.0</v>
      </c>
      <c r="D1084" s="27">
        <v>0.0</v>
      </c>
      <c r="E1084" s="34"/>
    </row>
    <row r="1085" hidden="1">
      <c r="A1085" s="58" t="s">
        <v>1675</v>
      </c>
      <c r="B1085" s="29">
        <v>5146.0</v>
      </c>
      <c r="C1085" s="59">
        <v>5146.0</v>
      </c>
      <c r="D1085" s="27">
        <v>0.0</v>
      </c>
      <c r="E1085" s="34"/>
    </row>
    <row r="1086" hidden="1">
      <c r="A1086" s="58" t="s">
        <v>1676</v>
      </c>
      <c r="B1086" s="29">
        <v>38530.42</v>
      </c>
      <c r="C1086" s="59">
        <v>38530.419999999984</v>
      </c>
      <c r="D1086" s="27">
        <v>-1.4551915228366852E-11</v>
      </c>
      <c r="E1086" s="34"/>
    </row>
    <row r="1087" hidden="1">
      <c r="A1087" s="58" t="s">
        <v>1677</v>
      </c>
      <c r="B1087" s="29">
        <v>9454.0</v>
      </c>
      <c r="C1087" s="59">
        <v>9454.0</v>
      </c>
      <c r="D1087" s="27">
        <v>0.0</v>
      </c>
      <c r="E1087" s="34"/>
    </row>
    <row r="1088" hidden="1">
      <c r="A1088" s="58" t="s">
        <v>1679</v>
      </c>
      <c r="B1088" s="29">
        <v>0.0</v>
      </c>
      <c r="C1088" s="59">
        <v>0.0</v>
      </c>
      <c r="D1088" s="27">
        <v>0.0</v>
      </c>
      <c r="E1088" s="34"/>
    </row>
    <row r="1089" hidden="1">
      <c r="A1089" s="58" t="s">
        <v>1680</v>
      </c>
      <c r="B1089" s="29">
        <v>2629.2</v>
      </c>
      <c r="C1089" s="59">
        <v>2629.2000000000003</v>
      </c>
      <c r="D1089" s="27">
        <v>4.547473508864641E-13</v>
      </c>
      <c r="E1089" s="34"/>
    </row>
    <row r="1090" hidden="1">
      <c r="A1090" s="35" t="s">
        <v>1681</v>
      </c>
      <c r="B1090" s="29">
        <v>80495.91999999998</v>
      </c>
      <c r="C1090" s="59">
        <v>80495.92000000003</v>
      </c>
      <c r="D1090" s="37">
        <v>4.3655745685100555E-11</v>
      </c>
      <c r="E1090" s="34"/>
    </row>
    <row r="1091" hidden="1">
      <c r="A1091" s="36" t="s">
        <v>1682</v>
      </c>
      <c r="B1091" s="37">
        <v>0.49999999999454303</v>
      </c>
      <c r="C1091" s="27">
        <v>-119.50000000004366</v>
      </c>
      <c r="D1091" s="27">
        <v>-120.0000000000382</v>
      </c>
      <c r="E1091" s="38"/>
    </row>
    <row r="1092" hidden="1">
      <c r="A1092" s="39"/>
      <c r="B1092" s="60"/>
      <c r="C1092" s="61"/>
      <c r="D1092" s="61"/>
      <c r="E1092" s="62"/>
    </row>
    <row r="1093" hidden="1">
      <c r="A1093" s="39"/>
      <c r="B1093" s="60"/>
      <c r="C1093" s="61"/>
      <c r="D1093" s="61"/>
      <c r="E1093" s="62"/>
    </row>
    <row r="1094" hidden="1">
      <c r="A1094" s="5" t="s">
        <v>1683</v>
      </c>
      <c r="B1094" s="6"/>
      <c r="C1094" s="6"/>
      <c r="D1094" s="6"/>
      <c r="E1094" s="7"/>
    </row>
    <row r="1095" hidden="1">
      <c r="A1095" s="10"/>
      <c r="B1095" s="11"/>
      <c r="C1095" s="11"/>
      <c r="D1095" s="11"/>
      <c r="E1095" s="12"/>
    </row>
    <row r="1096" hidden="1">
      <c r="A1096" s="5" t="s">
        <v>1655</v>
      </c>
      <c r="B1096" s="6"/>
      <c r="C1096" s="6"/>
      <c r="D1096" s="6"/>
      <c r="E1096" s="7"/>
    </row>
    <row r="1097" hidden="1">
      <c r="A1097" s="10"/>
      <c r="B1097" s="11"/>
      <c r="C1097" s="11"/>
      <c r="D1097" s="11"/>
      <c r="E1097" s="12"/>
    </row>
    <row r="1098" hidden="1">
      <c r="A1098" s="13">
        <v>46090.0</v>
      </c>
      <c r="B1098" s="6"/>
      <c r="C1098" s="54" t="s">
        <v>1656</v>
      </c>
      <c r="D1098" s="15">
        <v>46096.0</v>
      </c>
      <c r="E1098" s="7"/>
    </row>
    <row r="1099" hidden="1">
      <c r="A1099" s="10"/>
      <c r="B1099" s="11"/>
      <c r="C1099" s="16"/>
      <c r="D1099" s="11"/>
      <c r="E1099" s="12"/>
    </row>
    <row r="1100" hidden="1">
      <c r="A1100" s="55" t="s">
        <v>1985</v>
      </c>
      <c r="B1100" s="7"/>
      <c r="C1100" s="16"/>
      <c r="D1100" s="56" t="s">
        <v>1986</v>
      </c>
      <c r="E1100" s="7"/>
    </row>
    <row r="1101" hidden="1">
      <c r="A1101" s="10"/>
      <c r="B1101" s="12"/>
      <c r="C1101" s="16"/>
      <c r="D1101" s="11"/>
      <c r="E1101" s="12"/>
    </row>
    <row r="1102" hidden="1">
      <c r="A1102" s="19" t="s">
        <v>1657</v>
      </c>
      <c r="B1102" s="6"/>
      <c r="C1102" s="6"/>
      <c r="D1102" s="6"/>
      <c r="E1102" s="7"/>
    </row>
    <row r="1103" hidden="1">
      <c r="A1103" s="20" t="s">
        <v>1658</v>
      </c>
      <c r="B1103" s="21" t="s">
        <v>1659</v>
      </c>
      <c r="C1103" s="22" t="s">
        <v>1660</v>
      </c>
      <c r="D1103" s="21" t="s">
        <v>1661</v>
      </c>
      <c r="E1103" s="23" t="s">
        <v>13</v>
      </c>
    </row>
    <row r="1104" hidden="1">
      <c r="A1104" s="57" t="s">
        <v>1662</v>
      </c>
      <c r="B1104" s="25">
        <v>10608.0</v>
      </c>
      <c r="C1104" s="26">
        <v>10608.0</v>
      </c>
      <c r="D1104" s="27">
        <v>0.0</v>
      </c>
      <c r="E1104" s="28"/>
    </row>
    <row r="1105" hidden="1">
      <c r="A1105" s="57" t="s">
        <v>1663</v>
      </c>
      <c r="B1105" s="29">
        <v>30751.0</v>
      </c>
      <c r="C1105" s="26">
        <v>30751.0</v>
      </c>
      <c r="D1105" s="27">
        <v>0.0</v>
      </c>
      <c r="E1105" s="28"/>
    </row>
    <row r="1106" hidden="1">
      <c r="A1106" s="57" t="s">
        <v>1664</v>
      </c>
      <c r="B1106" s="29">
        <v>0.0</v>
      </c>
      <c r="C1106" s="26"/>
      <c r="D1106" s="27">
        <v>0.0</v>
      </c>
      <c r="E1106" s="28"/>
    </row>
    <row r="1107" hidden="1">
      <c r="A1107" s="57" t="s">
        <v>1666</v>
      </c>
      <c r="B1107" s="29">
        <v>0.0</v>
      </c>
      <c r="C1107" s="26"/>
      <c r="D1107" s="27">
        <v>0.0</v>
      </c>
      <c r="E1107" s="28"/>
    </row>
    <row r="1108" hidden="1">
      <c r="A1108" s="31" t="s">
        <v>1668</v>
      </c>
      <c r="B1108" s="29">
        <v>0.0</v>
      </c>
      <c r="C1108" s="26"/>
      <c r="D1108" s="27">
        <v>0.0</v>
      </c>
      <c r="E1108" s="28"/>
    </row>
    <row r="1109" hidden="1">
      <c r="A1109" s="31" t="s">
        <v>1669</v>
      </c>
      <c r="B1109" s="29">
        <v>0.0</v>
      </c>
      <c r="C1109" s="26">
        <v>241.0</v>
      </c>
      <c r="D1109" s="27">
        <v>241.0</v>
      </c>
      <c r="E1109" s="28" t="s">
        <v>2007</v>
      </c>
    </row>
    <row r="1110" hidden="1">
      <c r="A1110" s="31" t="s">
        <v>1671</v>
      </c>
      <c r="B1110" s="25">
        <v>1406.0</v>
      </c>
      <c r="C1110" s="26">
        <v>1165.0</v>
      </c>
      <c r="D1110" s="27">
        <v>-241.0</v>
      </c>
      <c r="E1110" s="28" t="s">
        <v>2008</v>
      </c>
    </row>
    <row r="1111" hidden="1">
      <c r="A1111" s="31" t="s">
        <v>1673</v>
      </c>
      <c r="B1111" s="29">
        <v>760.0</v>
      </c>
      <c r="C1111" s="26">
        <v>760.0</v>
      </c>
      <c r="D1111" s="27">
        <v>0.0</v>
      </c>
      <c r="E1111" s="34"/>
    </row>
    <row r="1112" hidden="1">
      <c r="A1112" s="58" t="s">
        <v>1674</v>
      </c>
      <c r="B1112" s="29">
        <v>0.0</v>
      </c>
      <c r="C1112" s="29">
        <v>0.0</v>
      </c>
      <c r="D1112" s="27">
        <v>0.0</v>
      </c>
      <c r="E1112" s="34"/>
    </row>
    <row r="1113" hidden="1">
      <c r="A1113" s="58" t="s">
        <v>1675</v>
      </c>
      <c r="B1113" s="29">
        <v>5350.0</v>
      </c>
      <c r="C1113" s="59">
        <v>5350.0</v>
      </c>
      <c r="D1113" s="27">
        <v>0.0</v>
      </c>
      <c r="E1113" s="34"/>
    </row>
    <row r="1114" hidden="1">
      <c r="A1114" s="58" t="s">
        <v>1676</v>
      </c>
      <c r="B1114" s="29">
        <v>30488.0</v>
      </c>
      <c r="C1114" s="59">
        <v>30488.0</v>
      </c>
      <c r="D1114" s="27">
        <v>0.0</v>
      </c>
      <c r="E1114" s="34"/>
    </row>
    <row r="1115" hidden="1">
      <c r="A1115" s="58" t="s">
        <v>1677</v>
      </c>
      <c r="B1115" s="29">
        <v>11457.0</v>
      </c>
      <c r="C1115" s="59">
        <v>11457.0</v>
      </c>
      <c r="D1115" s="27">
        <v>0.0</v>
      </c>
      <c r="E1115" s="34"/>
    </row>
    <row r="1116" hidden="1">
      <c r="A1116" s="58" t="s">
        <v>1679</v>
      </c>
      <c r="B1116" s="29">
        <v>0.0</v>
      </c>
      <c r="C1116" s="59">
        <v>0.0</v>
      </c>
      <c r="D1116" s="27">
        <v>0.0</v>
      </c>
      <c r="E1116" s="34"/>
    </row>
    <row r="1117" hidden="1">
      <c r="A1117" s="58" t="s">
        <v>1680</v>
      </c>
      <c r="B1117" s="29">
        <v>2571.0</v>
      </c>
      <c r="C1117" s="59">
        <v>2571.0</v>
      </c>
      <c r="D1117" s="27">
        <v>0.0</v>
      </c>
      <c r="E1117" s="34"/>
    </row>
    <row r="1118" hidden="1">
      <c r="A1118" s="35" t="s">
        <v>1681</v>
      </c>
      <c r="B1118" s="29">
        <v>90820.6</v>
      </c>
      <c r="C1118" s="59">
        <v>90820.59999999999</v>
      </c>
      <c r="D1118" s="37">
        <v>-1.4551915228366852E-11</v>
      </c>
      <c r="E1118" s="34"/>
    </row>
    <row r="1119" hidden="1">
      <c r="A1119" s="36" t="s">
        <v>1682</v>
      </c>
      <c r="B1119" s="37">
        <v>-0.6000000000012733</v>
      </c>
      <c r="C1119" s="27">
        <v>-0.5999999999912689</v>
      </c>
      <c r="D1119" s="27">
        <v>1.000444171950221E-11</v>
      </c>
      <c r="E1119" s="38"/>
    </row>
    <row r="1120" hidden="1">
      <c r="A1120" s="39"/>
      <c r="B1120" s="60"/>
      <c r="C1120" s="61"/>
      <c r="D1120" s="61"/>
      <c r="E1120" s="62"/>
    </row>
    <row r="1121" hidden="1">
      <c r="A1121" s="39"/>
      <c r="B1121" s="60"/>
      <c r="C1121" s="61"/>
      <c r="D1121" s="61"/>
      <c r="E1121" s="62"/>
    </row>
    <row r="1122" hidden="1">
      <c r="A1122" s="5" t="s">
        <v>1683</v>
      </c>
      <c r="B1122" s="6"/>
      <c r="C1122" s="6"/>
      <c r="D1122" s="6"/>
      <c r="E1122" s="7"/>
    </row>
    <row r="1123" hidden="1">
      <c r="A1123" s="10"/>
      <c r="B1123" s="11"/>
      <c r="C1123" s="11"/>
      <c r="D1123" s="11"/>
      <c r="E1123" s="12"/>
    </row>
    <row r="1124" hidden="1">
      <c r="A1124" s="5" t="s">
        <v>1655</v>
      </c>
      <c r="B1124" s="6"/>
      <c r="C1124" s="6"/>
      <c r="D1124" s="6"/>
      <c r="E1124" s="7"/>
    </row>
    <row r="1125" hidden="1">
      <c r="A1125" s="10"/>
      <c r="B1125" s="11"/>
      <c r="C1125" s="11"/>
      <c r="D1125" s="11"/>
      <c r="E1125" s="12"/>
    </row>
    <row r="1126" hidden="1">
      <c r="A1126" s="13">
        <v>46097.0</v>
      </c>
      <c r="B1126" s="6"/>
      <c r="C1126" s="54" t="s">
        <v>1656</v>
      </c>
      <c r="D1126" s="15">
        <v>46103.0</v>
      </c>
      <c r="E1126" s="7"/>
    </row>
    <row r="1127" hidden="1">
      <c r="A1127" s="10"/>
      <c r="B1127" s="11"/>
      <c r="C1127" s="16"/>
      <c r="D1127" s="11"/>
      <c r="E1127" s="12"/>
    </row>
    <row r="1128" hidden="1">
      <c r="A1128" s="55" t="s">
        <v>1985</v>
      </c>
      <c r="B1128" s="7"/>
      <c r="C1128" s="16"/>
      <c r="D1128" s="56" t="s">
        <v>1986</v>
      </c>
      <c r="E1128" s="7"/>
    </row>
    <row r="1129" hidden="1">
      <c r="A1129" s="10"/>
      <c r="B1129" s="12"/>
      <c r="C1129" s="16"/>
      <c r="D1129" s="11"/>
      <c r="E1129" s="12"/>
    </row>
    <row r="1130" hidden="1">
      <c r="A1130" s="19" t="s">
        <v>1657</v>
      </c>
      <c r="B1130" s="6"/>
      <c r="C1130" s="6"/>
      <c r="D1130" s="6"/>
      <c r="E1130" s="7"/>
    </row>
    <row r="1131" hidden="1">
      <c r="A1131" s="20" t="s">
        <v>1658</v>
      </c>
      <c r="B1131" s="21" t="s">
        <v>1659</v>
      </c>
      <c r="C1131" s="22" t="s">
        <v>1660</v>
      </c>
      <c r="D1131" s="21" t="s">
        <v>1661</v>
      </c>
      <c r="E1131" s="23" t="s">
        <v>13</v>
      </c>
    </row>
    <row r="1132" hidden="1">
      <c r="A1132" s="57" t="s">
        <v>1662</v>
      </c>
      <c r="B1132" s="25">
        <v>22578.0</v>
      </c>
      <c r="C1132" s="26">
        <v>22578.0</v>
      </c>
      <c r="D1132" s="27">
        <v>0.0</v>
      </c>
      <c r="E1132" s="28"/>
    </row>
    <row r="1133" hidden="1">
      <c r="A1133" s="57" t="s">
        <v>1663</v>
      </c>
      <c r="B1133" s="29">
        <v>19336.0</v>
      </c>
      <c r="C1133" s="26">
        <v>19336.0</v>
      </c>
      <c r="D1133" s="27">
        <v>0.0</v>
      </c>
      <c r="E1133" s="28"/>
    </row>
    <row r="1134" hidden="1">
      <c r="A1134" s="57" t="s">
        <v>1664</v>
      </c>
      <c r="B1134" s="29">
        <v>500.0</v>
      </c>
      <c r="C1134" s="26">
        <v>500.0</v>
      </c>
      <c r="D1134" s="27">
        <v>0.0</v>
      </c>
      <c r="E1134" s="28"/>
    </row>
    <row r="1135" hidden="1">
      <c r="A1135" s="57" t="s">
        <v>1666</v>
      </c>
      <c r="B1135" s="29">
        <v>0.0</v>
      </c>
      <c r="C1135" s="26"/>
      <c r="D1135" s="27">
        <v>0.0</v>
      </c>
      <c r="E1135" s="28"/>
    </row>
    <row r="1136" hidden="1">
      <c r="A1136" s="31" t="s">
        <v>1668</v>
      </c>
      <c r="B1136" s="29">
        <v>0.0</v>
      </c>
      <c r="C1136" s="26"/>
      <c r="D1136" s="27">
        <v>0.0</v>
      </c>
      <c r="E1136" s="28"/>
    </row>
    <row r="1137" hidden="1">
      <c r="A1137" s="31" t="s">
        <v>1669</v>
      </c>
      <c r="B1137" s="29">
        <v>0.0</v>
      </c>
      <c r="C1137" s="26"/>
      <c r="D1137" s="27">
        <v>0.0</v>
      </c>
      <c r="E1137" s="28"/>
    </row>
    <row r="1138" hidden="1">
      <c r="A1138" s="31" t="s">
        <v>1671</v>
      </c>
      <c r="B1138" s="25">
        <v>0.0</v>
      </c>
      <c r="C1138" s="26"/>
      <c r="D1138" s="27">
        <v>0.0</v>
      </c>
      <c r="E1138" s="28"/>
    </row>
    <row r="1139" hidden="1">
      <c r="A1139" s="31" t="s">
        <v>1673</v>
      </c>
      <c r="B1139" s="29">
        <v>1200.0</v>
      </c>
      <c r="C1139" s="26">
        <v>1240.0</v>
      </c>
      <c r="D1139" s="27">
        <v>40.0</v>
      </c>
      <c r="E1139" s="34"/>
    </row>
    <row r="1140" hidden="1">
      <c r="A1140" s="58" t="s">
        <v>1674</v>
      </c>
      <c r="B1140" s="29">
        <v>0.0</v>
      </c>
      <c r="C1140" s="29">
        <v>0.0</v>
      </c>
      <c r="D1140" s="27">
        <v>0.0</v>
      </c>
      <c r="E1140" s="34"/>
    </row>
    <row r="1141" hidden="1">
      <c r="A1141" s="58" t="s">
        <v>1675</v>
      </c>
      <c r="B1141" s="29">
        <v>10112.0</v>
      </c>
      <c r="C1141" s="59">
        <v>10112.0</v>
      </c>
      <c r="D1141" s="27">
        <v>0.0</v>
      </c>
      <c r="E1141" s="34"/>
    </row>
    <row r="1142" hidden="1">
      <c r="A1142" s="58" t="s">
        <v>1676</v>
      </c>
      <c r="B1142" s="29">
        <v>30061.5</v>
      </c>
      <c r="C1142" s="59">
        <v>30061.5</v>
      </c>
      <c r="D1142" s="27">
        <v>0.0</v>
      </c>
      <c r="E1142" s="34"/>
    </row>
    <row r="1143" hidden="1">
      <c r="A1143" s="58" t="s">
        <v>1677</v>
      </c>
      <c r="B1143" s="29">
        <v>7294.0</v>
      </c>
      <c r="C1143" s="59">
        <v>7553.0</v>
      </c>
      <c r="D1143" s="27">
        <v>259.0</v>
      </c>
      <c r="E1143" s="34"/>
    </row>
    <row r="1144" hidden="1">
      <c r="A1144" s="58" t="s">
        <v>1679</v>
      </c>
      <c r="B1144" s="29">
        <v>0.0</v>
      </c>
      <c r="C1144" s="59">
        <v>0.0</v>
      </c>
      <c r="D1144" s="27">
        <v>0.0</v>
      </c>
      <c r="E1144" s="34"/>
    </row>
    <row r="1145" hidden="1">
      <c r="A1145" s="58" t="s">
        <v>1680</v>
      </c>
      <c r="B1145" s="29">
        <v>2883.0</v>
      </c>
      <c r="C1145" s="59">
        <v>2883.0</v>
      </c>
      <c r="D1145" s="27">
        <v>0.0</v>
      </c>
      <c r="E1145" s="34"/>
    </row>
    <row r="1146" hidden="1">
      <c r="A1146" s="35" t="s">
        <v>1681</v>
      </c>
      <c r="B1146" s="29">
        <v>91082.09999999999</v>
      </c>
      <c r="C1146" s="59">
        <v>91341.09999999999</v>
      </c>
      <c r="D1146" s="37">
        <v>259.0</v>
      </c>
      <c r="E1146" s="34"/>
    </row>
    <row r="1147" hidden="1">
      <c r="A1147" s="36" t="s">
        <v>1682</v>
      </c>
      <c r="B1147" s="37">
        <v>-0.6000000000003638</v>
      </c>
      <c r="C1147" s="27">
        <v>39.40000000000873</v>
      </c>
      <c r="D1147" s="27">
        <v>40.000000000009095</v>
      </c>
      <c r="E1147" s="38"/>
    </row>
    <row r="1148" hidden="1">
      <c r="A1148" s="39"/>
      <c r="B1148" s="60"/>
      <c r="C1148" s="61"/>
      <c r="D1148" s="61"/>
      <c r="E1148" s="62"/>
    </row>
    <row r="1149" hidden="1">
      <c r="A1149" s="39"/>
      <c r="B1149" s="60"/>
      <c r="C1149" s="61"/>
      <c r="D1149" s="61"/>
      <c r="E1149" s="62"/>
    </row>
    <row r="1150" hidden="1">
      <c r="A1150" s="5" t="s">
        <v>1683</v>
      </c>
      <c r="B1150" s="6"/>
      <c r="C1150" s="6"/>
      <c r="D1150" s="6"/>
      <c r="E1150" s="7"/>
    </row>
    <row r="1151" hidden="1">
      <c r="A1151" s="10"/>
      <c r="B1151" s="11"/>
      <c r="C1151" s="11"/>
      <c r="D1151" s="11"/>
      <c r="E1151" s="12"/>
    </row>
    <row r="1152" hidden="1">
      <c r="A1152" s="5" t="s">
        <v>1655</v>
      </c>
      <c r="B1152" s="6"/>
      <c r="C1152" s="6"/>
      <c r="D1152" s="6"/>
      <c r="E1152" s="7"/>
    </row>
    <row r="1153" hidden="1">
      <c r="A1153" s="10"/>
      <c r="B1153" s="11"/>
      <c r="C1153" s="11"/>
      <c r="D1153" s="11"/>
      <c r="E1153" s="12"/>
    </row>
    <row r="1154" hidden="1">
      <c r="A1154" s="13">
        <v>46104.0</v>
      </c>
      <c r="B1154" s="6"/>
      <c r="C1154" s="54" t="s">
        <v>1656</v>
      </c>
      <c r="D1154" s="15">
        <v>46110.0</v>
      </c>
      <c r="E1154" s="7"/>
    </row>
    <row r="1155" hidden="1">
      <c r="A1155" s="10"/>
      <c r="B1155" s="11"/>
      <c r="C1155" s="16"/>
      <c r="D1155" s="11"/>
      <c r="E1155" s="12"/>
    </row>
    <row r="1156" hidden="1">
      <c r="A1156" s="55" t="s">
        <v>1985</v>
      </c>
      <c r="B1156" s="7"/>
      <c r="C1156" s="16"/>
      <c r="D1156" s="56" t="s">
        <v>1986</v>
      </c>
      <c r="E1156" s="7"/>
    </row>
    <row r="1157" hidden="1">
      <c r="A1157" s="10"/>
      <c r="B1157" s="12"/>
      <c r="C1157" s="16"/>
      <c r="D1157" s="11"/>
      <c r="E1157" s="12"/>
    </row>
    <row r="1158" hidden="1">
      <c r="A1158" s="19" t="s">
        <v>1657</v>
      </c>
      <c r="B1158" s="6"/>
      <c r="C1158" s="6"/>
      <c r="D1158" s="6"/>
      <c r="E1158" s="7"/>
    </row>
    <row r="1159" hidden="1">
      <c r="A1159" s="20" t="s">
        <v>1658</v>
      </c>
      <c r="B1159" s="21" t="s">
        <v>1659</v>
      </c>
      <c r="C1159" s="22" t="s">
        <v>1660</v>
      </c>
      <c r="D1159" s="21" t="s">
        <v>1661</v>
      </c>
      <c r="E1159" s="23" t="s">
        <v>13</v>
      </c>
    </row>
    <row r="1160" hidden="1">
      <c r="A1160" s="57" t="s">
        <v>1662</v>
      </c>
      <c r="B1160" s="25">
        <v>18228.0</v>
      </c>
      <c r="C1160" s="26">
        <v>14725.0</v>
      </c>
      <c r="D1160" s="27">
        <v>-3503.0</v>
      </c>
      <c r="E1160" s="28"/>
    </row>
    <row r="1161" hidden="1">
      <c r="A1161" s="57" t="s">
        <v>1663</v>
      </c>
      <c r="B1161" s="29">
        <v>21867.0</v>
      </c>
      <c r="C1161" s="26">
        <v>25471.0</v>
      </c>
      <c r="D1161" s="27">
        <v>3604.0</v>
      </c>
      <c r="E1161" s="28"/>
    </row>
    <row r="1162" hidden="1">
      <c r="A1162" s="57" t="s">
        <v>1664</v>
      </c>
      <c r="B1162" s="29">
        <v>0.0</v>
      </c>
      <c r="C1162" s="26"/>
      <c r="D1162" s="27">
        <v>0.0</v>
      </c>
      <c r="E1162" s="28"/>
    </row>
    <row r="1163" hidden="1">
      <c r="A1163" s="57" t="s">
        <v>1666</v>
      </c>
      <c r="B1163" s="29">
        <v>0.0</v>
      </c>
      <c r="C1163" s="26"/>
      <c r="D1163" s="27">
        <v>0.0</v>
      </c>
      <c r="E1163" s="28"/>
    </row>
    <row r="1164" hidden="1">
      <c r="A1164" s="31" t="s">
        <v>1668</v>
      </c>
      <c r="B1164" s="29">
        <v>0.0</v>
      </c>
      <c r="C1164" s="26"/>
      <c r="D1164" s="27">
        <v>0.0</v>
      </c>
      <c r="E1164" s="28"/>
    </row>
    <row r="1165" hidden="1">
      <c r="A1165" s="31" t="s">
        <v>1669</v>
      </c>
      <c r="B1165" s="29">
        <v>0.0</v>
      </c>
      <c r="C1165" s="26"/>
      <c r="D1165" s="27">
        <v>0.0</v>
      </c>
      <c r="E1165" s="28"/>
    </row>
    <row r="1166" hidden="1">
      <c r="A1166" s="31" t="s">
        <v>1671</v>
      </c>
      <c r="B1166" s="25">
        <v>0.0</v>
      </c>
      <c r="C1166" s="26"/>
      <c r="D1166" s="27">
        <v>0.0</v>
      </c>
      <c r="E1166" s="28"/>
    </row>
    <row r="1167" hidden="1">
      <c r="A1167" s="31" t="s">
        <v>1673</v>
      </c>
      <c r="B1167" s="29">
        <v>965.0</v>
      </c>
      <c r="C1167" s="26">
        <v>965.0</v>
      </c>
      <c r="D1167" s="27">
        <v>0.0</v>
      </c>
      <c r="E1167" s="34"/>
    </row>
    <row r="1168" hidden="1">
      <c r="A1168" s="58" t="s">
        <v>1674</v>
      </c>
      <c r="B1168" s="29">
        <v>0.0</v>
      </c>
      <c r="C1168" s="29">
        <v>0.0</v>
      </c>
      <c r="D1168" s="27">
        <v>0.0</v>
      </c>
      <c r="E1168" s="34"/>
    </row>
    <row r="1169" hidden="1">
      <c r="A1169" s="58" t="s">
        <v>1675</v>
      </c>
      <c r="B1169" s="29">
        <v>4026.0</v>
      </c>
      <c r="C1169" s="59">
        <v>4026.0</v>
      </c>
      <c r="D1169" s="27">
        <v>0.0</v>
      </c>
      <c r="E1169" s="34"/>
    </row>
    <row r="1170" hidden="1">
      <c r="A1170" s="58" t="s">
        <v>1676</v>
      </c>
      <c r="B1170" s="29">
        <v>27192.25</v>
      </c>
      <c r="C1170" s="59">
        <v>27192.25</v>
      </c>
      <c r="D1170" s="27">
        <v>0.0</v>
      </c>
      <c r="E1170" s="34"/>
    </row>
    <row r="1171" hidden="1">
      <c r="A1171" s="58" t="s">
        <v>1677</v>
      </c>
      <c r="B1171" s="29">
        <v>7822.0</v>
      </c>
      <c r="C1171" s="59">
        <v>7822.0</v>
      </c>
      <c r="D1171" s="27">
        <v>0.0</v>
      </c>
      <c r="E1171" s="34"/>
    </row>
    <row r="1172" hidden="1">
      <c r="A1172" s="58" t="s">
        <v>1679</v>
      </c>
      <c r="B1172" s="29">
        <v>0.0</v>
      </c>
      <c r="C1172" s="59">
        <v>0.0</v>
      </c>
      <c r="D1172" s="27">
        <v>0.0</v>
      </c>
      <c r="E1172" s="34"/>
    </row>
    <row r="1173" hidden="1">
      <c r="A1173" s="58" t="s">
        <v>1680</v>
      </c>
      <c r="B1173" s="29">
        <v>881.0</v>
      </c>
      <c r="C1173" s="59">
        <v>881.0</v>
      </c>
      <c r="D1173" s="27">
        <v>0.0</v>
      </c>
      <c r="E1173" s="34"/>
    </row>
    <row r="1174" hidden="1">
      <c r="A1174" s="35" t="s">
        <v>1681</v>
      </c>
      <c r="B1174" s="29">
        <v>80203.05</v>
      </c>
      <c r="C1174" s="59">
        <v>80203.04999999999</v>
      </c>
      <c r="D1174" s="37">
        <v>-1.4551915228366852E-11</v>
      </c>
      <c r="E1174" s="34"/>
    </row>
    <row r="1175" hidden="1">
      <c r="A1175" s="36" t="s">
        <v>1682</v>
      </c>
      <c r="B1175" s="37">
        <v>-102.80000000000018</v>
      </c>
      <c r="C1175" s="27">
        <v>-1.7999999999883585</v>
      </c>
      <c r="D1175" s="27">
        <v>101.00000000001182</v>
      </c>
      <c r="E1175" s="38"/>
    </row>
    <row r="1176" hidden="1">
      <c r="A1176" s="39"/>
      <c r="B1176" s="60"/>
      <c r="C1176" s="61"/>
      <c r="D1176" s="61"/>
      <c r="E1176" s="62"/>
    </row>
    <row r="1177" hidden="1">
      <c r="A1177" s="39"/>
      <c r="B1177" s="60"/>
      <c r="C1177" s="61"/>
      <c r="D1177" s="61"/>
      <c r="E1177" s="62"/>
    </row>
    <row r="1178" hidden="1">
      <c r="A1178" s="5" t="s">
        <v>1683</v>
      </c>
      <c r="B1178" s="6"/>
      <c r="C1178" s="6"/>
      <c r="D1178" s="6"/>
      <c r="E1178" s="7"/>
    </row>
    <row r="1179" hidden="1">
      <c r="A1179" s="10"/>
      <c r="B1179" s="11"/>
      <c r="C1179" s="11"/>
      <c r="D1179" s="11"/>
      <c r="E1179" s="12"/>
    </row>
    <row r="1180" hidden="1">
      <c r="A1180" s="5" t="s">
        <v>1655</v>
      </c>
      <c r="B1180" s="6"/>
      <c r="C1180" s="6"/>
      <c r="D1180" s="6"/>
      <c r="E1180" s="7"/>
    </row>
    <row r="1181" hidden="1">
      <c r="A1181" s="10"/>
      <c r="B1181" s="11"/>
      <c r="C1181" s="11"/>
      <c r="D1181" s="11"/>
      <c r="E1181" s="12"/>
    </row>
    <row r="1182" hidden="1">
      <c r="A1182" s="13">
        <v>46111.0</v>
      </c>
      <c r="B1182" s="6"/>
      <c r="C1182" s="54" t="s">
        <v>1656</v>
      </c>
      <c r="D1182" s="15">
        <v>46112.0</v>
      </c>
      <c r="E1182" s="7"/>
    </row>
    <row r="1183" hidden="1">
      <c r="A1183" s="10"/>
      <c r="B1183" s="11"/>
      <c r="C1183" s="16"/>
      <c r="D1183" s="11"/>
      <c r="E1183" s="12"/>
    </row>
    <row r="1184" hidden="1">
      <c r="A1184" s="55" t="s">
        <v>1985</v>
      </c>
      <c r="B1184" s="7"/>
      <c r="C1184" s="16"/>
      <c r="D1184" s="56" t="s">
        <v>1987</v>
      </c>
      <c r="E1184" s="7"/>
    </row>
    <row r="1185" hidden="1">
      <c r="A1185" s="10"/>
      <c r="B1185" s="12"/>
      <c r="C1185" s="16"/>
      <c r="D1185" s="11"/>
      <c r="E1185" s="12"/>
    </row>
    <row r="1186" hidden="1">
      <c r="A1186" s="19" t="s">
        <v>1657</v>
      </c>
      <c r="B1186" s="6"/>
      <c r="C1186" s="6"/>
      <c r="D1186" s="6"/>
      <c r="E1186" s="7"/>
    </row>
    <row r="1187" hidden="1">
      <c r="A1187" s="20" t="s">
        <v>1658</v>
      </c>
      <c r="B1187" s="21" t="s">
        <v>1659</v>
      </c>
      <c r="C1187" s="22" t="s">
        <v>1660</v>
      </c>
      <c r="D1187" s="21" t="s">
        <v>1661</v>
      </c>
      <c r="E1187" s="23" t="s">
        <v>13</v>
      </c>
    </row>
    <row r="1188" hidden="1">
      <c r="A1188" s="57" t="s">
        <v>1662</v>
      </c>
      <c r="B1188" s="25">
        <v>2319.0</v>
      </c>
      <c r="C1188" s="26">
        <v>4597.0</v>
      </c>
      <c r="D1188" s="27">
        <v>2278.0</v>
      </c>
      <c r="E1188" s="28" t="s">
        <v>2009</v>
      </c>
    </row>
    <row r="1189" hidden="1">
      <c r="A1189" s="57" t="s">
        <v>1663</v>
      </c>
      <c r="B1189" s="29">
        <v>5203.0</v>
      </c>
      <c r="C1189" s="26">
        <v>5203.0</v>
      </c>
      <c r="D1189" s="27">
        <v>0.0</v>
      </c>
      <c r="E1189" s="28"/>
    </row>
    <row r="1190" hidden="1">
      <c r="A1190" s="57" t="s">
        <v>1664</v>
      </c>
      <c r="B1190" s="29">
        <v>0.0</v>
      </c>
      <c r="C1190" s="26"/>
      <c r="D1190" s="27">
        <v>0.0</v>
      </c>
      <c r="E1190" s="28"/>
    </row>
    <row r="1191" hidden="1">
      <c r="A1191" s="57" t="s">
        <v>1666</v>
      </c>
      <c r="B1191" s="29">
        <v>0.0</v>
      </c>
      <c r="C1191" s="26"/>
      <c r="D1191" s="27">
        <v>0.0</v>
      </c>
      <c r="E1191" s="28"/>
    </row>
    <row r="1192" hidden="1">
      <c r="A1192" s="31" t="s">
        <v>1668</v>
      </c>
      <c r="B1192" s="29">
        <v>0.0</v>
      </c>
      <c r="C1192" s="26"/>
      <c r="D1192" s="27">
        <v>0.0</v>
      </c>
      <c r="E1192" s="28"/>
    </row>
    <row r="1193" hidden="1">
      <c r="A1193" s="31" t="s">
        <v>1669</v>
      </c>
      <c r="B1193" s="29">
        <v>0.0</v>
      </c>
      <c r="C1193" s="26"/>
      <c r="D1193" s="27">
        <v>0.0</v>
      </c>
      <c r="E1193" s="28"/>
    </row>
    <row r="1194" hidden="1">
      <c r="A1194" s="31" t="s">
        <v>1671</v>
      </c>
      <c r="B1194" s="25">
        <v>0.0</v>
      </c>
      <c r="C1194" s="26"/>
      <c r="D1194" s="27">
        <v>0.0</v>
      </c>
      <c r="E1194" s="28"/>
    </row>
    <row r="1195" hidden="1">
      <c r="A1195" s="31" t="s">
        <v>1673</v>
      </c>
      <c r="B1195" s="29">
        <v>360.0</v>
      </c>
      <c r="C1195" s="26">
        <v>360.0</v>
      </c>
      <c r="D1195" s="27">
        <v>0.0</v>
      </c>
      <c r="E1195" s="34"/>
    </row>
    <row r="1196" hidden="1">
      <c r="A1196" s="58" t="s">
        <v>1674</v>
      </c>
      <c r="B1196" s="29">
        <v>0.0</v>
      </c>
      <c r="C1196" s="29">
        <v>0.0</v>
      </c>
      <c r="D1196" s="27">
        <v>0.0</v>
      </c>
      <c r="E1196" s="34"/>
    </row>
    <row r="1197" hidden="1">
      <c r="A1197" s="58" t="s">
        <v>1675</v>
      </c>
      <c r="B1197" s="29">
        <v>349.0</v>
      </c>
      <c r="C1197" s="59">
        <v>349.0</v>
      </c>
      <c r="D1197" s="27">
        <v>0.0</v>
      </c>
      <c r="E1197" s="34"/>
    </row>
    <row r="1198" hidden="1">
      <c r="A1198" s="58" t="s">
        <v>1676</v>
      </c>
      <c r="B1198" s="29">
        <v>7263.0</v>
      </c>
      <c r="C1198" s="59">
        <v>7263.0</v>
      </c>
      <c r="D1198" s="27">
        <v>0.0</v>
      </c>
      <c r="E1198" s="34"/>
    </row>
    <row r="1199" hidden="1">
      <c r="A1199" s="58" t="s">
        <v>1677</v>
      </c>
      <c r="B1199" s="29">
        <v>1694.0</v>
      </c>
      <c r="C1199" s="59">
        <v>1694.0</v>
      </c>
      <c r="D1199" s="27">
        <v>0.0</v>
      </c>
      <c r="E1199" s="34"/>
    </row>
    <row r="1200" hidden="1">
      <c r="A1200" s="58" t="s">
        <v>1679</v>
      </c>
      <c r="B1200" s="29">
        <v>0.0</v>
      </c>
      <c r="C1200" s="59">
        <v>0.0</v>
      </c>
      <c r="D1200" s="27">
        <v>0.0</v>
      </c>
      <c r="E1200" s="34"/>
    </row>
    <row r="1201" hidden="1">
      <c r="A1201" s="58" t="s">
        <v>1680</v>
      </c>
      <c r="B1201" s="29">
        <v>496.0</v>
      </c>
      <c r="C1201" s="59">
        <v>496.0</v>
      </c>
      <c r="D1201" s="27">
        <v>0.0</v>
      </c>
      <c r="E1201" s="34"/>
    </row>
    <row r="1202" hidden="1">
      <c r="A1202" s="35" t="s">
        <v>1681</v>
      </c>
      <c r="B1202" s="29">
        <v>19466.0</v>
      </c>
      <c r="C1202" s="59">
        <v>19466.0</v>
      </c>
      <c r="D1202" s="37">
        <v>0.0</v>
      </c>
      <c r="E1202" s="34"/>
    </row>
    <row r="1203" hidden="1">
      <c r="A1203" s="36" t="s">
        <v>1682</v>
      </c>
      <c r="B1203" s="37">
        <v>-2278.0</v>
      </c>
      <c r="C1203" s="27">
        <v>0.0</v>
      </c>
      <c r="D1203" s="27">
        <v>2278.0</v>
      </c>
      <c r="E1203" s="38"/>
    </row>
    <row r="1204" hidden="1">
      <c r="A1204" s="39"/>
      <c r="B1204" s="60"/>
      <c r="C1204" s="61"/>
      <c r="D1204" s="61"/>
      <c r="E1204" s="62"/>
    </row>
    <row r="1205" hidden="1">
      <c r="A1205" s="39"/>
      <c r="B1205" s="60"/>
      <c r="C1205" s="61"/>
      <c r="D1205" s="61"/>
      <c r="E1205" s="62"/>
    </row>
    <row r="1206" hidden="1">
      <c r="A1206" s="5" t="s">
        <v>1683</v>
      </c>
      <c r="B1206" s="6"/>
      <c r="C1206" s="6"/>
      <c r="D1206" s="6"/>
      <c r="E1206" s="7"/>
    </row>
    <row r="1207" hidden="1">
      <c r="A1207" s="10"/>
      <c r="B1207" s="11"/>
      <c r="C1207" s="11"/>
      <c r="D1207" s="11"/>
      <c r="E1207" s="12"/>
    </row>
    <row r="1208" hidden="1">
      <c r="A1208" s="5" t="s">
        <v>1655</v>
      </c>
      <c r="B1208" s="6"/>
      <c r="C1208" s="6"/>
      <c r="D1208" s="6"/>
      <c r="E1208" s="7"/>
    </row>
    <row r="1209" hidden="1">
      <c r="A1209" s="10"/>
      <c r="B1209" s="11"/>
      <c r="C1209" s="11"/>
      <c r="D1209" s="11"/>
      <c r="E1209" s="12"/>
    </row>
    <row r="1210" hidden="1">
      <c r="A1210" s="13">
        <v>46113.0</v>
      </c>
      <c r="B1210" s="6"/>
      <c r="C1210" s="54" t="s">
        <v>1656</v>
      </c>
      <c r="D1210" s="15">
        <v>46117.0</v>
      </c>
      <c r="E1210" s="7"/>
    </row>
    <row r="1211" hidden="1">
      <c r="A1211" s="10"/>
      <c r="B1211" s="11"/>
      <c r="C1211" s="16"/>
      <c r="D1211" s="11"/>
      <c r="E1211" s="12"/>
    </row>
    <row r="1212" hidden="1">
      <c r="A1212" s="55" t="s">
        <v>1988</v>
      </c>
      <c r="B1212" s="7"/>
      <c r="C1212" s="16"/>
      <c r="D1212" s="56" t="s">
        <v>1986</v>
      </c>
      <c r="E1212" s="7"/>
    </row>
    <row r="1213" hidden="1">
      <c r="A1213" s="10"/>
      <c r="B1213" s="12"/>
      <c r="C1213" s="16"/>
      <c r="D1213" s="11"/>
      <c r="E1213" s="12"/>
    </row>
    <row r="1214" hidden="1">
      <c r="A1214" s="19" t="s">
        <v>1657</v>
      </c>
      <c r="B1214" s="6"/>
      <c r="C1214" s="6"/>
      <c r="D1214" s="6"/>
      <c r="E1214" s="7"/>
    </row>
    <row r="1215" hidden="1">
      <c r="A1215" s="20" t="s">
        <v>1658</v>
      </c>
      <c r="B1215" s="21" t="s">
        <v>1659</v>
      </c>
      <c r="C1215" s="22" t="s">
        <v>1660</v>
      </c>
      <c r="D1215" s="21" t="s">
        <v>1661</v>
      </c>
      <c r="E1215" s="23" t="s">
        <v>13</v>
      </c>
    </row>
    <row r="1216" hidden="1">
      <c r="A1216" s="57" t="s">
        <v>1662</v>
      </c>
      <c r="B1216" s="25">
        <v>12604.0</v>
      </c>
      <c r="C1216" s="26">
        <v>12604.0</v>
      </c>
      <c r="D1216" s="27">
        <v>0.0</v>
      </c>
      <c r="E1216" s="28"/>
    </row>
    <row r="1217" hidden="1">
      <c r="A1217" s="57" t="s">
        <v>1663</v>
      </c>
      <c r="B1217" s="29">
        <v>13811.0</v>
      </c>
      <c r="C1217" s="26">
        <v>13811.0</v>
      </c>
      <c r="D1217" s="27">
        <v>0.0</v>
      </c>
      <c r="E1217" s="28"/>
    </row>
    <row r="1218" hidden="1">
      <c r="A1218" s="57" t="s">
        <v>1664</v>
      </c>
      <c r="B1218" s="29">
        <v>0.0</v>
      </c>
      <c r="C1218" s="26"/>
      <c r="D1218" s="27">
        <v>0.0</v>
      </c>
      <c r="E1218" s="28"/>
    </row>
    <row r="1219" hidden="1">
      <c r="A1219" s="57" t="s">
        <v>1666</v>
      </c>
      <c r="B1219" s="29">
        <v>0.0</v>
      </c>
      <c r="C1219" s="26"/>
      <c r="D1219" s="27">
        <v>0.0</v>
      </c>
      <c r="E1219" s="28"/>
    </row>
    <row r="1220" hidden="1">
      <c r="A1220" s="31" t="s">
        <v>1668</v>
      </c>
      <c r="B1220" s="29">
        <v>0.0</v>
      </c>
      <c r="C1220" s="26"/>
      <c r="D1220" s="27">
        <v>0.0</v>
      </c>
      <c r="E1220" s="28"/>
    </row>
    <row r="1221" hidden="1">
      <c r="A1221" s="31" t="s">
        <v>1669</v>
      </c>
      <c r="B1221" s="29">
        <v>0.0</v>
      </c>
      <c r="C1221" s="26"/>
      <c r="D1221" s="27">
        <v>0.0</v>
      </c>
      <c r="E1221" s="28"/>
    </row>
    <row r="1222" hidden="1">
      <c r="A1222" s="31" t="s">
        <v>1671</v>
      </c>
      <c r="B1222" s="25">
        <v>74.0</v>
      </c>
      <c r="C1222" s="26">
        <v>74.0</v>
      </c>
      <c r="D1222" s="27">
        <v>0.0</v>
      </c>
      <c r="E1222" s="28" t="s">
        <v>2007</v>
      </c>
    </row>
    <row r="1223" hidden="1">
      <c r="A1223" s="31" t="s">
        <v>1673</v>
      </c>
      <c r="B1223" s="29">
        <v>1170.0</v>
      </c>
      <c r="C1223" s="26">
        <v>1170.0</v>
      </c>
      <c r="D1223" s="27">
        <v>0.0</v>
      </c>
      <c r="E1223" s="34"/>
    </row>
    <row r="1224" hidden="1">
      <c r="A1224" s="58" t="s">
        <v>1674</v>
      </c>
      <c r="B1224" s="29">
        <v>0.0</v>
      </c>
      <c r="C1224" s="29">
        <v>0.0</v>
      </c>
      <c r="D1224" s="27">
        <v>0.0</v>
      </c>
      <c r="E1224" s="34"/>
    </row>
    <row r="1225" hidden="1">
      <c r="A1225" s="58" t="s">
        <v>1675</v>
      </c>
      <c r="B1225" s="29">
        <v>6190.0</v>
      </c>
      <c r="C1225" s="59">
        <v>6190.0</v>
      </c>
      <c r="D1225" s="27">
        <v>0.0</v>
      </c>
      <c r="E1225" s="34"/>
    </row>
    <row r="1226" hidden="1">
      <c r="A1226" s="58" t="s">
        <v>1676</v>
      </c>
      <c r="B1226" s="29">
        <v>16719.0</v>
      </c>
      <c r="C1226" s="59">
        <v>16719.0</v>
      </c>
      <c r="D1226" s="27">
        <v>0.0</v>
      </c>
      <c r="E1226" s="34"/>
    </row>
    <row r="1227" hidden="1">
      <c r="A1227" s="58" t="s">
        <v>1677</v>
      </c>
      <c r="B1227" s="29">
        <v>7198.0</v>
      </c>
      <c r="C1227" s="59">
        <v>7198.0</v>
      </c>
      <c r="D1227" s="27">
        <v>0.0</v>
      </c>
      <c r="E1227" s="34"/>
    </row>
    <row r="1228" hidden="1">
      <c r="A1228" s="58" t="s">
        <v>1679</v>
      </c>
      <c r="B1228" s="29">
        <v>0.0</v>
      </c>
      <c r="C1228" s="59">
        <v>0.0</v>
      </c>
      <c r="D1228" s="27">
        <v>0.0</v>
      </c>
      <c r="E1228" s="34"/>
    </row>
    <row r="1229" hidden="1">
      <c r="A1229" s="58" t="s">
        <v>1680</v>
      </c>
      <c r="B1229" s="29">
        <v>2270.0</v>
      </c>
      <c r="C1229" s="59">
        <v>2270.0</v>
      </c>
      <c r="D1229" s="27">
        <v>0.0</v>
      </c>
      <c r="E1229" s="34"/>
    </row>
    <row r="1230" hidden="1">
      <c r="A1230" s="35" t="s">
        <v>1681</v>
      </c>
      <c r="B1230" s="29">
        <v>57765.0</v>
      </c>
      <c r="C1230" s="59">
        <v>57765.0</v>
      </c>
      <c r="D1230" s="37">
        <v>0.0</v>
      </c>
      <c r="E1230" s="34"/>
    </row>
    <row r="1231" hidden="1">
      <c r="A1231" s="36" t="s">
        <v>1682</v>
      </c>
      <c r="B1231" s="37">
        <v>1.0</v>
      </c>
      <c r="C1231" s="27">
        <v>1.0</v>
      </c>
      <c r="D1231" s="27">
        <v>0.0</v>
      </c>
      <c r="E1231" s="38"/>
    </row>
    <row r="1232" hidden="1">
      <c r="A1232" s="39"/>
      <c r="B1232" s="60"/>
      <c r="C1232" s="61"/>
      <c r="D1232" s="61"/>
      <c r="E1232" s="62"/>
    </row>
    <row r="1233" hidden="1">
      <c r="A1233" s="39"/>
      <c r="B1233" s="60"/>
      <c r="C1233" s="61"/>
      <c r="D1233" s="61"/>
      <c r="E1233" s="62"/>
    </row>
    <row r="1234" hidden="1">
      <c r="A1234" s="5" t="s">
        <v>1683</v>
      </c>
      <c r="B1234" s="6"/>
      <c r="C1234" s="6"/>
      <c r="D1234" s="6"/>
      <c r="E1234" s="7"/>
    </row>
    <row r="1235" hidden="1">
      <c r="A1235" s="10"/>
      <c r="B1235" s="11"/>
      <c r="C1235" s="11"/>
      <c r="D1235" s="11"/>
      <c r="E1235" s="12"/>
    </row>
    <row r="1236" hidden="1">
      <c r="A1236" s="5" t="s">
        <v>1655</v>
      </c>
      <c r="B1236" s="6"/>
      <c r="C1236" s="6"/>
      <c r="D1236" s="6"/>
      <c r="E1236" s="7"/>
    </row>
    <row r="1237" hidden="1">
      <c r="A1237" s="10"/>
      <c r="B1237" s="11"/>
      <c r="C1237" s="11"/>
      <c r="D1237" s="11"/>
      <c r="E1237" s="12"/>
    </row>
    <row r="1238" hidden="1">
      <c r="A1238" s="13">
        <v>46118.0</v>
      </c>
      <c r="B1238" s="6"/>
      <c r="C1238" s="54" t="s">
        <v>1656</v>
      </c>
      <c r="D1238" s="15">
        <v>46124.0</v>
      </c>
      <c r="E1238" s="7"/>
    </row>
    <row r="1239" hidden="1">
      <c r="A1239" s="10"/>
      <c r="B1239" s="11"/>
      <c r="C1239" s="16"/>
      <c r="D1239" s="11"/>
      <c r="E1239" s="12"/>
    </row>
    <row r="1240" hidden="1">
      <c r="A1240" s="55" t="s">
        <v>1985</v>
      </c>
      <c r="B1240" s="7"/>
      <c r="C1240" s="16"/>
      <c r="D1240" s="56" t="s">
        <v>1986</v>
      </c>
      <c r="E1240" s="7"/>
    </row>
    <row r="1241" hidden="1">
      <c r="A1241" s="10"/>
      <c r="B1241" s="12"/>
      <c r="C1241" s="16"/>
      <c r="D1241" s="11"/>
      <c r="E1241" s="12"/>
    </row>
    <row r="1242" hidden="1">
      <c r="A1242" s="19" t="s">
        <v>1657</v>
      </c>
      <c r="B1242" s="6"/>
      <c r="C1242" s="6"/>
      <c r="D1242" s="6"/>
      <c r="E1242" s="7"/>
    </row>
    <row r="1243" hidden="1">
      <c r="A1243" s="20" t="s">
        <v>1658</v>
      </c>
      <c r="B1243" s="21" t="s">
        <v>1659</v>
      </c>
      <c r="C1243" s="22" t="s">
        <v>1660</v>
      </c>
      <c r="D1243" s="21" t="s">
        <v>1661</v>
      </c>
      <c r="E1243" s="23" t="s">
        <v>13</v>
      </c>
    </row>
    <row r="1244" hidden="1">
      <c r="A1244" s="57" t="s">
        <v>1662</v>
      </c>
      <c r="B1244" s="25">
        <v>15739.0</v>
      </c>
      <c r="C1244" s="26">
        <v>15739.0</v>
      </c>
      <c r="D1244" s="27">
        <v>0.0</v>
      </c>
      <c r="E1244" s="28"/>
    </row>
    <row r="1245" hidden="1">
      <c r="A1245" s="57" t="s">
        <v>1663</v>
      </c>
      <c r="B1245" s="29">
        <v>19024.0</v>
      </c>
      <c r="C1245" s="26">
        <v>19024.0</v>
      </c>
      <c r="D1245" s="27">
        <v>0.0</v>
      </c>
      <c r="E1245" s="28"/>
    </row>
    <row r="1246" hidden="1">
      <c r="A1246" s="57" t="s">
        <v>1664</v>
      </c>
      <c r="B1246" s="29">
        <v>0.0</v>
      </c>
      <c r="C1246" s="26"/>
      <c r="D1246" s="27">
        <v>0.0</v>
      </c>
      <c r="E1246" s="28"/>
    </row>
    <row r="1247" hidden="1">
      <c r="A1247" s="57" t="s">
        <v>1666</v>
      </c>
      <c r="B1247" s="29">
        <v>1000.0</v>
      </c>
      <c r="C1247" s="26">
        <v>1000.0</v>
      </c>
      <c r="D1247" s="27">
        <v>0.0</v>
      </c>
      <c r="E1247" s="28"/>
    </row>
    <row r="1248" hidden="1">
      <c r="A1248" s="31" t="s">
        <v>1668</v>
      </c>
      <c r="B1248" s="29">
        <v>0.0</v>
      </c>
      <c r="C1248" s="26"/>
      <c r="D1248" s="27">
        <v>0.0</v>
      </c>
      <c r="E1248" s="28"/>
    </row>
    <row r="1249" hidden="1">
      <c r="A1249" s="31" t="s">
        <v>1669</v>
      </c>
      <c r="B1249" s="29">
        <v>0.0</v>
      </c>
      <c r="C1249" s="26"/>
      <c r="D1249" s="27">
        <v>0.0</v>
      </c>
      <c r="E1249" s="28"/>
    </row>
    <row r="1250" hidden="1">
      <c r="A1250" s="31" t="s">
        <v>1671</v>
      </c>
      <c r="B1250" s="25">
        <v>180.0</v>
      </c>
      <c r="C1250" s="26"/>
      <c r="D1250" s="27">
        <v>-180.0</v>
      </c>
      <c r="E1250" s="28"/>
    </row>
    <row r="1251" hidden="1">
      <c r="A1251" s="31" t="s">
        <v>1673</v>
      </c>
      <c r="B1251" s="29">
        <v>1215.0</v>
      </c>
      <c r="C1251" s="26">
        <v>1350.0</v>
      </c>
      <c r="D1251" s="27">
        <v>135.0</v>
      </c>
      <c r="E1251" s="34"/>
    </row>
    <row r="1252" hidden="1">
      <c r="A1252" s="58" t="s">
        <v>1674</v>
      </c>
      <c r="B1252" s="29">
        <v>0.0</v>
      </c>
      <c r="C1252" s="29">
        <v>0.0</v>
      </c>
      <c r="D1252" s="27">
        <v>0.0</v>
      </c>
      <c r="E1252" s="34"/>
    </row>
    <row r="1253" hidden="1">
      <c r="A1253" s="58" t="s">
        <v>1675</v>
      </c>
      <c r="B1253" s="29">
        <v>4241.0</v>
      </c>
      <c r="C1253" s="59">
        <v>4241.0</v>
      </c>
      <c r="D1253" s="27">
        <v>0.0</v>
      </c>
      <c r="E1253" s="34"/>
    </row>
    <row r="1254" hidden="1">
      <c r="A1254" s="58" t="s">
        <v>1676</v>
      </c>
      <c r="B1254" s="29">
        <v>20071.0</v>
      </c>
      <c r="C1254" s="59">
        <v>20071.0</v>
      </c>
      <c r="D1254" s="27">
        <v>0.0</v>
      </c>
      <c r="E1254" s="34"/>
    </row>
    <row r="1255" hidden="1">
      <c r="A1255" s="58" t="s">
        <v>1677</v>
      </c>
      <c r="B1255" s="29">
        <v>8498.0</v>
      </c>
      <c r="C1255" s="59">
        <v>8498.0</v>
      </c>
      <c r="D1255" s="27">
        <v>0.0</v>
      </c>
      <c r="E1255" s="34"/>
    </row>
    <row r="1256" hidden="1">
      <c r="A1256" s="58" t="s">
        <v>1679</v>
      </c>
      <c r="B1256" s="29">
        <v>0.0</v>
      </c>
      <c r="C1256" s="59">
        <v>0.0</v>
      </c>
      <c r="D1256" s="27">
        <v>0.0</v>
      </c>
      <c r="E1256" s="34"/>
    </row>
    <row r="1257" hidden="1">
      <c r="A1257" s="58" t="s">
        <v>1680</v>
      </c>
      <c r="B1257" s="29">
        <v>5394.0</v>
      </c>
      <c r="C1257" s="59">
        <v>5394.0</v>
      </c>
      <c r="D1257" s="27">
        <v>0.0</v>
      </c>
      <c r="E1257" s="34"/>
    </row>
    <row r="1258" hidden="1">
      <c r="A1258" s="35" t="s">
        <v>1681</v>
      </c>
      <c r="B1258" s="29">
        <v>69968.2</v>
      </c>
      <c r="C1258" s="59">
        <v>69968.19999999998</v>
      </c>
      <c r="D1258" s="37">
        <v>-1.4551915228366852E-11</v>
      </c>
      <c r="E1258" s="34"/>
    </row>
    <row r="1259" hidden="1">
      <c r="A1259" s="36" t="s">
        <v>1682</v>
      </c>
      <c r="B1259" s="37">
        <v>-0.20000000000436557</v>
      </c>
      <c r="C1259" s="27">
        <v>-45.19999999998254</v>
      </c>
      <c r="D1259" s="27">
        <v>-44.99999999997817</v>
      </c>
      <c r="E1259" s="38"/>
    </row>
    <row r="1260" hidden="1">
      <c r="A1260" s="39"/>
      <c r="B1260" s="60"/>
      <c r="C1260" s="61"/>
      <c r="D1260" s="61"/>
      <c r="E1260" s="62"/>
    </row>
    <row r="1261" hidden="1">
      <c r="A1261" s="39"/>
      <c r="B1261" s="60"/>
      <c r="C1261" s="61"/>
      <c r="D1261" s="61"/>
      <c r="E1261" s="62"/>
    </row>
    <row r="1262" hidden="1">
      <c r="A1262" s="5" t="s">
        <v>1683</v>
      </c>
      <c r="B1262" s="6"/>
      <c r="C1262" s="6"/>
      <c r="D1262" s="6"/>
      <c r="E1262" s="7"/>
    </row>
    <row r="1263" hidden="1">
      <c r="A1263" s="10"/>
      <c r="B1263" s="11"/>
      <c r="C1263" s="11"/>
      <c r="D1263" s="11"/>
      <c r="E1263" s="12"/>
    </row>
    <row r="1264" hidden="1">
      <c r="A1264" s="5" t="s">
        <v>1655</v>
      </c>
      <c r="B1264" s="6"/>
      <c r="C1264" s="6"/>
      <c r="D1264" s="6"/>
      <c r="E1264" s="7"/>
    </row>
    <row r="1265" hidden="1">
      <c r="A1265" s="10"/>
      <c r="B1265" s="11"/>
      <c r="C1265" s="11"/>
      <c r="D1265" s="11"/>
      <c r="E1265" s="12"/>
    </row>
    <row r="1266" hidden="1">
      <c r="A1266" s="13">
        <v>46125.0</v>
      </c>
      <c r="B1266" s="6"/>
      <c r="C1266" s="54" t="s">
        <v>1656</v>
      </c>
      <c r="D1266" s="15">
        <v>46131.0</v>
      </c>
      <c r="E1266" s="7"/>
    </row>
    <row r="1267" hidden="1">
      <c r="A1267" s="10"/>
      <c r="B1267" s="11"/>
      <c r="C1267" s="16"/>
      <c r="D1267" s="11"/>
      <c r="E1267" s="12"/>
    </row>
    <row r="1268" hidden="1">
      <c r="A1268" s="55" t="s">
        <v>1985</v>
      </c>
      <c r="B1268" s="7"/>
      <c r="C1268" s="16"/>
      <c r="D1268" s="56" t="s">
        <v>1986</v>
      </c>
      <c r="E1268" s="7"/>
    </row>
    <row r="1269" hidden="1">
      <c r="A1269" s="10"/>
      <c r="B1269" s="12"/>
      <c r="C1269" s="16"/>
      <c r="D1269" s="11"/>
      <c r="E1269" s="12"/>
    </row>
    <row r="1270" hidden="1">
      <c r="A1270" s="19" t="s">
        <v>1657</v>
      </c>
      <c r="B1270" s="6"/>
      <c r="C1270" s="6"/>
      <c r="D1270" s="6"/>
      <c r="E1270" s="7"/>
    </row>
    <row r="1271" hidden="1">
      <c r="A1271" s="20" t="s">
        <v>1658</v>
      </c>
      <c r="B1271" s="21" t="s">
        <v>1659</v>
      </c>
      <c r="C1271" s="22" t="s">
        <v>1660</v>
      </c>
      <c r="D1271" s="21" t="s">
        <v>1661</v>
      </c>
      <c r="E1271" s="23" t="s">
        <v>13</v>
      </c>
    </row>
    <row r="1272" hidden="1">
      <c r="A1272" s="57" t="s">
        <v>1662</v>
      </c>
      <c r="B1272" s="25">
        <v>14059.0</v>
      </c>
      <c r="C1272" s="26">
        <v>14059.0</v>
      </c>
      <c r="D1272" s="27">
        <v>0.0</v>
      </c>
      <c r="E1272" s="28"/>
    </row>
    <row r="1273" hidden="1">
      <c r="A1273" s="57" t="s">
        <v>1663</v>
      </c>
      <c r="B1273" s="29">
        <v>23025.0</v>
      </c>
      <c r="C1273" s="26">
        <v>23025.0</v>
      </c>
      <c r="D1273" s="27">
        <v>0.0</v>
      </c>
      <c r="E1273" s="28"/>
    </row>
    <row r="1274" hidden="1">
      <c r="A1274" s="57" t="s">
        <v>1664</v>
      </c>
      <c r="B1274" s="29">
        <v>0.0</v>
      </c>
      <c r="C1274" s="26"/>
      <c r="D1274" s="27">
        <v>0.0</v>
      </c>
      <c r="E1274" s="28"/>
    </row>
    <row r="1275" hidden="1">
      <c r="A1275" s="57" t="s">
        <v>1666</v>
      </c>
      <c r="B1275" s="29">
        <v>0.0</v>
      </c>
      <c r="C1275" s="26"/>
      <c r="D1275" s="27">
        <v>0.0</v>
      </c>
      <c r="E1275" s="28"/>
    </row>
    <row r="1276" hidden="1">
      <c r="A1276" s="31" t="s">
        <v>1668</v>
      </c>
      <c r="B1276" s="29">
        <v>0.0</v>
      </c>
      <c r="C1276" s="26"/>
      <c r="D1276" s="27">
        <v>0.0</v>
      </c>
      <c r="E1276" s="28"/>
    </row>
    <row r="1277" hidden="1">
      <c r="A1277" s="31" t="s">
        <v>1669</v>
      </c>
      <c r="B1277" s="29">
        <v>0.0</v>
      </c>
      <c r="C1277" s="26"/>
      <c r="D1277" s="27">
        <v>0.0</v>
      </c>
      <c r="E1277" s="28"/>
    </row>
    <row r="1278" hidden="1">
      <c r="A1278" s="31" t="s">
        <v>1671</v>
      </c>
      <c r="B1278" s="25">
        <v>190.0</v>
      </c>
      <c r="C1278" s="26">
        <v>100.0</v>
      </c>
      <c r="D1278" s="27">
        <v>-90.0</v>
      </c>
      <c r="E1278" s="28" t="s">
        <v>2010</v>
      </c>
    </row>
    <row r="1279" hidden="1">
      <c r="A1279" s="31" t="s">
        <v>1673</v>
      </c>
      <c r="B1279" s="29">
        <v>1170.0</v>
      </c>
      <c r="C1279" s="26">
        <v>1260.0</v>
      </c>
      <c r="D1279" s="27">
        <v>90.0</v>
      </c>
      <c r="E1279" s="34"/>
    </row>
    <row r="1280" hidden="1">
      <c r="A1280" s="58" t="s">
        <v>1674</v>
      </c>
      <c r="B1280" s="29">
        <v>0.0</v>
      </c>
      <c r="C1280" s="29">
        <v>0.0</v>
      </c>
      <c r="D1280" s="27">
        <v>0.0</v>
      </c>
      <c r="E1280" s="34"/>
    </row>
    <row r="1281" hidden="1">
      <c r="A1281" s="58" t="s">
        <v>1675</v>
      </c>
      <c r="B1281" s="29">
        <v>5003.0</v>
      </c>
      <c r="C1281" s="59">
        <v>5003.0</v>
      </c>
      <c r="D1281" s="27">
        <v>0.0</v>
      </c>
      <c r="E1281" s="34"/>
    </row>
    <row r="1282" hidden="1">
      <c r="A1282" s="58" t="s">
        <v>1676</v>
      </c>
      <c r="B1282" s="29">
        <v>30232.000000000004</v>
      </c>
      <c r="C1282" s="59">
        <v>30232.0</v>
      </c>
      <c r="D1282" s="27">
        <v>-3.637978807091713E-12</v>
      </c>
      <c r="E1282" s="34"/>
    </row>
    <row r="1283" hidden="1">
      <c r="A1283" s="58" t="s">
        <v>1677</v>
      </c>
      <c r="B1283" s="29">
        <v>5968.0</v>
      </c>
      <c r="C1283" s="59">
        <v>5968.0</v>
      </c>
      <c r="D1283" s="27">
        <v>0.0</v>
      </c>
      <c r="E1283" s="34"/>
    </row>
    <row r="1284" hidden="1">
      <c r="A1284" s="58" t="s">
        <v>1679</v>
      </c>
      <c r="B1284" s="29">
        <v>0.0</v>
      </c>
      <c r="C1284" s="59">
        <v>0.0</v>
      </c>
      <c r="D1284" s="27">
        <v>0.0</v>
      </c>
      <c r="E1284" s="34"/>
    </row>
    <row r="1285" hidden="1">
      <c r="A1285" s="58" t="s">
        <v>1680</v>
      </c>
      <c r="B1285" s="29">
        <v>1757.8</v>
      </c>
      <c r="C1285" s="59">
        <v>1757.8</v>
      </c>
      <c r="D1285" s="27">
        <v>0.0</v>
      </c>
      <c r="E1285" s="34"/>
    </row>
    <row r="1286" hidden="1">
      <c r="A1286" s="35" t="s">
        <v>1681</v>
      </c>
      <c r="B1286" s="29">
        <v>79645.79999999999</v>
      </c>
      <c r="C1286" s="59">
        <v>79645.79999999997</v>
      </c>
      <c r="D1286" s="37">
        <v>-1.4551915228366852E-11</v>
      </c>
      <c r="E1286" s="34"/>
    </row>
    <row r="1287" hidden="1">
      <c r="A1287" s="36" t="s">
        <v>1682</v>
      </c>
      <c r="B1287" s="37">
        <v>1.2000000000043656</v>
      </c>
      <c r="C1287" s="27">
        <v>1.2000000000261934</v>
      </c>
      <c r="D1287" s="27">
        <v>2.1827872842550278E-11</v>
      </c>
      <c r="E1287" s="38"/>
    </row>
    <row r="1288" hidden="1">
      <c r="A1288" s="39"/>
      <c r="B1288" s="60"/>
      <c r="C1288" s="61"/>
      <c r="D1288" s="61"/>
      <c r="E1288" s="62"/>
    </row>
    <row r="1289" hidden="1">
      <c r="A1289" s="39"/>
      <c r="B1289" s="60"/>
      <c r="C1289" s="61"/>
      <c r="D1289" s="61"/>
      <c r="E1289" s="62"/>
    </row>
    <row r="1290">
      <c r="A1290" s="5" t="s">
        <v>1683</v>
      </c>
      <c r="B1290" s="6"/>
      <c r="C1290" s="6"/>
      <c r="D1290" s="6"/>
      <c r="E1290" s="7"/>
    </row>
    <row r="1291">
      <c r="A1291" s="10"/>
      <c r="B1291" s="11"/>
      <c r="C1291" s="11"/>
      <c r="D1291" s="11"/>
      <c r="E1291" s="12"/>
    </row>
    <row r="1292">
      <c r="A1292" s="5" t="s">
        <v>1655</v>
      </c>
      <c r="B1292" s="6"/>
      <c r="C1292" s="6"/>
      <c r="D1292" s="6"/>
      <c r="E1292" s="7"/>
    </row>
    <row r="1293">
      <c r="A1293" s="10"/>
      <c r="B1293" s="11"/>
      <c r="C1293" s="11"/>
      <c r="D1293" s="11"/>
      <c r="E1293" s="12"/>
    </row>
    <row r="1294">
      <c r="A1294" s="13">
        <v>46132.0</v>
      </c>
      <c r="B1294" s="6"/>
      <c r="C1294" s="54" t="s">
        <v>1656</v>
      </c>
      <c r="D1294" s="15">
        <v>46138.0</v>
      </c>
      <c r="E1294" s="7"/>
    </row>
    <row r="1295">
      <c r="A1295" s="10"/>
      <c r="B1295" s="11"/>
      <c r="C1295" s="16"/>
      <c r="D1295" s="11"/>
      <c r="E1295" s="12"/>
    </row>
    <row r="1296">
      <c r="A1296" s="55" t="s">
        <v>1985</v>
      </c>
      <c r="B1296" s="7"/>
      <c r="C1296" s="16"/>
      <c r="D1296" s="56" t="s">
        <v>1986</v>
      </c>
      <c r="E1296" s="7"/>
    </row>
    <row r="1297">
      <c r="A1297" s="10"/>
      <c r="B1297" s="12"/>
      <c r="C1297" s="16"/>
      <c r="D1297" s="11"/>
      <c r="E1297" s="12"/>
    </row>
    <row r="1298">
      <c r="A1298" s="19" t="s">
        <v>1657</v>
      </c>
      <c r="B1298" s="6"/>
      <c r="C1298" s="6"/>
      <c r="D1298" s="6"/>
      <c r="E1298" s="7"/>
    </row>
    <row r="1299">
      <c r="A1299" s="20" t="s">
        <v>1658</v>
      </c>
      <c r="B1299" s="21" t="s">
        <v>1659</v>
      </c>
      <c r="C1299" s="22" t="s">
        <v>1660</v>
      </c>
      <c r="D1299" s="21" t="s">
        <v>1661</v>
      </c>
      <c r="E1299" s="23" t="s">
        <v>13</v>
      </c>
    </row>
    <row r="1300">
      <c r="A1300" s="57" t="s">
        <v>1662</v>
      </c>
      <c r="B1300" s="25">
        <v>12766.0</v>
      </c>
      <c r="C1300" s="26">
        <v>19540.0</v>
      </c>
      <c r="D1300" s="27">
        <v>6774.0</v>
      </c>
      <c r="E1300" s="28"/>
    </row>
    <row r="1301">
      <c r="A1301" s="57" t="s">
        <v>1663</v>
      </c>
      <c r="B1301" s="29">
        <v>27480.0</v>
      </c>
      <c r="C1301" s="26">
        <v>20796.0</v>
      </c>
      <c r="D1301" s="27">
        <v>-6684.0</v>
      </c>
      <c r="E1301" s="28"/>
    </row>
    <row r="1302">
      <c r="A1302" s="57" t="s">
        <v>1664</v>
      </c>
      <c r="B1302" s="29">
        <v>300.0</v>
      </c>
      <c r="C1302" s="26">
        <v>300.0</v>
      </c>
      <c r="D1302" s="27">
        <v>0.0</v>
      </c>
      <c r="E1302" s="28"/>
    </row>
    <row r="1303">
      <c r="A1303" s="57" t="s">
        <v>1666</v>
      </c>
      <c r="B1303" s="29">
        <v>0.0</v>
      </c>
      <c r="C1303" s="26"/>
      <c r="D1303" s="27">
        <v>0.0</v>
      </c>
      <c r="E1303" s="28"/>
    </row>
    <row r="1304">
      <c r="A1304" s="31" t="s">
        <v>1668</v>
      </c>
      <c r="B1304" s="29">
        <v>0.0</v>
      </c>
      <c r="C1304" s="26"/>
      <c r="D1304" s="27">
        <v>0.0</v>
      </c>
      <c r="E1304" s="28"/>
    </row>
    <row r="1305">
      <c r="A1305" s="31" t="s">
        <v>1669</v>
      </c>
      <c r="B1305" s="29">
        <v>0.0</v>
      </c>
      <c r="C1305" s="26">
        <v>96.0</v>
      </c>
      <c r="D1305" s="27">
        <v>96.0</v>
      </c>
      <c r="E1305" s="28" t="s">
        <v>2011</v>
      </c>
    </row>
    <row r="1306">
      <c r="A1306" s="31" t="s">
        <v>1671</v>
      </c>
      <c r="B1306" s="25">
        <v>280.0</v>
      </c>
      <c r="C1306" s="26">
        <v>184.0</v>
      </c>
      <c r="D1306" s="27">
        <v>-96.0</v>
      </c>
      <c r="E1306" s="28" t="s">
        <v>2012</v>
      </c>
    </row>
    <row r="1307">
      <c r="A1307" s="31" t="s">
        <v>1673</v>
      </c>
      <c r="B1307" s="29">
        <v>1620.0</v>
      </c>
      <c r="C1307" s="26">
        <v>1620.0</v>
      </c>
      <c r="D1307" s="27">
        <v>0.0</v>
      </c>
      <c r="E1307" s="34"/>
    </row>
    <row r="1308">
      <c r="A1308" s="58" t="s">
        <v>1674</v>
      </c>
      <c r="B1308" s="29">
        <v>12561.4</v>
      </c>
      <c r="C1308" s="29">
        <v>12561.399999999996</v>
      </c>
      <c r="D1308" s="27">
        <v>-3.637978807091713E-12</v>
      </c>
      <c r="E1308" s="34"/>
    </row>
    <row r="1309">
      <c r="A1309" s="58" t="s">
        <v>1675</v>
      </c>
      <c r="B1309" s="29">
        <v>7794.0</v>
      </c>
      <c r="C1309" s="59">
        <v>7794.0</v>
      </c>
      <c r="D1309" s="27">
        <v>0.0</v>
      </c>
      <c r="E1309" s="34"/>
    </row>
    <row r="1310">
      <c r="A1310" s="58" t="s">
        <v>1676</v>
      </c>
      <c r="B1310" s="29">
        <v>34701.020000000004</v>
      </c>
      <c r="C1310" s="59">
        <v>34701.01999999999</v>
      </c>
      <c r="D1310" s="27">
        <v>-1.4551915228366852E-11</v>
      </c>
      <c r="E1310" s="34"/>
    </row>
    <row r="1311">
      <c r="A1311" s="58" t="s">
        <v>1677</v>
      </c>
      <c r="B1311" s="29">
        <v>12560.0</v>
      </c>
      <c r="C1311" s="59">
        <v>12560.0</v>
      </c>
      <c r="D1311" s="27">
        <v>0.0</v>
      </c>
      <c r="E1311" s="34"/>
    </row>
    <row r="1312">
      <c r="A1312" s="58" t="s">
        <v>1679</v>
      </c>
      <c r="B1312" s="29">
        <v>0.0</v>
      </c>
      <c r="C1312" s="59">
        <v>0.0</v>
      </c>
      <c r="D1312" s="27">
        <v>0.0</v>
      </c>
      <c r="E1312" s="34"/>
    </row>
    <row r="1313">
      <c r="A1313" s="58" t="s">
        <v>1680</v>
      </c>
      <c r="B1313" s="29">
        <v>2524.6</v>
      </c>
      <c r="C1313" s="59">
        <v>2524.6</v>
      </c>
      <c r="D1313" s="27">
        <v>0.0</v>
      </c>
      <c r="E1313" s="34"/>
    </row>
    <row r="1314">
      <c r="A1314" s="35" t="s">
        <v>1681</v>
      </c>
      <c r="B1314" s="29">
        <v>110063.21999999999</v>
      </c>
      <c r="C1314" s="59">
        <v>110063.22</v>
      </c>
      <c r="D1314" s="37">
        <v>1.4551915228366852E-11</v>
      </c>
      <c r="E1314" s="34"/>
    </row>
    <row r="1315">
      <c r="A1315" s="36" t="s">
        <v>1682</v>
      </c>
      <c r="B1315" s="37">
        <v>-0.7999999999992724</v>
      </c>
      <c r="C1315" s="27">
        <v>89.19999999998254</v>
      </c>
      <c r="D1315" s="27">
        <v>89.99999999998181</v>
      </c>
      <c r="E1315" s="38"/>
    </row>
    <row r="1316">
      <c r="A1316" s="39"/>
      <c r="B1316" s="60"/>
      <c r="C1316" s="61"/>
      <c r="D1316" s="61"/>
      <c r="E1316" s="62"/>
    </row>
    <row r="1317">
      <c r="A1317" s="39"/>
      <c r="B1317" s="60"/>
      <c r="C1317" s="61"/>
      <c r="D1317" s="61"/>
      <c r="E1317" s="62"/>
    </row>
    <row r="1318">
      <c r="A1318" s="5" t="s">
        <v>1683</v>
      </c>
      <c r="B1318" s="6"/>
      <c r="C1318" s="6"/>
      <c r="D1318" s="6"/>
      <c r="E1318" s="7"/>
    </row>
    <row r="1319">
      <c r="A1319" s="10"/>
      <c r="B1319" s="11"/>
      <c r="C1319" s="11"/>
      <c r="D1319" s="11"/>
      <c r="E1319" s="12"/>
    </row>
    <row r="1320">
      <c r="A1320" s="5" t="s">
        <v>1655</v>
      </c>
      <c r="B1320" s="6"/>
      <c r="C1320" s="6"/>
      <c r="D1320" s="6"/>
      <c r="E1320" s="7"/>
    </row>
    <row r="1321">
      <c r="A1321" s="10"/>
      <c r="B1321" s="11"/>
      <c r="C1321" s="11"/>
      <c r="D1321" s="11"/>
      <c r="E1321" s="12"/>
    </row>
    <row r="1322">
      <c r="A1322" s="13">
        <v>46139.0</v>
      </c>
      <c r="B1322" s="6"/>
      <c r="C1322" s="54" t="s">
        <v>1656</v>
      </c>
      <c r="D1322" s="15">
        <v>46142.0</v>
      </c>
      <c r="E1322" s="7"/>
    </row>
    <row r="1323">
      <c r="A1323" s="10"/>
      <c r="B1323" s="11"/>
      <c r="C1323" s="16"/>
      <c r="D1323" s="11"/>
      <c r="E1323" s="12"/>
    </row>
    <row r="1324">
      <c r="A1324" s="55" t="s">
        <v>1985</v>
      </c>
      <c r="B1324" s="7"/>
      <c r="C1324" s="16"/>
      <c r="D1324" s="56" t="s">
        <v>2000</v>
      </c>
      <c r="E1324" s="7"/>
    </row>
    <row r="1325">
      <c r="A1325" s="10"/>
      <c r="B1325" s="12"/>
      <c r="C1325" s="16"/>
      <c r="D1325" s="11"/>
      <c r="E1325" s="12"/>
    </row>
    <row r="1326">
      <c r="A1326" s="19" t="s">
        <v>1657</v>
      </c>
      <c r="B1326" s="6"/>
      <c r="C1326" s="6"/>
      <c r="D1326" s="6"/>
      <c r="E1326" s="7"/>
    </row>
    <row r="1327">
      <c r="A1327" s="20" t="s">
        <v>1658</v>
      </c>
      <c r="B1327" s="21" t="s">
        <v>1659</v>
      </c>
      <c r="C1327" s="22" t="s">
        <v>1660</v>
      </c>
      <c r="D1327" s="21" t="s">
        <v>1661</v>
      </c>
      <c r="E1327" s="23" t="s">
        <v>13</v>
      </c>
    </row>
    <row r="1328">
      <c r="A1328" s="57" t="s">
        <v>1662</v>
      </c>
      <c r="B1328" s="25">
        <v>9542.0</v>
      </c>
      <c r="C1328" s="26">
        <v>9542.0</v>
      </c>
      <c r="D1328" s="27">
        <v>0.0</v>
      </c>
      <c r="E1328" s="28"/>
    </row>
    <row r="1329">
      <c r="A1329" s="57" t="s">
        <v>1663</v>
      </c>
      <c r="B1329" s="29">
        <v>12641.0</v>
      </c>
      <c r="C1329" s="26">
        <v>12641.0</v>
      </c>
      <c r="D1329" s="27">
        <v>0.0</v>
      </c>
      <c r="E1329" s="28"/>
    </row>
    <row r="1330">
      <c r="A1330" s="57" t="s">
        <v>1664</v>
      </c>
      <c r="B1330" s="29">
        <v>0.0</v>
      </c>
      <c r="C1330" s="26"/>
      <c r="D1330" s="27">
        <v>0.0</v>
      </c>
      <c r="E1330" s="28"/>
    </row>
    <row r="1331">
      <c r="A1331" s="57" t="s">
        <v>1666</v>
      </c>
      <c r="B1331" s="29">
        <v>0.0</v>
      </c>
      <c r="C1331" s="26"/>
      <c r="D1331" s="27">
        <v>0.0</v>
      </c>
      <c r="E1331" s="28"/>
    </row>
    <row r="1332">
      <c r="A1332" s="31" t="s">
        <v>1668</v>
      </c>
      <c r="B1332" s="29">
        <v>0.0</v>
      </c>
      <c r="C1332" s="26"/>
      <c r="D1332" s="27">
        <v>0.0</v>
      </c>
      <c r="E1332" s="28"/>
    </row>
    <row r="1333">
      <c r="A1333" s="31" t="s">
        <v>1669</v>
      </c>
      <c r="B1333" s="29">
        <v>0.0</v>
      </c>
      <c r="C1333" s="26"/>
      <c r="D1333" s="27">
        <v>0.0</v>
      </c>
      <c r="E1333" s="28"/>
    </row>
    <row r="1334">
      <c r="A1334" s="31" t="s">
        <v>1671</v>
      </c>
      <c r="B1334" s="25">
        <v>0.0</v>
      </c>
      <c r="C1334" s="26"/>
      <c r="D1334" s="27">
        <v>0.0</v>
      </c>
      <c r="E1334" s="28"/>
    </row>
    <row r="1335">
      <c r="A1335" s="31" t="s">
        <v>1673</v>
      </c>
      <c r="B1335" s="29">
        <v>945.0</v>
      </c>
      <c r="C1335" s="26">
        <v>935.0</v>
      </c>
      <c r="D1335" s="27">
        <v>-10.0</v>
      </c>
      <c r="E1335" s="34"/>
    </row>
    <row r="1336">
      <c r="A1336" s="58" t="s">
        <v>1674</v>
      </c>
      <c r="B1336" s="29">
        <v>12357.850000000002</v>
      </c>
      <c r="C1336" s="29">
        <v>12357.849999999997</v>
      </c>
      <c r="D1336" s="27">
        <v>-5.4569682106375694E-12</v>
      </c>
      <c r="E1336" s="34"/>
    </row>
    <row r="1337">
      <c r="A1337" s="58" t="s">
        <v>1675</v>
      </c>
      <c r="B1337" s="29">
        <v>3500.0</v>
      </c>
      <c r="C1337" s="59">
        <v>3500.0</v>
      </c>
      <c r="D1337" s="27">
        <v>0.0</v>
      </c>
      <c r="E1337" s="34"/>
    </row>
    <row r="1338">
      <c r="A1338" s="58" t="s">
        <v>1676</v>
      </c>
      <c r="B1338" s="29">
        <v>14877.21</v>
      </c>
      <c r="C1338" s="59">
        <v>14877.21</v>
      </c>
      <c r="D1338" s="27">
        <v>0.0</v>
      </c>
      <c r="E1338" s="34"/>
    </row>
    <row r="1339">
      <c r="A1339" s="58" t="s">
        <v>1677</v>
      </c>
      <c r="B1339" s="29">
        <v>2919.0</v>
      </c>
      <c r="C1339" s="59">
        <v>2919.0</v>
      </c>
      <c r="D1339" s="27">
        <v>0.0</v>
      </c>
      <c r="E1339" s="34"/>
    </row>
    <row r="1340">
      <c r="A1340" s="58" t="s">
        <v>1679</v>
      </c>
      <c r="B1340" s="29">
        <v>0.0</v>
      </c>
      <c r="C1340" s="59">
        <v>0.0</v>
      </c>
      <c r="D1340" s="27">
        <v>0.0</v>
      </c>
      <c r="E1340" s="34"/>
    </row>
    <row r="1341">
      <c r="A1341" s="58" t="s">
        <v>1680</v>
      </c>
      <c r="B1341" s="29">
        <v>4501.9</v>
      </c>
      <c r="C1341" s="59">
        <v>4501.900000000001</v>
      </c>
      <c r="D1341" s="27">
        <v>9.094947017729282E-13</v>
      </c>
      <c r="E1341" s="34"/>
    </row>
    <row r="1342">
      <c r="A1342" s="35" t="s">
        <v>1681</v>
      </c>
      <c r="B1342" s="29">
        <v>56781.759999999995</v>
      </c>
      <c r="C1342" s="59">
        <v>56781.76000000002</v>
      </c>
      <c r="D1342" s="37">
        <v>2.1827872842550278E-11</v>
      </c>
      <c r="E1342" s="34"/>
    </row>
    <row r="1343">
      <c r="A1343" s="36" t="s">
        <v>1682</v>
      </c>
      <c r="B1343" s="37">
        <v>0.3000000000029104</v>
      </c>
      <c r="C1343" s="27">
        <v>-9.700000000018917</v>
      </c>
      <c r="D1343" s="27">
        <v>-10.000000000021828</v>
      </c>
      <c r="E1343" s="38"/>
    </row>
    <row r="1344">
      <c r="A1344" s="39"/>
      <c r="B1344" s="60"/>
      <c r="C1344" s="61"/>
      <c r="D1344" s="61"/>
      <c r="E1344" s="62"/>
    </row>
    <row r="1345">
      <c r="A1345" s="39"/>
      <c r="B1345" s="60"/>
      <c r="C1345" s="61"/>
      <c r="D1345" s="61"/>
      <c r="E1345" s="62"/>
    </row>
    <row r="1346">
      <c r="A1346" s="5" t="s">
        <v>1683</v>
      </c>
      <c r="B1346" s="6"/>
      <c r="C1346" s="6"/>
      <c r="D1346" s="6"/>
      <c r="E1346" s="7"/>
    </row>
    <row r="1347">
      <c r="A1347" s="10"/>
      <c r="B1347" s="11"/>
      <c r="C1347" s="11"/>
      <c r="D1347" s="11"/>
      <c r="E1347" s="12"/>
    </row>
    <row r="1348">
      <c r="A1348" s="5" t="s">
        <v>1655</v>
      </c>
      <c r="B1348" s="6"/>
      <c r="C1348" s="6"/>
      <c r="D1348" s="6"/>
      <c r="E1348" s="7"/>
    </row>
    <row r="1349">
      <c r="A1349" s="10"/>
      <c r="B1349" s="11"/>
      <c r="C1349" s="11"/>
      <c r="D1349" s="11"/>
      <c r="E1349" s="12"/>
    </row>
    <row r="1350">
      <c r="A1350" s="13">
        <v>46143.0</v>
      </c>
      <c r="B1350" s="6"/>
      <c r="C1350" s="54" t="s">
        <v>1656</v>
      </c>
      <c r="D1350" s="15">
        <v>46145.0</v>
      </c>
      <c r="E1350" s="7"/>
    </row>
    <row r="1351">
      <c r="A1351" s="10"/>
      <c r="B1351" s="11"/>
      <c r="C1351" s="16"/>
      <c r="D1351" s="11"/>
      <c r="E1351" s="12"/>
    </row>
    <row r="1352">
      <c r="A1352" s="55" t="s">
        <v>1992</v>
      </c>
      <c r="B1352" s="7"/>
      <c r="C1352" s="16"/>
      <c r="D1352" s="56" t="s">
        <v>1986</v>
      </c>
      <c r="E1352" s="7"/>
    </row>
    <row r="1353">
      <c r="A1353" s="10"/>
      <c r="B1353" s="12"/>
      <c r="C1353" s="16"/>
      <c r="D1353" s="11"/>
      <c r="E1353" s="12"/>
    </row>
    <row r="1354">
      <c r="A1354" s="19" t="s">
        <v>1657</v>
      </c>
      <c r="B1354" s="6"/>
      <c r="C1354" s="6"/>
      <c r="D1354" s="6"/>
      <c r="E1354" s="7"/>
    </row>
    <row r="1355">
      <c r="A1355" s="20" t="s">
        <v>1658</v>
      </c>
      <c r="B1355" s="21" t="s">
        <v>1659</v>
      </c>
      <c r="C1355" s="22" t="s">
        <v>1660</v>
      </c>
      <c r="D1355" s="21" t="s">
        <v>1661</v>
      </c>
      <c r="E1355" s="23" t="s">
        <v>13</v>
      </c>
    </row>
    <row r="1356">
      <c r="A1356" s="57" t="s">
        <v>1662</v>
      </c>
      <c r="B1356" s="25">
        <v>4373.0</v>
      </c>
      <c r="C1356" s="26">
        <v>4373.0</v>
      </c>
      <c r="D1356" s="27">
        <v>0.0</v>
      </c>
      <c r="E1356" s="28"/>
    </row>
    <row r="1357">
      <c r="A1357" s="57" t="s">
        <v>1663</v>
      </c>
      <c r="B1357" s="29">
        <v>3130.0</v>
      </c>
      <c r="C1357" s="26">
        <v>3130.0</v>
      </c>
      <c r="D1357" s="27">
        <v>0.0</v>
      </c>
      <c r="E1357" s="28"/>
    </row>
    <row r="1358">
      <c r="A1358" s="57" t="s">
        <v>1664</v>
      </c>
      <c r="B1358" s="29">
        <v>0.0</v>
      </c>
      <c r="C1358" s="26"/>
      <c r="D1358" s="27">
        <v>0.0</v>
      </c>
      <c r="E1358" s="28"/>
    </row>
    <row r="1359">
      <c r="A1359" s="57" t="s">
        <v>1666</v>
      </c>
      <c r="B1359" s="29">
        <v>0.0</v>
      </c>
      <c r="C1359" s="26"/>
      <c r="D1359" s="27">
        <v>0.0</v>
      </c>
      <c r="E1359" s="28"/>
    </row>
    <row r="1360">
      <c r="A1360" s="31" t="s">
        <v>1668</v>
      </c>
      <c r="B1360" s="29">
        <v>0.0</v>
      </c>
      <c r="C1360" s="26"/>
      <c r="D1360" s="27">
        <v>0.0</v>
      </c>
      <c r="E1360" s="28"/>
    </row>
    <row r="1361">
      <c r="A1361" s="31" t="s">
        <v>1669</v>
      </c>
      <c r="B1361" s="29">
        <v>0.0</v>
      </c>
      <c r="C1361" s="26"/>
      <c r="D1361" s="27">
        <v>0.0</v>
      </c>
      <c r="E1361" s="28"/>
    </row>
    <row r="1362">
      <c r="A1362" s="31" t="s">
        <v>1671</v>
      </c>
      <c r="B1362" s="25">
        <v>50.0</v>
      </c>
      <c r="C1362" s="26">
        <v>50.0</v>
      </c>
      <c r="D1362" s="27">
        <v>0.0</v>
      </c>
      <c r="E1362" s="28" t="s">
        <v>1684</v>
      </c>
    </row>
    <row r="1363">
      <c r="A1363" s="31" t="s">
        <v>1673</v>
      </c>
      <c r="B1363" s="29">
        <v>630.0</v>
      </c>
      <c r="C1363" s="26">
        <v>630.0</v>
      </c>
      <c r="D1363" s="27">
        <v>0.0</v>
      </c>
      <c r="E1363" s="34"/>
    </row>
    <row r="1364">
      <c r="A1364" s="58" t="s">
        <v>1674</v>
      </c>
      <c r="B1364" s="29">
        <v>5801.0</v>
      </c>
      <c r="C1364" s="29">
        <v>5801.0</v>
      </c>
      <c r="D1364" s="27">
        <v>0.0</v>
      </c>
      <c r="E1364" s="34"/>
    </row>
    <row r="1365">
      <c r="A1365" s="58" t="s">
        <v>1675</v>
      </c>
      <c r="B1365" s="29">
        <v>3809.0</v>
      </c>
      <c r="C1365" s="59">
        <v>3809.0</v>
      </c>
      <c r="D1365" s="27">
        <v>0.0</v>
      </c>
      <c r="E1365" s="34"/>
    </row>
    <row r="1366">
      <c r="A1366" s="58" t="s">
        <v>1676</v>
      </c>
      <c r="B1366" s="29">
        <v>10298.0</v>
      </c>
      <c r="C1366" s="59">
        <v>10298.0</v>
      </c>
      <c r="D1366" s="27">
        <v>0.0</v>
      </c>
      <c r="E1366" s="34"/>
    </row>
    <row r="1367">
      <c r="A1367" s="58" t="s">
        <v>1677</v>
      </c>
      <c r="B1367" s="29">
        <v>3776.0</v>
      </c>
      <c r="C1367" s="59">
        <v>3776.0</v>
      </c>
      <c r="D1367" s="27">
        <v>0.0</v>
      </c>
      <c r="E1367" s="34"/>
    </row>
    <row r="1368">
      <c r="A1368" s="58" t="s">
        <v>1679</v>
      </c>
      <c r="B1368" s="29">
        <v>0.0</v>
      </c>
      <c r="C1368" s="59">
        <v>0.0</v>
      </c>
      <c r="D1368" s="27">
        <v>0.0</v>
      </c>
      <c r="E1368" s="34"/>
    </row>
    <row r="1369">
      <c r="A1369" s="58" t="s">
        <v>1680</v>
      </c>
      <c r="B1369" s="29">
        <v>1662.0</v>
      </c>
      <c r="C1369" s="59">
        <v>1662.0</v>
      </c>
      <c r="D1369" s="27">
        <v>0.0</v>
      </c>
      <c r="E1369" s="34"/>
    </row>
    <row r="1370">
      <c r="A1370" s="35" t="s">
        <v>1681</v>
      </c>
      <c r="B1370" s="29">
        <v>31864.0</v>
      </c>
      <c r="C1370" s="59">
        <v>31864.0</v>
      </c>
      <c r="D1370" s="37">
        <v>0.0</v>
      </c>
      <c r="E1370" s="34"/>
    </row>
    <row r="1371">
      <c r="A1371" s="36" t="s">
        <v>1682</v>
      </c>
      <c r="B1371" s="37">
        <v>3.0</v>
      </c>
      <c r="C1371" s="27">
        <v>3.0</v>
      </c>
      <c r="D1371" s="27">
        <v>0.0</v>
      </c>
      <c r="E1371" s="38"/>
    </row>
    <row r="1372">
      <c r="A1372" s="39"/>
      <c r="B1372" s="60"/>
      <c r="C1372" s="61"/>
      <c r="D1372" s="61"/>
      <c r="E1372" s="62"/>
    </row>
    <row r="1373">
      <c r="A1373" s="39"/>
      <c r="B1373" s="60"/>
      <c r="C1373" s="61"/>
      <c r="D1373" s="61"/>
      <c r="E1373" s="62"/>
    </row>
    <row r="1374">
      <c r="A1374" s="39"/>
      <c r="B1374" s="60"/>
      <c r="C1374" s="61"/>
      <c r="D1374" s="61"/>
      <c r="E1374" s="62"/>
    </row>
    <row r="1375">
      <c r="A1375" s="39"/>
      <c r="B1375" s="60"/>
      <c r="C1375" s="61"/>
      <c r="D1375" s="61"/>
      <c r="E1375" s="62"/>
    </row>
    <row r="1376">
      <c r="A1376" s="39"/>
      <c r="B1376" s="60"/>
      <c r="C1376" s="61"/>
      <c r="D1376" s="61"/>
      <c r="E1376" s="62"/>
    </row>
    <row r="1377">
      <c r="A1377" s="39"/>
      <c r="B1377" s="60"/>
      <c r="C1377" s="61"/>
      <c r="D1377" s="61"/>
      <c r="E1377" s="62"/>
    </row>
  </sheetData>
  <mergeCells count="392">
    <mergeCell ref="A1:E2"/>
    <mergeCell ref="A3:E4"/>
    <mergeCell ref="A5:B6"/>
    <mergeCell ref="C5:C8"/>
    <mergeCell ref="D5:E6"/>
    <mergeCell ref="A7:B8"/>
    <mergeCell ref="D7:E8"/>
    <mergeCell ref="A9:E9"/>
    <mergeCell ref="A30:E31"/>
    <mergeCell ref="A32:E33"/>
    <mergeCell ref="A34:B35"/>
    <mergeCell ref="C34:C37"/>
    <mergeCell ref="D34:E35"/>
    <mergeCell ref="A36:B37"/>
    <mergeCell ref="D62:E63"/>
    <mergeCell ref="D64:E65"/>
    <mergeCell ref="D36:E37"/>
    <mergeCell ref="A38:E38"/>
    <mergeCell ref="A58:E59"/>
    <mergeCell ref="A60:E61"/>
    <mergeCell ref="A62:B63"/>
    <mergeCell ref="C62:C65"/>
    <mergeCell ref="A64:B65"/>
    <mergeCell ref="A66:E66"/>
    <mergeCell ref="A86:E87"/>
    <mergeCell ref="A88:E89"/>
    <mergeCell ref="A90:B91"/>
    <mergeCell ref="C90:C93"/>
    <mergeCell ref="D90:E91"/>
    <mergeCell ref="A92:B93"/>
    <mergeCell ref="D118:E119"/>
    <mergeCell ref="D120:E121"/>
    <mergeCell ref="D92:E93"/>
    <mergeCell ref="A94:E94"/>
    <mergeCell ref="A114:E115"/>
    <mergeCell ref="A116:E117"/>
    <mergeCell ref="A118:B119"/>
    <mergeCell ref="C118:C121"/>
    <mergeCell ref="A120:B121"/>
    <mergeCell ref="A234:E234"/>
    <mergeCell ref="A254:E255"/>
    <mergeCell ref="A256:E257"/>
    <mergeCell ref="A258:B259"/>
    <mergeCell ref="C258:C261"/>
    <mergeCell ref="D258:E259"/>
    <mergeCell ref="A260:B261"/>
    <mergeCell ref="D260:E261"/>
    <mergeCell ref="A262:E262"/>
    <mergeCell ref="A282:E283"/>
    <mergeCell ref="A284:E285"/>
    <mergeCell ref="A286:B287"/>
    <mergeCell ref="C286:C289"/>
    <mergeCell ref="A288:B289"/>
    <mergeCell ref="A122:E122"/>
    <mergeCell ref="A142:E143"/>
    <mergeCell ref="A144:E145"/>
    <mergeCell ref="A146:B147"/>
    <mergeCell ref="C146:C149"/>
    <mergeCell ref="D146:E147"/>
    <mergeCell ref="A148:B149"/>
    <mergeCell ref="D174:E175"/>
    <mergeCell ref="D176:E177"/>
    <mergeCell ref="D148:E149"/>
    <mergeCell ref="A150:E150"/>
    <mergeCell ref="A170:E171"/>
    <mergeCell ref="A172:E173"/>
    <mergeCell ref="A174:B175"/>
    <mergeCell ref="C174:C177"/>
    <mergeCell ref="A176:B177"/>
    <mergeCell ref="A178:E178"/>
    <mergeCell ref="A198:E199"/>
    <mergeCell ref="A200:E201"/>
    <mergeCell ref="A202:B203"/>
    <mergeCell ref="C202:C205"/>
    <mergeCell ref="D202:E203"/>
    <mergeCell ref="A204:B205"/>
    <mergeCell ref="D230:E231"/>
    <mergeCell ref="D232:E233"/>
    <mergeCell ref="D204:E205"/>
    <mergeCell ref="A206:E206"/>
    <mergeCell ref="A226:E227"/>
    <mergeCell ref="A228:E229"/>
    <mergeCell ref="A230:B231"/>
    <mergeCell ref="C230:C233"/>
    <mergeCell ref="A232:B233"/>
    <mergeCell ref="A314:B315"/>
    <mergeCell ref="A316:B317"/>
    <mergeCell ref="A402:E402"/>
    <mergeCell ref="A422:E423"/>
    <mergeCell ref="A424:E425"/>
    <mergeCell ref="A426:B427"/>
    <mergeCell ref="C426:C429"/>
    <mergeCell ref="D426:E427"/>
    <mergeCell ref="A428:B429"/>
    <mergeCell ref="D428:E429"/>
    <mergeCell ref="A430:E430"/>
    <mergeCell ref="A450:E451"/>
    <mergeCell ref="A452:E453"/>
    <mergeCell ref="A454:B455"/>
    <mergeCell ref="C454:C457"/>
    <mergeCell ref="A456:B457"/>
    <mergeCell ref="D286:E287"/>
    <mergeCell ref="D288:E289"/>
    <mergeCell ref="A290:E290"/>
    <mergeCell ref="A310:E311"/>
    <mergeCell ref="A312:E313"/>
    <mergeCell ref="C314:C317"/>
    <mergeCell ref="D314:E315"/>
    <mergeCell ref="D342:E343"/>
    <mergeCell ref="D344:E345"/>
    <mergeCell ref="D316:E317"/>
    <mergeCell ref="A318:E318"/>
    <mergeCell ref="A338:E339"/>
    <mergeCell ref="A340:E341"/>
    <mergeCell ref="A342:B343"/>
    <mergeCell ref="C342:C345"/>
    <mergeCell ref="A344:B345"/>
    <mergeCell ref="A346:E346"/>
    <mergeCell ref="A366:E367"/>
    <mergeCell ref="A368:E369"/>
    <mergeCell ref="A370:B371"/>
    <mergeCell ref="C370:C373"/>
    <mergeCell ref="D370:E371"/>
    <mergeCell ref="A372:B373"/>
    <mergeCell ref="D398:E399"/>
    <mergeCell ref="D400:E401"/>
    <mergeCell ref="D372:E373"/>
    <mergeCell ref="A374:E374"/>
    <mergeCell ref="A394:E395"/>
    <mergeCell ref="A396:E397"/>
    <mergeCell ref="A398:B399"/>
    <mergeCell ref="C398:C401"/>
    <mergeCell ref="A400:B401"/>
    <mergeCell ref="A482:B483"/>
    <mergeCell ref="A484:B485"/>
    <mergeCell ref="A570:E570"/>
    <mergeCell ref="A590:E591"/>
    <mergeCell ref="A592:E593"/>
    <mergeCell ref="A594:B595"/>
    <mergeCell ref="C594:C597"/>
    <mergeCell ref="D594:E595"/>
    <mergeCell ref="A596:B597"/>
    <mergeCell ref="D596:E597"/>
    <mergeCell ref="A598:E598"/>
    <mergeCell ref="A618:E619"/>
    <mergeCell ref="A620:E621"/>
    <mergeCell ref="A622:B623"/>
    <mergeCell ref="C622:C625"/>
    <mergeCell ref="A624:B625"/>
    <mergeCell ref="D454:E455"/>
    <mergeCell ref="D456:E457"/>
    <mergeCell ref="A458:E458"/>
    <mergeCell ref="A478:E479"/>
    <mergeCell ref="A480:E481"/>
    <mergeCell ref="C482:C485"/>
    <mergeCell ref="D482:E483"/>
    <mergeCell ref="D510:E511"/>
    <mergeCell ref="D512:E513"/>
    <mergeCell ref="D484:E485"/>
    <mergeCell ref="A486:E486"/>
    <mergeCell ref="A506:E507"/>
    <mergeCell ref="A508:E509"/>
    <mergeCell ref="A510:B511"/>
    <mergeCell ref="C510:C513"/>
    <mergeCell ref="A512:B513"/>
    <mergeCell ref="A514:E514"/>
    <mergeCell ref="A534:E535"/>
    <mergeCell ref="A536:E537"/>
    <mergeCell ref="A538:B539"/>
    <mergeCell ref="C538:C541"/>
    <mergeCell ref="D538:E539"/>
    <mergeCell ref="A540:B541"/>
    <mergeCell ref="D566:E567"/>
    <mergeCell ref="D568:E569"/>
    <mergeCell ref="D540:E541"/>
    <mergeCell ref="A542:E542"/>
    <mergeCell ref="A562:E563"/>
    <mergeCell ref="A564:E565"/>
    <mergeCell ref="A566:B567"/>
    <mergeCell ref="C566:C569"/>
    <mergeCell ref="A568:B569"/>
    <mergeCell ref="A650:B651"/>
    <mergeCell ref="A652:B653"/>
    <mergeCell ref="A1242:E1242"/>
    <mergeCell ref="A1262:E1263"/>
    <mergeCell ref="A1264:E1265"/>
    <mergeCell ref="A1266:B1267"/>
    <mergeCell ref="C1266:C1269"/>
    <mergeCell ref="D1266:E1267"/>
    <mergeCell ref="A1268:B1269"/>
    <mergeCell ref="D1268:E1269"/>
    <mergeCell ref="A1270:E1270"/>
    <mergeCell ref="A1290:E1291"/>
    <mergeCell ref="A1292:E1293"/>
    <mergeCell ref="A1294:B1295"/>
    <mergeCell ref="C1294:C1297"/>
    <mergeCell ref="A1296:B1297"/>
    <mergeCell ref="D1126:E1127"/>
    <mergeCell ref="D1128:E1129"/>
    <mergeCell ref="A1130:E1130"/>
    <mergeCell ref="A1150:E1151"/>
    <mergeCell ref="A1152:E1153"/>
    <mergeCell ref="C1154:C1157"/>
    <mergeCell ref="D1154:E1155"/>
    <mergeCell ref="D1182:E1183"/>
    <mergeCell ref="D1184:E1185"/>
    <mergeCell ref="D1156:E1157"/>
    <mergeCell ref="A1158:E1158"/>
    <mergeCell ref="A1178:E1179"/>
    <mergeCell ref="A1180:E1181"/>
    <mergeCell ref="A1182:B1183"/>
    <mergeCell ref="C1182:C1185"/>
    <mergeCell ref="A1184:B1185"/>
    <mergeCell ref="A1186:E1186"/>
    <mergeCell ref="A1206:E1207"/>
    <mergeCell ref="A1208:E1209"/>
    <mergeCell ref="A1210:B1211"/>
    <mergeCell ref="C1210:C1213"/>
    <mergeCell ref="D1210:E1211"/>
    <mergeCell ref="A1212:B1213"/>
    <mergeCell ref="D1238:E1239"/>
    <mergeCell ref="D1240:E1241"/>
    <mergeCell ref="D1212:E1213"/>
    <mergeCell ref="A1214:E1214"/>
    <mergeCell ref="A1234:E1235"/>
    <mergeCell ref="A1236:E1237"/>
    <mergeCell ref="A1238:B1239"/>
    <mergeCell ref="C1238:C1241"/>
    <mergeCell ref="A1240:B1241"/>
    <mergeCell ref="A1322:B1323"/>
    <mergeCell ref="A1324:B1325"/>
    <mergeCell ref="A738:E738"/>
    <mergeCell ref="A758:E759"/>
    <mergeCell ref="A760:E761"/>
    <mergeCell ref="A762:B763"/>
    <mergeCell ref="C762:C765"/>
    <mergeCell ref="D762:E763"/>
    <mergeCell ref="A764:B765"/>
    <mergeCell ref="D764:E765"/>
    <mergeCell ref="A766:E766"/>
    <mergeCell ref="A786:E787"/>
    <mergeCell ref="A788:E789"/>
    <mergeCell ref="A790:B791"/>
    <mergeCell ref="C790:C793"/>
    <mergeCell ref="A792:B793"/>
    <mergeCell ref="D622:E623"/>
    <mergeCell ref="D624:E625"/>
    <mergeCell ref="A626:E626"/>
    <mergeCell ref="A646:E647"/>
    <mergeCell ref="A648:E649"/>
    <mergeCell ref="C650:C653"/>
    <mergeCell ref="D650:E651"/>
    <mergeCell ref="D678:E679"/>
    <mergeCell ref="D680:E681"/>
    <mergeCell ref="D652:E653"/>
    <mergeCell ref="A654:E654"/>
    <mergeCell ref="A674:E675"/>
    <mergeCell ref="A676:E677"/>
    <mergeCell ref="A678:B679"/>
    <mergeCell ref="C678:C681"/>
    <mergeCell ref="A680:B681"/>
    <mergeCell ref="A682:E682"/>
    <mergeCell ref="A702:E703"/>
    <mergeCell ref="A704:E705"/>
    <mergeCell ref="A706:B707"/>
    <mergeCell ref="C706:C709"/>
    <mergeCell ref="D706:E707"/>
    <mergeCell ref="A708:B709"/>
    <mergeCell ref="D734:E735"/>
    <mergeCell ref="D736:E737"/>
    <mergeCell ref="D708:E709"/>
    <mergeCell ref="A710:E710"/>
    <mergeCell ref="A730:E731"/>
    <mergeCell ref="A732:E733"/>
    <mergeCell ref="A734:B735"/>
    <mergeCell ref="C734:C737"/>
    <mergeCell ref="A736:B737"/>
    <mergeCell ref="A818:B819"/>
    <mergeCell ref="A820:B821"/>
    <mergeCell ref="A906:E906"/>
    <mergeCell ref="A926:E927"/>
    <mergeCell ref="A928:E929"/>
    <mergeCell ref="A930:B931"/>
    <mergeCell ref="C930:C933"/>
    <mergeCell ref="D930:E931"/>
    <mergeCell ref="A932:B933"/>
    <mergeCell ref="D932:E933"/>
    <mergeCell ref="A934:E934"/>
    <mergeCell ref="A954:E955"/>
    <mergeCell ref="A956:E957"/>
    <mergeCell ref="A958:B959"/>
    <mergeCell ref="C958:C961"/>
    <mergeCell ref="A960:B961"/>
    <mergeCell ref="D790:E791"/>
    <mergeCell ref="D792:E793"/>
    <mergeCell ref="A794:E794"/>
    <mergeCell ref="A814:E815"/>
    <mergeCell ref="A816:E817"/>
    <mergeCell ref="C818:C821"/>
    <mergeCell ref="D818:E819"/>
    <mergeCell ref="D846:E847"/>
    <mergeCell ref="D848:E849"/>
    <mergeCell ref="D820:E821"/>
    <mergeCell ref="A822:E822"/>
    <mergeCell ref="A842:E843"/>
    <mergeCell ref="A844:E845"/>
    <mergeCell ref="A846:B847"/>
    <mergeCell ref="C846:C849"/>
    <mergeCell ref="A848:B849"/>
    <mergeCell ref="A850:E850"/>
    <mergeCell ref="A870:E871"/>
    <mergeCell ref="A872:E873"/>
    <mergeCell ref="A874:B875"/>
    <mergeCell ref="C874:C877"/>
    <mergeCell ref="D874:E875"/>
    <mergeCell ref="A876:B877"/>
    <mergeCell ref="D902:E903"/>
    <mergeCell ref="D904:E905"/>
    <mergeCell ref="D876:E877"/>
    <mergeCell ref="A878:E878"/>
    <mergeCell ref="A898:E899"/>
    <mergeCell ref="A900:E901"/>
    <mergeCell ref="A902:B903"/>
    <mergeCell ref="C902:C905"/>
    <mergeCell ref="A904:B905"/>
    <mergeCell ref="A986:B987"/>
    <mergeCell ref="A988:B989"/>
    <mergeCell ref="A1074:E1074"/>
    <mergeCell ref="A1094:E1095"/>
    <mergeCell ref="A1096:E1097"/>
    <mergeCell ref="A1098:B1099"/>
    <mergeCell ref="C1098:C1101"/>
    <mergeCell ref="D1098:E1099"/>
    <mergeCell ref="A1100:B1101"/>
    <mergeCell ref="D1100:E1101"/>
    <mergeCell ref="A1102:E1102"/>
    <mergeCell ref="A1122:E1123"/>
    <mergeCell ref="A1124:E1125"/>
    <mergeCell ref="A1126:B1127"/>
    <mergeCell ref="C1126:C1129"/>
    <mergeCell ref="A1128:B1129"/>
    <mergeCell ref="D958:E959"/>
    <mergeCell ref="D960:E961"/>
    <mergeCell ref="A962:E962"/>
    <mergeCell ref="A982:E983"/>
    <mergeCell ref="A984:E985"/>
    <mergeCell ref="C986:C989"/>
    <mergeCell ref="D986:E987"/>
    <mergeCell ref="D1014:E1015"/>
    <mergeCell ref="D1016:E1017"/>
    <mergeCell ref="D988:E989"/>
    <mergeCell ref="A990:E990"/>
    <mergeCell ref="A1010:E1011"/>
    <mergeCell ref="A1012:E1013"/>
    <mergeCell ref="A1014:B1015"/>
    <mergeCell ref="C1014:C1017"/>
    <mergeCell ref="A1016:B1017"/>
    <mergeCell ref="A1018:E1018"/>
    <mergeCell ref="A1038:E1039"/>
    <mergeCell ref="A1040:E1041"/>
    <mergeCell ref="A1042:B1043"/>
    <mergeCell ref="C1042:C1045"/>
    <mergeCell ref="D1042:E1043"/>
    <mergeCell ref="A1044:B1045"/>
    <mergeCell ref="D1070:E1071"/>
    <mergeCell ref="D1072:E1073"/>
    <mergeCell ref="D1044:E1045"/>
    <mergeCell ref="A1046:E1046"/>
    <mergeCell ref="A1066:E1067"/>
    <mergeCell ref="A1068:E1069"/>
    <mergeCell ref="A1070:B1071"/>
    <mergeCell ref="C1070:C1073"/>
    <mergeCell ref="A1072:B1073"/>
    <mergeCell ref="A1154:B1155"/>
    <mergeCell ref="A1156:B1157"/>
    <mergeCell ref="D1294:E1295"/>
    <mergeCell ref="D1296:E1297"/>
    <mergeCell ref="A1298:E1298"/>
    <mergeCell ref="A1318:E1319"/>
    <mergeCell ref="A1320:E1321"/>
    <mergeCell ref="C1322:C1325"/>
    <mergeCell ref="D1322:E1323"/>
    <mergeCell ref="D1350:E1351"/>
    <mergeCell ref="D1352:E1353"/>
    <mergeCell ref="D1324:E1325"/>
    <mergeCell ref="A1326:E1326"/>
    <mergeCell ref="A1346:E1347"/>
    <mergeCell ref="A1348:E1349"/>
    <mergeCell ref="A1350:B1351"/>
    <mergeCell ref="C1350:C1353"/>
    <mergeCell ref="A1352:B1353"/>
    <mergeCell ref="A1354:E1354"/>
  </mergeCells>
  <conditionalFormatting sqref="D11:D26 B26:C26 D40:D55 B55:C55 D68:D83 B83:C83 D96:D111 B111:C111 D124:D139 B139:C139 D152:D167 B167:C167 D180:D195 B195:C195 D208:D223 B223:C223 D236:D251 B251:C251 D264:D279 B279:C279 D292:D307 B307:C307 D320:D335 B335:C335 D348:D363 B363:C363 D376:D391 B391:C391 D404:D419 B419:C419 D432:D447 B447:C447 D460:D475 B475:C475 D488:D503 B503:C503 D516:D531 B531:C531 D544:D559 B559:C559 D572:D587 B587:C587 D600:D615 B615:C615 D628:D643 B643:C643 D656:D671 B671:C671 D684:D699 B699:C699 D712:D727 B727:C727 D740:D755 B755:C755 D768:D783 B783:C783 D796:D811 B811:C811 D824:D839 B839:C839 D852:D867 B867:C867 D880:D895 B895:C895 D908:D923 B923:C923 D936:D951 B951:C951 D964:D981 B979:C981 C986:D989 B991:D1009 C1014:D1017 B1019:D1037 C1042:D1045 B1047:D1065 C1070:D1073 B1075:D1093 C1098:D1101 B1103:D1121 C1126:D1129 B1131:D1149 C1154:D1157 B1159:D1177 C1182:D1185 B1187:D1205 C1210:D1213 B1215:D1233 C1238:D1241 B1243:D1261 C1266:D1269 B1271:D1289 C1294:D1297 B1299:D1317 C1322:D1325 B1327:D1345 C1350:D1351 C1352:D1353 B1355:D1377">
    <cfRule type="cellIs" dxfId="0" priority="1" operator="lessThan">
      <formula>0</formula>
    </cfRule>
  </conditionalFormatting>
  <conditionalFormatting sqref="A7:B8 A36:B37 A64:B65 A92:B93 A120:B121 A148:B149 A176:B177 A204:B205 A232:B233 A260:B261 A288:B289 A316:B317 A344:B345 A372:B373 A400:B401 A428:B429 A456:B457 A484:B485 A512:B513 A540:B541 A568:B569 A596:B597 A624:B625 A652:B653 A680:B681 A708:B709 A736:B737 A764:B765 A792:B793 A820:B821 A848:B849 A876:B877 A904:B905 A932:B933 A960:B961 A988:B989 A1016:B1017 A1044:B1045 A1072:B1073 A1100:B1101 A1128:B1129 A1156:B1157 A1184:B1185 A1212:B1213 A1240:B1241 A1268:B1269 A1296:B1297 A1324:B1325 A1352:B1353">
    <cfRule type="cellIs" dxfId="1" priority="2" operator="notEqual">
      <formula>"Pondělí"</formula>
    </cfRule>
  </conditionalFormatting>
  <conditionalFormatting sqref="D7:E8 D36:E37 D64:E65 D92:E93 D120:E121 D148:E149 D176:E177 D204:E205 D232:E233 D260:E261 D288:E289 D316:E317 D344:E345 D372:E373 D400:E401 D428:E429 D456:E457 D484:E485 D512:E513 D540:E541 D568:E569 D596:E597 D624:E625 D652:E653 D680:E681 D708:E709 D736:E737 D764:E765 D792:E793 D820:E821 D848:E849 D876:E877 D904:E905 D932:E933 D960:E961 D988:E989 D1016:E1017 D1044:E1045 D1072:E1073 D1100:E1101 D1128:E1129 D1156:E1157 D1184:E1185 D1212:E1213 D1240:E1241 D1268:E1269 D1296:E1297 D1324:E1325 D1352:E1353">
    <cfRule type="cellIs" dxfId="1" priority="3" operator="notEqual">
      <formula>"Neděle"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sheetData>
    <row r="1" hidden="1">
      <c r="A1" s="5" t="s">
        <v>1653</v>
      </c>
      <c r="B1" s="6"/>
      <c r="C1" s="6"/>
      <c r="D1" s="6"/>
      <c r="E1" s="7"/>
    </row>
    <row r="2" hidden="1">
      <c r="A2" s="10"/>
      <c r="B2" s="11"/>
      <c r="C2" s="11"/>
      <c r="D2" s="11"/>
      <c r="E2" s="12"/>
    </row>
    <row r="3" hidden="1">
      <c r="A3" s="5" t="s">
        <v>1655</v>
      </c>
      <c r="B3" s="6"/>
      <c r="C3" s="6"/>
      <c r="D3" s="6"/>
      <c r="E3" s="7"/>
    </row>
    <row r="4" hidden="1">
      <c r="A4" s="10"/>
      <c r="B4" s="11"/>
      <c r="C4" s="11"/>
      <c r="D4" s="11"/>
      <c r="E4" s="12"/>
    </row>
    <row r="5" hidden="1">
      <c r="A5" s="13">
        <v>45536.0</v>
      </c>
      <c r="B5" s="6"/>
      <c r="C5" s="14" t="s">
        <v>1656</v>
      </c>
      <c r="D5" s="15">
        <v>45536.0</v>
      </c>
      <c r="E5" s="7"/>
    </row>
    <row r="6" hidden="1">
      <c r="A6" s="10"/>
      <c r="B6" s="11"/>
      <c r="C6" s="16"/>
      <c r="D6" s="11"/>
      <c r="E6" s="12"/>
    </row>
    <row r="7" hidden="1">
      <c r="A7" s="17" t="str">
        <f>CHOOSE(WEEKDAY(A5), "Neděle", "Pondělí", "Úterý", "Středa", "Čtvrtek", "Pátek", "Sobota")</f>
        <v>Neděle</v>
      </c>
      <c r="B7" s="7"/>
      <c r="C7" s="16"/>
      <c r="D7" s="18" t="str">
        <f>CHOOSE(WEEKDAY(D5), "Neděle", "Pondělí", "Úterý", "Středa", "Čtvrtek", "Pátek", "Sobota")</f>
        <v>Neděle</v>
      </c>
      <c r="E7" s="7"/>
    </row>
    <row r="8" hidden="1">
      <c r="A8" s="10"/>
      <c r="B8" s="12"/>
      <c r="C8" s="16"/>
      <c r="D8" s="11"/>
      <c r="E8" s="12"/>
    </row>
    <row r="9" hidden="1">
      <c r="A9" s="19" t="s">
        <v>1657</v>
      </c>
      <c r="B9" s="6"/>
      <c r="C9" s="6"/>
      <c r="D9" s="6"/>
      <c r="E9" s="7"/>
    </row>
    <row r="10" hidden="1">
      <c r="A10" s="20" t="s">
        <v>1658</v>
      </c>
      <c r="B10" s="21" t="s">
        <v>1659</v>
      </c>
      <c r="C10" s="22" t="s">
        <v>1660</v>
      </c>
      <c r="D10" s="21" t="s">
        <v>1661</v>
      </c>
      <c r="E10" s="23" t="s">
        <v>13</v>
      </c>
    </row>
    <row r="11" hidden="1">
      <c r="A11" s="24" t="s">
        <v>1662</v>
      </c>
      <c r="B11" s="25">
        <v>8432.0</v>
      </c>
      <c r="C11" s="26">
        <v>8432.0</v>
      </c>
      <c r="D11" s="27">
        <f t="shared" ref="D11:D26" si="1">C11-B11</f>
        <v>0</v>
      </c>
      <c r="E11" s="41"/>
    </row>
    <row r="12" hidden="1">
      <c r="A12" s="24" t="s">
        <v>1663</v>
      </c>
      <c r="B12" s="29">
        <v>2900.0</v>
      </c>
      <c r="C12" s="26">
        <v>2899.0</v>
      </c>
      <c r="D12" s="27">
        <f t="shared" si="1"/>
        <v>-1</v>
      </c>
      <c r="E12" s="41"/>
    </row>
    <row r="13" hidden="1">
      <c r="A13" s="24" t="s">
        <v>1664</v>
      </c>
      <c r="B13" s="29">
        <v>0.0</v>
      </c>
      <c r="C13" s="26"/>
      <c r="D13" s="27">
        <f t="shared" si="1"/>
        <v>0</v>
      </c>
      <c r="E13" s="41"/>
    </row>
    <row r="14" hidden="1">
      <c r="A14" s="24" t="s">
        <v>1666</v>
      </c>
      <c r="B14" s="29">
        <v>0.0</v>
      </c>
      <c r="C14" s="26"/>
      <c r="D14" s="27">
        <f t="shared" si="1"/>
        <v>0</v>
      </c>
      <c r="E14" s="41"/>
    </row>
    <row r="15" hidden="1">
      <c r="A15" s="30" t="s">
        <v>1668</v>
      </c>
      <c r="B15" s="29">
        <v>0.0</v>
      </c>
      <c r="C15" s="26"/>
      <c r="D15" s="27">
        <f t="shared" si="1"/>
        <v>0</v>
      </c>
      <c r="E15" s="41"/>
    </row>
    <row r="16" hidden="1">
      <c r="A16" s="30" t="s">
        <v>1669</v>
      </c>
      <c r="B16" s="29">
        <v>0.0</v>
      </c>
      <c r="C16" s="26"/>
      <c r="D16" s="27">
        <f t="shared" si="1"/>
        <v>0</v>
      </c>
      <c r="E16" s="40"/>
    </row>
    <row r="17" hidden="1">
      <c r="A17" s="30" t="s">
        <v>1671</v>
      </c>
      <c r="B17" s="29">
        <v>0.0</v>
      </c>
      <c r="C17" s="63"/>
      <c r="D17" s="27">
        <f t="shared" si="1"/>
        <v>0</v>
      </c>
      <c r="E17" s="41"/>
    </row>
    <row r="18" hidden="1">
      <c r="A18" s="31" t="s">
        <v>1673</v>
      </c>
      <c r="B18" s="29">
        <v>920.0</v>
      </c>
      <c r="C18" s="26">
        <v>920.0</v>
      </c>
      <c r="D18" s="27">
        <f t="shared" si="1"/>
        <v>0</v>
      </c>
      <c r="E18" s="41"/>
    </row>
    <row r="19" hidden="1">
      <c r="A19" s="32" t="s">
        <v>1674</v>
      </c>
      <c r="B19" s="29">
        <v>5755.0</v>
      </c>
      <c r="C19" s="33">
        <f t="array" ref="C19">SUMIFS(INDIRECT(A1 &amp; " Restia!C:C"), INDIRECT(A1 &amp; " Restia!A:A"), A19, INDIRECT(A1 &amp; " Restia!B:B"), "&lt;&gt;canceled")</f>
        <v>47344</v>
      </c>
      <c r="D19" s="27">
        <f t="shared" si="1"/>
        <v>41589</v>
      </c>
      <c r="E19" s="41"/>
    </row>
    <row r="20" hidden="1">
      <c r="A20" s="32" t="s">
        <v>1675</v>
      </c>
      <c r="B20" s="29">
        <v>3381.0</v>
      </c>
      <c r="C20" s="9">
        <f t="array" ref="C20">SUMIFS( INDIRECT(A1 &amp; " Restia!C:C"), INDIRECT(A1 &amp; " Restia!A:A"), A20, INDIRECT(A1 &amp; " Restia!B:B"), "&lt;&gt;canceled" )</f>
        <v>22411</v>
      </c>
      <c r="D20" s="27">
        <f t="shared" si="1"/>
        <v>19030</v>
      </c>
      <c r="E20" s="41"/>
    </row>
    <row r="21" hidden="1">
      <c r="A21" s="32" t="s">
        <v>1676</v>
      </c>
      <c r="B21" s="29">
        <v>9974.0</v>
      </c>
      <c r="C21" s="9">
        <f t="array" ref="C21">SUMIFS( INDIRECT(A1 &amp; " Restia!C:C"), INDIRECT(A1 &amp; " Restia!A:A"), "damejidlo", INDIRECT(A1 &amp; " Restia!G:G"), "online", INDIRECT(A1 &amp; " Restia!B:B"), "&lt;&gt;canceled" )</f>
        <v>35568</v>
      </c>
      <c r="D21" s="27">
        <f t="shared" si="1"/>
        <v>25594</v>
      </c>
      <c r="E21" s="41"/>
    </row>
    <row r="22" hidden="1">
      <c r="A22" s="32" t="s">
        <v>1677</v>
      </c>
      <c r="B22" s="29">
        <v>15597.0</v>
      </c>
      <c r="C22" s="9">
        <f t="array" ref="C22">SUMIFS( INDIRECT(A1 &amp; " Restia!C:C"), INDIRECT(A1 &amp; " Restia!A:A"), "generic", INDIRECT(A1 &amp; " Restia!G:G"), "online", INDIRECT(A1 &amp; " Restia!B:B"), "&lt;&gt;canceled" )</f>
        <v>48854</v>
      </c>
      <c r="D22" s="27">
        <f t="shared" si="1"/>
        <v>33257</v>
      </c>
      <c r="E22" s="41"/>
    </row>
    <row r="23" hidden="1">
      <c r="A23" s="32" t="s">
        <v>1679</v>
      </c>
      <c r="B23" s="29">
        <v>1831.0</v>
      </c>
      <c r="C23" s="9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2330</v>
      </c>
      <c r="D23" s="27">
        <f t="shared" si="1"/>
        <v>499</v>
      </c>
      <c r="E23" s="41"/>
    </row>
    <row r="24" hidden="1">
      <c r="A24" s="32" t="s">
        <v>1680</v>
      </c>
      <c r="B24" s="29">
        <v>3356.0</v>
      </c>
      <c r="C24" s="9">
        <f t="array" ref="C24">SUMIFS( INDIRECT(A1 &amp; " Restia!C:C"), INDIRECT(A1 &amp; " Restia!A:A"), "damejidlo", INDIRECT(A1 &amp; " Restia!G:G"), "cash", INDIRECT(A1 &amp; " Restia!B:B"), "&lt;&gt;canceled")</f>
        <v>4107</v>
      </c>
      <c r="D24" s="27">
        <f t="shared" si="1"/>
        <v>751</v>
      </c>
      <c r="E24" s="41"/>
    </row>
    <row r="25" hidden="1">
      <c r="A25" s="35" t="s">
        <v>1681</v>
      </c>
      <c r="B25" s="29">
        <v>48789.5</v>
      </c>
      <c r="C25" s="9">
        <f t="array" ref="C25">SUM(INDIRECT(A1 &amp; " Restia!C:C")) - SUMIFS(INDIRECT(A1 &amp; " Restia!C:C"), INDIRECT(A1 &amp; " Restia!B:B"), "canceled")</f>
        <v>190307</v>
      </c>
      <c r="D25" s="27">
        <f t="shared" si="1"/>
        <v>141517.5</v>
      </c>
      <c r="E25" s="41"/>
    </row>
    <row r="26" hidden="1">
      <c r="A26" s="36" t="s">
        <v>1682</v>
      </c>
      <c r="B26" s="37">
        <v>0.5</v>
      </c>
      <c r="C26" s="27">
        <f>sum(C11:C23)-C25</f>
        <v>-21549</v>
      </c>
      <c r="D26" s="37">
        <f t="shared" si="1"/>
        <v>-21549.5</v>
      </c>
      <c r="E26" s="45"/>
    </row>
    <row r="27" hidden="1"/>
    <row r="28" hidden="1"/>
    <row r="29" hidden="1">
      <c r="A29" s="5" t="s">
        <v>1653</v>
      </c>
      <c r="B29" s="6"/>
      <c r="C29" s="6"/>
      <c r="D29" s="6"/>
      <c r="E29" s="7"/>
    </row>
    <row r="30" hidden="1">
      <c r="A30" s="10"/>
      <c r="B30" s="11"/>
      <c r="C30" s="11"/>
      <c r="D30" s="11"/>
      <c r="E30" s="12"/>
    </row>
    <row r="31" hidden="1">
      <c r="A31" s="5" t="s">
        <v>1655</v>
      </c>
      <c r="B31" s="6"/>
      <c r="C31" s="6"/>
      <c r="D31" s="6"/>
      <c r="E31" s="7"/>
    </row>
    <row r="32" hidden="1">
      <c r="A32" s="10"/>
      <c r="B32" s="11"/>
      <c r="C32" s="11"/>
      <c r="D32" s="11"/>
      <c r="E32" s="12"/>
    </row>
    <row r="33" hidden="1">
      <c r="A33" s="13">
        <v>45537.0</v>
      </c>
      <c r="B33" s="6"/>
      <c r="C33" s="14" t="s">
        <v>1656</v>
      </c>
      <c r="D33" s="15">
        <v>45543.0</v>
      </c>
      <c r="E33" s="7"/>
    </row>
    <row r="34" hidden="1">
      <c r="A34" s="10"/>
      <c r="B34" s="11"/>
      <c r="C34" s="16"/>
      <c r="D34" s="11"/>
      <c r="E34" s="12"/>
    </row>
    <row r="35" hidden="1">
      <c r="A35" s="17" t="str">
        <f>CHOOSE(WEEKDAY(A33), "Neděle", "Pondělí", "Úterý", "Středa", "Čtvrtek", "Pátek", "Sobota")</f>
        <v>Pondělí</v>
      </c>
      <c r="B35" s="7"/>
      <c r="C35" s="16"/>
      <c r="D35" s="18" t="str">
        <f>CHOOSE(WEEKDAY(D33), "Neděle", "Pondělí", "Úterý", "Středa", "Čtvrtek", "Pátek", "Sobota")</f>
        <v>Neděle</v>
      </c>
      <c r="E35" s="7"/>
    </row>
    <row r="36" hidden="1">
      <c r="A36" s="10"/>
      <c r="B36" s="12"/>
      <c r="C36" s="16"/>
      <c r="D36" s="11"/>
      <c r="E36" s="12"/>
    </row>
    <row r="37" hidden="1">
      <c r="A37" s="19" t="s">
        <v>1657</v>
      </c>
      <c r="B37" s="6"/>
      <c r="C37" s="6"/>
      <c r="D37" s="6"/>
      <c r="E37" s="7"/>
    </row>
    <row r="38" hidden="1">
      <c r="A38" s="20" t="s">
        <v>1658</v>
      </c>
      <c r="B38" s="21" t="s">
        <v>1659</v>
      </c>
      <c r="C38" s="22" t="s">
        <v>1660</v>
      </c>
      <c r="D38" s="21" t="s">
        <v>1661</v>
      </c>
      <c r="E38" s="23" t="s">
        <v>13</v>
      </c>
    </row>
    <row r="39" hidden="1">
      <c r="A39" s="24" t="s">
        <v>1662</v>
      </c>
      <c r="B39" s="25">
        <v>34345.0</v>
      </c>
      <c r="C39" s="26">
        <f>(1000*1)+(500*11)+(200*28)+(100*8)+(50*3)+(20*3)+(10*3)+(5*2)+(2*1)</f>
        <v>13152</v>
      </c>
      <c r="D39" s="27">
        <f t="shared" ref="D39:D54" si="2">C39-B39</f>
        <v>-21193</v>
      </c>
      <c r="E39" s="40" t="s">
        <v>2013</v>
      </c>
    </row>
    <row r="40" hidden="1">
      <c r="A40" s="24" t="s">
        <v>1663</v>
      </c>
      <c r="B40" s="29">
        <v>26280.0</v>
      </c>
      <c r="C40" s="26">
        <f>3155+4486+4117+3254+2199+3317+5752</f>
        <v>26280</v>
      </c>
      <c r="D40" s="27">
        <f t="shared" si="2"/>
        <v>0</v>
      </c>
      <c r="E40" s="41"/>
    </row>
    <row r="41" hidden="1">
      <c r="A41" s="24" t="s">
        <v>1664</v>
      </c>
      <c r="B41" s="29">
        <v>270.0</v>
      </c>
      <c r="C41" s="26">
        <f>90*3</f>
        <v>270</v>
      </c>
      <c r="D41" s="27">
        <f t="shared" si="2"/>
        <v>0</v>
      </c>
      <c r="E41" s="41"/>
    </row>
    <row r="42" hidden="1">
      <c r="A42" s="24" t="s">
        <v>1666</v>
      </c>
      <c r="B42" s="29">
        <v>4100.0</v>
      </c>
      <c r="C42" s="26">
        <f>500+2000+500+500+600</f>
        <v>4100</v>
      </c>
      <c r="D42" s="27">
        <f t="shared" si="2"/>
        <v>0</v>
      </c>
      <c r="E42" s="41"/>
    </row>
    <row r="43" hidden="1">
      <c r="A43" s="30" t="s">
        <v>1668</v>
      </c>
      <c r="B43" s="29">
        <v>1000.0</v>
      </c>
      <c r="C43" s="26"/>
      <c r="D43" s="27">
        <f t="shared" si="2"/>
        <v>-1000</v>
      </c>
      <c r="E43" s="41"/>
    </row>
    <row r="44" hidden="1">
      <c r="A44" s="30" t="s">
        <v>1669</v>
      </c>
      <c r="B44" s="29">
        <v>0.0</v>
      </c>
      <c r="C44" s="26"/>
      <c r="D44" s="27">
        <f t="shared" si="2"/>
        <v>0</v>
      </c>
      <c r="E44" s="40"/>
    </row>
    <row r="45" hidden="1">
      <c r="A45" s="30" t="s">
        <v>1671</v>
      </c>
      <c r="B45" s="29">
        <v>2110.0</v>
      </c>
      <c r="C45" s="63">
        <f>2000+70+40</f>
        <v>2110</v>
      </c>
      <c r="D45" s="27">
        <f t="shared" si="2"/>
        <v>0</v>
      </c>
      <c r="E45" s="40" t="s">
        <v>2014</v>
      </c>
    </row>
    <row r="46" hidden="1">
      <c r="A46" s="31" t="s">
        <v>1673</v>
      </c>
      <c r="B46" s="29">
        <v>4000.0</v>
      </c>
      <c r="C46" s="26">
        <f>440+480+600+200+320+400+120+560+480+160+280+400+400+480</f>
        <v>5320</v>
      </c>
      <c r="D46" s="27">
        <f t="shared" si="2"/>
        <v>1320</v>
      </c>
      <c r="E46" s="41"/>
    </row>
    <row r="47" hidden="1">
      <c r="A47" s="32" t="s">
        <v>1674</v>
      </c>
      <c r="B47" s="29">
        <v>54998.0</v>
      </c>
      <c r="C47" s="33">
        <f t="array" ref="C47">SUMIFS(INDIRECT(A29 &amp; " Restia!C:C"), INDIRECT(A29 &amp; " Restia!A:A"), A47, INDIRECT(A29 &amp; " Restia!B:B"), "&lt;&gt;canceled")</f>
        <v>47344</v>
      </c>
      <c r="D47" s="27">
        <f t="shared" si="2"/>
        <v>-7654</v>
      </c>
      <c r="E47" s="41"/>
    </row>
    <row r="48" hidden="1">
      <c r="A48" s="32" t="s">
        <v>1675</v>
      </c>
      <c r="B48" s="29">
        <v>32672.0</v>
      </c>
      <c r="C48" s="9">
        <f t="array" ref="C48">SUMIFS( INDIRECT(A29 &amp; " Restia!C:C"), INDIRECT(A29 &amp; " Restia!A:A"), A48, INDIRECT(A29 &amp; " Restia!B:B"), "&lt;&gt;canceled" )</f>
        <v>22411</v>
      </c>
      <c r="D48" s="27">
        <f t="shared" si="2"/>
        <v>-10261</v>
      </c>
      <c r="E48" s="41"/>
    </row>
    <row r="49" hidden="1">
      <c r="A49" s="32" t="s">
        <v>1676</v>
      </c>
      <c r="B49" s="29">
        <v>91925.0</v>
      </c>
      <c r="C49" s="9">
        <f t="array" ref="C49">SUMIFS( INDIRECT(A29 &amp; " Restia!C:C"), INDIRECT(A29 &amp; " Restia!A:A"), "damejidlo", INDIRECT(A29 &amp; " Restia!G:G"), "online", INDIRECT(A29 &amp; " Restia!B:B"), "&lt;&gt;canceled" )</f>
        <v>35568</v>
      </c>
      <c r="D49" s="27">
        <f t="shared" si="2"/>
        <v>-56357</v>
      </c>
      <c r="E49" s="41"/>
    </row>
    <row r="50" hidden="1">
      <c r="A50" s="32" t="s">
        <v>1677</v>
      </c>
      <c r="B50" s="29">
        <v>65923.0</v>
      </c>
      <c r="C50" s="9">
        <f t="array" ref="C50">SUMIFS( INDIRECT(A29 &amp; " Restia!C:C"), INDIRECT(A29 &amp; " Restia!A:A"), "generic", INDIRECT(A29 &amp; " Restia!G:G"), "online", INDIRECT(A29 &amp; " Restia!B:B"), "&lt;&gt;canceled" )</f>
        <v>48854</v>
      </c>
      <c r="D50" s="27">
        <f t="shared" si="2"/>
        <v>-17069</v>
      </c>
      <c r="E50" s="41"/>
    </row>
    <row r="51" hidden="1">
      <c r="A51" s="32" t="s">
        <v>1679</v>
      </c>
      <c r="B51" s="29">
        <v>4360.0</v>
      </c>
      <c r="C51" s="9">
        <f t="array" ref="C51">SUMIFS( INDIRECT(A29 &amp; " Restia!C:C"), INDIRECT(A29 &amp; " Restia!E:E"), "wolt kurýr", INDIRECT(A29 &amp; " Restia!A:A"), "&lt;&gt;wolt", INDIRECT(A29 &amp; " Restia!G:G"), "cash", INDIRECT(A29 &amp; " Restia!B:B"), "&lt;&gt;canceled" )</f>
        <v>2330</v>
      </c>
      <c r="D51" s="27">
        <f t="shared" si="2"/>
        <v>-2030</v>
      </c>
      <c r="E51" s="41"/>
    </row>
    <row r="52" hidden="1">
      <c r="A52" s="32" t="s">
        <v>1680</v>
      </c>
      <c r="B52" s="29">
        <v>13802.0</v>
      </c>
      <c r="C52" s="9">
        <f t="array" ref="C52">SUMIFS( INDIRECT(A29 &amp; " Restia!C:C"), INDIRECT(A29 &amp; " Restia!A:A"), "damejidlo", INDIRECT(A29 &amp; " Restia!G:G"), "cash", INDIRECT(A29 &amp; " Restia!B:B"), "&lt;&gt;canceled")</f>
        <v>4107</v>
      </c>
      <c r="D52" s="27">
        <f t="shared" si="2"/>
        <v>-9695</v>
      </c>
      <c r="E52" s="41"/>
    </row>
    <row r="53" hidden="1">
      <c r="A53" s="35" t="s">
        <v>1681</v>
      </c>
      <c r="B53" s="29">
        <v>322294.0</v>
      </c>
      <c r="C53" s="9">
        <f t="array" ref="C53">SUM(INDIRECT(A29 &amp; " Restia!C:C")) - SUMIFS(INDIRECT(A29 &amp; " Restia!C:C"), INDIRECT(A29 &amp; " Restia!B:B"), "canceled")</f>
        <v>190307</v>
      </c>
      <c r="D53" s="27">
        <f t="shared" si="2"/>
        <v>-131987</v>
      </c>
      <c r="E53" s="41"/>
    </row>
    <row r="54" hidden="1">
      <c r="A54" s="36" t="s">
        <v>1682</v>
      </c>
      <c r="B54" s="37">
        <v>8.5</v>
      </c>
      <c r="C54" s="27">
        <f>sum(C39:C51)-C53</f>
        <v>17432</v>
      </c>
      <c r="D54" s="37">
        <f t="shared" si="2"/>
        <v>17423.5</v>
      </c>
      <c r="E54" s="45"/>
    </row>
    <row r="55" hidden="1"/>
    <row r="56" hidden="1"/>
    <row r="57" hidden="1">
      <c r="A57" s="5" t="s">
        <v>1653</v>
      </c>
      <c r="B57" s="6"/>
      <c r="C57" s="6"/>
      <c r="D57" s="6"/>
      <c r="E57" s="7"/>
    </row>
    <row r="58" hidden="1">
      <c r="A58" s="10"/>
      <c r="B58" s="11"/>
      <c r="C58" s="11"/>
      <c r="D58" s="11"/>
      <c r="E58" s="12"/>
    </row>
    <row r="59" hidden="1">
      <c r="A59" s="5" t="s">
        <v>1655</v>
      </c>
      <c r="B59" s="6"/>
      <c r="C59" s="6"/>
      <c r="D59" s="6"/>
      <c r="E59" s="7"/>
    </row>
    <row r="60" hidden="1">
      <c r="A60" s="10"/>
      <c r="B60" s="11"/>
      <c r="C60" s="11"/>
      <c r="D60" s="11"/>
      <c r="E60" s="12"/>
    </row>
    <row r="61" hidden="1">
      <c r="A61" s="13">
        <v>45537.0</v>
      </c>
      <c r="B61" s="6"/>
      <c r="C61" s="14" t="s">
        <v>1656</v>
      </c>
      <c r="D61" s="15">
        <v>45543.0</v>
      </c>
      <c r="E61" s="7"/>
    </row>
    <row r="62" hidden="1">
      <c r="A62" s="10"/>
      <c r="B62" s="11"/>
      <c r="C62" s="16"/>
      <c r="D62" s="11"/>
      <c r="E62" s="12"/>
    </row>
    <row r="63" hidden="1">
      <c r="A63" s="17" t="str">
        <f>CHOOSE(WEEKDAY(A61), "Neděle", "Pondělí", "Úterý", "Středa", "Čtvrtek", "Pátek", "Sobota")</f>
        <v>Pondělí</v>
      </c>
      <c r="B63" s="7"/>
      <c r="C63" s="16"/>
      <c r="D63" s="18" t="str">
        <f>CHOOSE(WEEKDAY(D61), "Neděle", "Pondělí", "Úterý", "Středa", "Čtvrtek", "Pátek", "Sobota")</f>
        <v>Neděle</v>
      </c>
      <c r="E63" s="7"/>
    </row>
    <row r="64" hidden="1">
      <c r="A64" s="10"/>
      <c r="B64" s="12"/>
      <c r="C64" s="16"/>
      <c r="D64" s="11"/>
      <c r="E64" s="12"/>
    </row>
    <row r="65" hidden="1">
      <c r="A65" s="19" t="s">
        <v>1657</v>
      </c>
      <c r="B65" s="6"/>
      <c r="C65" s="6"/>
      <c r="D65" s="6"/>
      <c r="E65" s="7"/>
    </row>
    <row r="66" hidden="1">
      <c r="A66" s="20" t="s">
        <v>1658</v>
      </c>
      <c r="B66" s="21" t="s">
        <v>1659</v>
      </c>
      <c r="C66" s="22" t="s">
        <v>1660</v>
      </c>
      <c r="D66" s="21" t="s">
        <v>1661</v>
      </c>
      <c r="E66" s="23" t="s">
        <v>13</v>
      </c>
    </row>
    <row r="67" hidden="1">
      <c r="A67" s="24" t="s">
        <v>1662</v>
      </c>
      <c r="B67" s="25">
        <v>34345.0</v>
      </c>
      <c r="C67" s="26">
        <f>(1000*1)+(500*11)+(200*28)+(100*8)+(50*3)+(20*3)+(10*3)+(5*2)+(2*1)</f>
        <v>13152</v>
      </c>
      <c r="D67" s="27">
        <f t="shared" ref="D67:D82" si="3">C67-B67</f>
        <v>-21193</v>
      </c>
      <c r="E67" s="40" t="s">
        <v>2013</v>
      </c>
    </row>
    <row r="68" hidden="1">
      <c r="A68" s="24" t="s">
        <v>1663</v>
      </c>
      <c r="B68" s="29">
        <v>26280.0</v>
      </c>
      <c r="C68" s="26">
        <f>3155+4486+4117+3254+2199+3317+5752</f>
        <v>26280</v>
      </c>
      <c r="D68" s="27">
        <f t="shared" si="3"/>
        <v>0</v>
      </c>
      <c r="E68" s="41"/>
    </row>
    <row r="69" hidden="1">
      <c r="A69" s="24" t="s">
        <v>1664</v>
      </c>
      <c r="B69" s="29">
        <v>270.0</v>
      </c>
      <c r="C69" s="26">
        <f>90*3</f>
        <v>270</v>
      </c>
      <c r="D69" s="27">
        <f t="shared" si="3"/>
        <v>0</v>
      </c>
      <c r="E69" s="41"/>
    </row>
    <row r="70" hidden="1">
      <c r="A70" s="24" t="s">
        <v>1666</v>
      </c>
      <c r="B70" s="29">
        <v>4100.0</v>
      </c>
      <c r="C70" s="26">
        <f>500+2000+500+500+600</f>
        <v>4100</v>
      </c>
      <c r="D70" s="27">
        <f t="shared" si="3"/>
        <v>0</v>
      </c>
      <c r="E70" s="41"/>
    </row>
    <row r="71" hidden="1">
      <c r="A71" s="30" t="s">
        <v>1668</v>
      </c>
      <c r="B71" s="29">
        <v>1000.0</v>
      </c>
      <c r="C71" s="26"/>
      <c r="D71" s="27">
        <f t="shared" si="3"/>
        <v>-1000</v>
      </c>
      <c r="E71" s="41"/>
    </row>
    <row r="72" hidden="1">
      <c r="A72" s="30" t="s">
        <v>1669</v>
      </c>
      <c r="B72" s="29">
        <v>0.0</v>
      </c>
      <c r="C72" s="26"/>
      <c r="D72" s="27">
        <f t="shared" si="3"/>
        <v>0</v>
      </c>
      <c r="E72" s="40"/>
    </row>
    <row r="73" hidden="1">
      <c r="A73" s="30" t="s">
        <v>1671</v>
      </c>
      <c r="B73" s="29">
        <v>2110.0</v>
      </c>
      <c r="C73" s="63">
        <f>2000+70+40</f>
        <v>2110</v>
      </c>
      <c r="D73" s="27">
        <f t="shared" si="3"/>
        <v>0</v>
      </c>
      <c r="E73" s="40" t="s">
        <v>2014</v>
      </c>
    </row>
    <row r="74" hidden="1">
      <c r="A74" s="31" t="s">
        <v>1673</v>
      </c>
      <c r="B74" s="29">
        <v>4000.0</v>
      </c>
      <c r="C74" s="26">
        <f>440+480+600+200+320+400+120+560+480+160+280+400+400+480</f>
        <v>5320</v>
      </c>
      <c r="D74" s="27">
        <f t="shared" si="3"/>
        <v>1320</v>
      </c>
      <c r="E74" s="41"/>
    </row>
    <row r="75" hidden="1">
      <c r="A75" s="32" t="s">
        <v>1674</v>
      </c>
      <c r="B75" s="29">
        <v>54998.0</v>
      </c>
      <c r="C75" s="33">
        <f t="array" ref="C75">SUMIFS(INDIRECT(A57 &amp; " Restia!C:C"), INDIRECT(A57 &amp; " Restia!A:A"), A75, INDIRECT(A57 &amp; " Restia!B:B"), "&lt;&gt;canceled")</f>
        <v>47344</v>
      </c>
      <c r="D75" s="27">
        <f t="shared" si="3"/>
        <v>-7654</v>
      </c>
      <c r="E75" s="41"/>
    </row>
    <row r="76" hidden="1">
      <c r="A76" s="32" t="s">
        <v>1675</v>
      </c>
      <c r="B76" s="29">
        <v>32672.0</v>
      </c>
      <c r="C76" s="9">
        <f t="array" ref="C76">SUMIFS( INDIRECT(A57 &amp; " Restia!C:C"), INDIRECT(A57 &amp; " Restia!A:A"), A76, INDIRECT(A57 &amp; " Restia!B:B"), "&lt;&gt;canceled" )</f>
        <v>22411</v>
      </c>
      <c r="D76" s="27">
        <f t="shared" si="3"/>
        <v>-10261</v>
      </c>
      <c r="E76" s="41"/>
    </row>
    <row r="77" hidden="1">
      <c r="A77" s="32" t="s">
        <v>1676</v>
      </c>
      <c r="B77" s="29">
        <v>91925.0</v>
      </c>
      <c r="C77" s="9">
        <f t="array" ref="C77">SUMIFS( INDIRECT(A57 &amp; " Restia!C:C"), INDIRECT(A57 &amp; " Restia!A:A"), "damejidlo", INDIRECT(A57 &amp; " Restia!G:G"), "online", INDIRECT(A57 &amp; " Restia!B:B"), "&lt;&gt;canceled" )</f>
        <v>35568</v>
      </c>
      <c r="D77" s="27">
        <f t="shared" si="3"/>
        <v>-56357</v>
      </c>
      <c r="E77" s="41"/>
    </row>
    <row r="78" hidden="1">
      <c r="A78" s="32" t="s">
        <v>1677</v>
      </c>
      <c r="B78" s="29">
        <v>65923.0</v>
      </c>
      <c r="C78" s="9">
        <f t="array" ref="C78">SUMIFS( INDIRECT(A57 &amp; " Restia!C:C"), INDIRECT(A57 &amp; " Restia!A:A"), "generic", INDIRECT(A57 &amp; " Restia!G:G"), "online", INDIRECT(A57 &amp; " Restia!B:B"), "&lt;&gt;canceled" )</f>
        <v>48854</v>
      </c>
      <c r="D78" s="27">
        <f t="shared" si="3"/>
        <v>-17069</v>
      </c>
      <c r="E78" s="41"/>
    </row>
    <row r="79" hidden="1">
      <c r="A79" s="32" t="s">
        <v>1679</v>
      </c>
      <c r="B79" s="29">
        <v>4360.0</v>
      </c>
      <c r="C79" s="9">
        <f t="array" ref="C79">SUMIFS( INDIRECT(A57 &amp; " Restia!C:C"), INDIRECT(A57 &amp; " Restia!E:E"), "wolt kurýr", INDIRECT(A57 &amp; " Restia!A:A"), "&lt;&gt;wolt", INDIRECT(A57 &amp; " Restia!G:G"), "cash", INDIRECT(A57 &amp; " Restia!B:B"), "&lt;&gt;canceled" )</f>
        <v>2330</v>
      </c>
      <c r="D79" s="27">
        <f t="shared" si="3"/>
        <v>-2030</v>
      </c>
      <c r="E79" s="41"/>
    </row>
    <row r="80" hidden="1">
      <c r="A80" s="32" t="s">
        <v>1680</v>
      </c>
      <c r="B80" s="29">
        <v>13802.0</v>
      </c>
      <c r="C80" s="9">
        <f t="array" ref="C80">SUMIFS( INDIRECT(A57 &amp; " Restia!C:C"), INDIRECT(A57 &amp; " Restia!A:A"), "damejidlo", INDIRECT(A57 &amp; " Restia!G:G"), "cash", INDIRECT(A57 &amp; " Restia!B:B"), "&lt;&gt;canceled")</f>
        <v>4107</v>
      </c>
      <c r="D80" s="27">
        <f t="shared" si="3"/>
        <v>-9695</v>
      </c>
      <c r="E80" s="41"/>
    </row>
    <row r="81" hidden="1">
      <c r="A81" s="35" t="s">
        <v>1681</v>
      </c>
      <c r="B81" s="29">
        <v>322294.0</v>
      </c>
      <c r="C81" s="9">
        <f t="array" ref="C81">SUM(INDIRECT(A57 &amp; " Restia!C:C")) - SUMIFS(INDIRECT(A57 &amp; " Restia!C:C"), INDIRECT(A57 &amp; " Restia!B:B"), "canceled")</f>
        <v>190307</v>
      </c>
      <c r="D81" s="27">
        <f t="shared" si="3"/>
        <v>-131987</v>
      </c>
      <c r="E81" s="41"/>
    </row>
    <row r="82" hidden="1">
      <c r="A82" s="36" t="s">
        <v>1682</v>
      </c>
      <c r="B82" s="37">
        <v>8.5</v>
      </c>
      <c r="C82" s="27">
        <f>sum(C67:C79)-C81</f>
        <v>17432</v>
      </c>
      <c r="D82" s="37">
        <f t="shared" si="3"/>
        <v>17423.5</v>
      </c>
      <c r="E82" s="45"/>
    </row>
    <row r="83" hidden="1"/>
    <row r="84" hidden="1">
      <c r="A84" s="35" t="s">
        <v>1681</v>
      </c>
      <c r="B84" s="29">
        <v>322294.0</v>
      </c>
      <c r="C84" s="9" t="str">
        <f t="array" ref="C84">SUM(INDIRECT(#REF! &amp; " Restia!C:C")) - SUMIFS(INDIRECT(#REF! &amp; " Restia!C:C"), INDIRECT(#REF! &amp; " Restia!B:B"), "canceled")</f>
        <v>#REF!</v>
      </c>
      <c r="D84" s="27" t="str">
        <f t="shared" ref="D84:D85" si="4">C84-B84</f>
        <v>#REF!</v>
      </c>
      <c r="E84" s="41"/>
    </row>
    <row r="85" hidden="1">
      <c r="A85" s="36" t="s">
        <v>1682</v>
      </c>
      <c r="B85" s="37">
        <v>8.5</v>
      </c>
      <c r="C85" s="27" t="str">
        <f>sum(#REF!)-C84</f>
        <v>#REF!</v>
      </c>
      <c r="D85" s="27" t="str">
        <f t="shared" si="4"/>
        <v>#REF!</v>
      </c>
      <c r="E85" s="45"/>
    </row>
    <row r="86" hidden="1"/>
    <row r="87" hidden="1"/>
    <row r="88" hidden="1">
      <c r="A88" s="5" t="s">
        <v>1653</v>
      </c>
      <c r="B88" s="6"/>
      <c r="C88" s="6"/>
      <c r="D88" s="6"/>
      <c r="E88" s="7"/>
    </row>
    <row r="89" hidden="1">
      <c r="A89" s="10"/>
      <c r="B89" s="11"/>
      <c r="C89" s="11"/>
      <c r="D89" s="11"/>
      <c r="E89" s="12"/>
    </row>
    <row r="90" hidden="1">
      <c r="A90" s="5" t="s">
        <v>1655</v>
      </c>
      <c r="B90" s="6"/>
      <c r="C90" s="6"/>
      <c r="D90" s="6"/>
      <c r="E90" s="7"/>
    </row>
    <row r="91" hidden="1">
      <c r="A91" s="10"/>
      <c r="B91" s="11"/>
      <c r="C91" s="11"/>
      <c r="D91" s="11"/>
      <c r="E91" s="12"/>
    </row>
    <row r="92" hidden="1">
      <c r="A92" s="13">
        <v>45544.0</v>
      </c>
      <c r="B92" s="6"/>
      <c r="C92" s="14" t="s">
        <v>1656</v>
      </c>
      <c r="D92" s="15">
        <v>45550.0</v>
      </c>
      <c r="E92" s="7"/>
    </row>
    <row r="93" hidden="1">
      <c r="A93" s="10"/>
      <c r="B93" s="11"/>
      <c r="C93" s="16"/>
      <c r="D93" s="11"/>
      <c r="E93" s="12"/>
    </row>
    <row r="94" hidden="1">
      <c r="A94" s="17" t="str">
        <f>CHOOSE(WEEKDAY(A92), "Neděle", "Pondělí", "Úterý", "Středa", "Čtvrtek", "Pátek", "Sobota")</f>
        <v>Pondělí</v>
      </c>
      <c r="B94" s="7"/>
      <c r="C94" s="16"/>
      <c r="D94" s="18" t="str">
        <f>CHOOSE(WEEKDAY(D92), "Neděle", "Pondělí", "Úterý", "Středa", "Čtvrtek", "Pátek", "Sobota")</f>
        <v>Neděle</v>
      </c>
      <c r="E94" s="7"/>
    </row>
    <row r="95" hidden="1">
      <c r="A95" s="10"/>
      <c r="B95" s="12"/>
      <c r="C95" s="16"/>
      <c r="D95" s="11"/>
      <c r="E95" s="12"/>
    </row>
    <row r="96" hidden="1">
      <c r="A96" s="19" t="s">
        <v>1657</v>
      </c>
      <c r="B96" s="6"/>
      <c r="C96" s="6"/>
      <c r="D96" s="6"/>
      <c r="E96" s="7"/>
    </row>
    <row r="97" hidden="1">
      <c r="A97" s="20" t="s">
        <v>1658</v>
      </c>
      <c r="B97" s="21" t="s">
        <v>1659</v>
      </c>
      <c r="C97" s="22" t="s">
        <v>1660</v>
      </c>
      <c r="D97" s="21" t="s">
        <v>1661</v>
      </c>
      <c r="E97" s="23" t="s">
        <v>13</v>
      </c>
    </row>
    <row r="98" hidden="1">
      <c r="A98" s="24" t="s">
        <v>1662</v>
      </c>
      <c r="B98" s="25">
        <v>41465.0</v>
      </c>
      <c r="C98" s="26">
        <f>(1000*16)+(500*26)+(200*17)+(100*8)+(50*5)+(20*4)+(10*2)+(5*3)+(2*2)+(1*2)+5597+5597</f>
        <v>44765</v>
      </c>
      <c r="D98" s="27">
        <f t="shared" ref="D98:D113" si="5">C98-B98</f>
        <v>3300</v>
      </c>
      <c r="E98" s="28"/>
    </row>
    <row r="99" hidden="1">
      <c r="A99" s="24" t="s">
        <v>1663</v>
      </c>
      <c r="B99" s="29">
        <v>21875.0</v>
      </c>
      <c r="C99" s="26">
        <f>1284+4483+7792+2274+4855+1187</f>
        <v>21875</v>
      </c>
      <c r="D99" s="27">
        <f t="shared" si="5"/>
        <v>0</v>
      </c>
      <c r="E99" s="34"/>
    </row>
    <row r="100" hidden="1">
      <c r="A100" s="24" t="s">
        <v>1664</v>
      </c>
      <c r="B100" s="29">
        <v>480.0</v>
      </c>
      <c r="C100" s="26">
        <f>160+160+160</f>
        <v>480</v>
      </c>
      <c r="D100" s="27">
        <f t="shared" si="5"/>
        <v>0</v>
      </c>
      <c r="E100" s="34"/>
    </row>
    <row r="101" hidden="1">
      <c r="A101" s="24" t="s">
        <v>1666</v>
      </c>
      <c r="B101" s="29">
        <v>1500.0</v>
      </c>
      <c r="C101" s="26">
        <f>500+500+500</f>
        <v>1500</v>
      </c>
      <c r="D101" s="27">
        <f t="shared" si="5"/>
        <v>0</v>
      </c>
      <c r="E101" s="34"/>
    </row>
    <row r="102" hidden="1">
      <c r="A102" s="30" t="s">
        <v>1668</v>
      </c>
      <c r="B102" s="29">
        <v>600.0</v>
      </c>
      <c r="C102" s="26"/>
      <c r="D102" s="27">
        <f t="shared" si="5"/>
        <v>-600</v>
      </c>
      <c r="E102" s="34"/>
    </row>
    <row r="103" hidden="1">
      <c r="A103" s="30" t="s">
        <v>1669</v>
      </c>
      <c r="B103" s="29">
        <v>254.0</v>
      </c>
      <c r="C103" s="26">
        <f>100+154</f>
        <v>254</v>
      </c>
      <c r="D103" s="27">
        <f t="shared" si="5"/>
        <v>0</v>
      </c>
      <c r="E103" s="28"/>
    </row>
    <row r="104" hidden="1">
      <c r="A104" s="30" t="s">
        <v>1671</v>
      </c>
      <c r="B104" s="29">
        <v>960.0</v>
      </c>
      <c r="C104" s="63">
        <f>200</f>
        <v>200</v>
      </c>
      <c r="D104" s="27">
        <f t="shared" si="5"/>
        <v>-760</v>
      </c>
      <c r="E104" s="28"/>
    </row>
    <row r="105" hidden="1">
      <c r="A105" s="31" t="s">
        <v>1673</v>
      </c>
      <c r="B105" s="29">
        <v>5440.0</v>
      </c>
      <c r="C105" s="26">
        <f>400+360+600+600+720+400+560+680+240+640+520+440+480+280+400</f>
        <v>7320</v>
      </c>
      <c r="D105" s="27">
        <f t="shared" si="5"/>
        <v>1880</v>
      </c>
      <c r="E105" s="34"/>
    </row>
    <row r="106" hidden="1">
      <c r="A106" s="32" t="s">
        <v>1674</v>
      </c>
      <c r="B106" s="29">
        <v>95494.0</v>
      </c>
      <c r="C106" s="33">
        <f t="array" ref="C106">SUMIFS(INDIRECT(A88 &amp; " Restia!C:C"), INDIRECT(A88 &amp; " Restia!A:A"), A106, INDIRECT(A88 &amp; " Restia!B:B"), "&lt;&gt;canceled")</f>
        <v>47344</v>
      </c>
      <c r="D106" s="27">
        <f t="shared" si="5"/>
        <v>-48150</v>
      </c>
      <c r="E106" s="34"/>
    </row>
    <row r="107" hidden="1">
      <c r="A107" s="32" t="s">
        <v>1675</v>
      </c>
      <c r="B107" s="29">
        <v>25176.0</v>
      </c>
      <c r="C107" s="9">
        <f t="array" ref="C107">SUMIFS( INDIRECT(A88 &amp; " Restia!C:C"), INDIRECT(A88 &amp; " Restia!A:A"), A107, INDIRECT(A88 &amp; " Restia!B:B"), "&lt;&gt;canceled" )</f>
        <v>22411</v>
      </c>
      <c r="D107" s="27">
        <f t="shared" si="5"/>
        <v>-2765</v>
      </c>
      <c r="E107" s="34"/>
    </row>
    <row r="108" hidden="1">
      <c r="A108" s="32" t="s">
        <v>1676</v>
      </c>
      <c r="B108" s="29">
        <v>95265.0</v>
      </c>
      <c r="C108" s="9">
        <f t="array" ref="C108">SUMIFS( INDIRECT(A88 &amp; " Restia!C:C"), INDIRECT(A88 &amp; " Restia!A:A"), "damejidlo", INDIRECT(A88 &amp; " Restia!G:G"), "online", INDIRECT(A88 &amp; " Restia!B:B"), "&lt;&gt;canceled" )</f>
        <v>35568</v>
      </c>
      <c r="D108" s="27">
        <f t="shared" si="5"/>
        <v>-59697</v>
      </c>
      <c r="E108" s="34"/>
    </row>
    <row r="109" hidden="1">
      <c r="A109" s="32" t="s">
        <v>1677</v>
      </c>
      <c r="B109" s="29">
        <v>92779.0</v>
      </c>
      <c r="C109" s="9">
        <f t="array" ref="C109">SUMIFS( INDIRECT(A88 &amp; " Restia!C:C"), INDIRECT(A88 &amp; " Restia!A:A"), "generic", INDIRECT(A88 &amp; " Restia!G:G"), "online", INDIRECT(A88 &amp; " Restia!B:B"), "&lt;&gt;canceled" )</f>
        <v>48854</v>
      </c>
      <c r="D109" s="27">
        <f t="shared" si="5"/>
        <v>-43925</v>
      </c>
      <c r="E109" s="34"/>
    </row>
    <row r="110" hidden="1">
      <c r="A110" s="32" t="s">
        <v>1679</v>
      </c>
      <c r="B110" s="29">
        <v>2705.0</v>
      </c>
      <c r="C110" s="9">
        <f t="array" ref="C110">SUMIFS( INDIRECT(A88 &amp; " Restia!C:C"), INDIRECT(A88 &amp; " Restia!E:E"), "wolt kurýr", INDIRECT(A88 &amp; " Restia!A:A"), "&lt;&gt;wolt", INDIRECT(A88 &amp; " Restia!G:G"), "cash", INDIRECT(A88 &amp; " Restia!B:B"), "&lt;&gt;canceled" )</f>
        <v>2330</v>
      </c>
      <c r="D110" s="27">
        <f t="shared" si="5"/>
        <v>-375</v>
      </c>
      <c r="E110" s="34"/>
    </row>
    <row r="111" hidden="1">
      <c r="A111" s="32" t="s">
        <v>1680</v>
      </c>
      <c r="B111" s="29">
        <v>15680.0</v>
      </c>
      <c r="C111" s="9">
        <f t="array" ref="C111">SUMIFS( INDIRECT(A88 &amp; " Restia!C:C"), INDIRECT(A88 &amp; " Restia!A:A"), "damejidlo", INDIRECT(A88 &amp; " Restia!G:G"), "cash", INDIRECT(A88 &amp; " Restia!B:B"), "&lt;&gt;canceled")</f>
        <v>4107</v>
      </c>
      <c r="D111" s="27">
        <f t="shared" si="5"/>
        <v>-11573</v>
      </c>
      <c r="E111" s="34"/>
    </row>
    <row r="112" hidden="1">
      <c r="A112" s="35" t="s">
        <v>1681</v>
      </c>
      <c r="B112" s="29">
        <v>387304.5</v>
      </c>
      <c r="C112" s="9">
        <f t="array" ref="C112">SUM(INDIRECT(A88 &amp; " Restia!C:C")) - SUMIFS(INDIRECT(A88 &amp; " Restia!C:C"), INDIRECT(A88 &amp; " Restia!B:B"), "canceled")</f>
        <v>190307</v>
      </c>
      <c r="D112" s="27">
        <f t="shared" si="5"/>
        <v>-196997.5</v>
      </c>
      <c r="E112" s="34"/>
    </row>
    <row r="113" hidden="1">
      <c r="A113" s="36" t="s">
        <v>1682</v>
      </c>
      <c r="B113" s="37">
        <v>1.5</v>
      </c>
      <c r="C113" s="27">
        <f>sum(C98:C110)-C112</f>
        <v>42594</v>
      </c>
      <c r="D113" s="37">
        <f t="shared" si="5"/>
        <v>42592.5</v>
      </c>
      <c r="E113" s="64"/>
    </row>
    <row r="114" hidden="1"/>
    <row r="115" hidden="1"/>
    <row r="116" hidden="1">
      <c r="A116" s="5" t="s">
        <v>1653</v>
      </c>
      <c r="B116" s="6"/>
      <c r="C116" s="6"/>
      <c r="D116" s="6"/>
      <c r="E116" s="7"/>
    </row>
    <row r="117" hidden="1">
      <c r="A117" s="10"/>
      <c r="B117" s="11"/>
      <c r="C117" s="11"/>
      <c r="D117" s="11"/>
      <c r="E117" s="12"/>
    </row>
    <row r="118" hidden="1">
      <c r="A118" s="5" t="s">
        <v>1655</v>
      </c>
      <c r="B118" s="6"/>
      <c r="C118" s="6"/>
      <c r="D118" s="6"/>
      <c r="E118" s="7"/>
    </row>
    <row r="119" hidden="1">
      <c r="A119" s="10"/>
      <c r="B119" s="11"/>
      <c r="C119" s="11"/>
      <c r="D119" s="11"/>
      <c r="E119" s="12"/>
    </row>
    <row r="120" hidden="1">
      <c r="A120" s="13">
        <v>45551.0</v>
      </c>
      <c r="B120" s="6"/>
      <c r="C120" s="14" t="s">
        <v>1656</v>
      </c>
      <c r="D120" s="15">
        <v>45557.0</v>
      </c>
      <c r="E120" s="7"/>
    </row>
    <row r="121" hidden="1">
      <c r="A121" s="10"/>
      <c r="B121" s="11"/>
      <c r="C121" s="16"/>
      <c r="D121" s="11"/>
      <c r="E121" s="12"/>
    </row>
    <row r="122" hidden="1">
      <c r="A122" s="17" t="str">
        <f>CHOOSE(WEEKDAY(A120), "Neděle", "Pondělí", "Úterý", "Středa", "Čtvrtek", "Pátek", "Sobota")</f>
        <v>Pondělí</v>
      </c>
      <c r="B122" s="7"/>
      <c r="C122" s="16"/>
      <c r="D122" s="18" t="str">
        <f>CHOOSE(WEEKDAY(D120), "Neděle", "Pondělí", "Úterý", "Středa", "Čtvrtek", "Pátek", "Sobota")</f>
        <v>Neděle</v>
      </c>
      <c r="E122" s="7"/>
    </row>
    <row r="123" hidden="1">
      <c r="A123" s="10"/>
      <c r="B123" s="12"/>
      <c r="C123" s="16"/>
      <c r="D123" s="11"/>
      <c r="E123" s="12"/>
    </row>
    <row r="124" hidden="1">
      <c r="A124" s="19" t="s">
        <v>1657</v>
      </c>
      <c r="B124" s="6"/>
      <c r="C124" s="6"/>
      <c r="D124" s="6"/>
      <c r="E124" s="7"/>
    </row>
    <row r="125" hidden="1">
      <c r="A125" s="20" t="s">
        <v>1658</v>
      </c>
      <c r="B125" s="21" t="s">
        <v>1659</v>
      </c>
      <c r="C125" s="22" t="s">
        <v>1660</v>
      </c>
      <c r="D125" s="21" t="s">
        <v>1661</v>
      </c>
      <c r="E125" s="23" t="s">
        <v>13</v>
      </c>
    </row>
    <row r="126" hidden="1">
      <c r="A126" s="24" t="s">
        <v>1662</v>
      </c>
      <c r="B126" s="25">
        <v>45711.0</v>
      </c>
      <c r="C126" s="26">
        <f>(2000*1)+(1000*14)+(500*29)+(200*35)+(100*3)+(50*4)+(20*4)+(10*3)+(5*2)+(2*0)+(1*2)+5597+2000</f>
        <v>45719</v>
      </c>
      <c r="D126" s="27">
        <f t="shared" ref="D126:D141" si="6">C126-B126</f>
        <v>8</v>
      </c>
      <c r="E126" s="28" t="s">
        <v>2015</v>
      </c>
    </row>
    <row r="127" hidden="1">
      <c r="A127" s="24" t="s">
        <v>1663</v>
      </c>
      <c r="B127" s="29">
        <v>26528.0</v>
      </c>
      <c r="C127" s="26">
        <f>4533+3096+5716+3866+1887+4006+3424</f>
        <v>26528</v>
      </c>
      <c r="D127" s="27">
        <f t="shared" si="6"/>
        <v>0</v>
      </c>
      <c r="E127" s="34"/>
    </row>
    <row r="128" hidden="1">
      <c r="A128" s="24" t="s">
        <v>1664</v>
      </c>
      <c r="B128" s="29">
        <v>380.0</v>
      </c>
      <c r="C128" s="26">
        <f>140+140+100</f>
        <v>380</v>
      </c>
      <c r="D128" s="27">
        <f t="shared" si="6"/>
        <v>0</v>
      </c>
      <c r="E128" s="34"/>
    </row>
    <row r="129" hidden="1">
      <c r="A129" s="24" t="s">
        <v>1666</v>
      </c>
      <c r="B129" s="29">
        <v>3500.0</v>
      </c>
      <c r="C129" s="26">
        <f>500+500+500</f>
        <v>1500</v>
      </c>
      <c r="D129" s="27">
        <f t="shared" si="6"/>
        <v>-2000</v>
      </c>
      <c r="E129" s="34"/>
    </row>
    <row r="130" hidden="1">
      <c r="A130" s="30" t="s">
        <v>1668</v>
      </c>
      <c r="B130" s="29">
        <v>1200.0</v>
      </c>
      <c r="C130" s="26">
        <v>749.0</v>
      </c>
      <c r="D130" s="27">
        <f t="shared" si="6"/>
        <v>-451</v>
      </c>
      <c r="E130" s="28" t="s">
        <v>2016</v>
      </c>
    </row>
    <row r="131" hidden="1">
      <c r="A131" s="30" t="s">
        <v>1669</v>
      </c>
      <c r="B131" s="29">
        <v>0.0</v>
      </c>
      <c r="C131" s="26"/>
      <c r="D131" s="27">
        <f t="shared" si="6"/>
        <v>0</v>
      </c>
      <c r="E131" s="28"/>
    </row>
    <row r="132" hidden="1">
      <c r="A132" s="30" t="s">
        <v>1671</v>
      </c>
      <c r="B132" s="29">
        <v>790.0</v>
      </c>
      <c r="C132" s="63"/>
      <c r="D132" s="27">
        <f t="shared" si="6"/>
        <v>-790</v>
      </c>
      <c r="E132" s="28"/>
    </row>
    <row r="133" hidden="1">
      <c r="A133" s="31" t="s">
        <v>1673</v>
      </c>
      <c r="B133" s="29">
        <v>4320.0</v>
      </c>
      <c r="C133" s="26">
        <f>440+320+240+320+1200+560+280+240+480+160+400+280+280+360</f>
        <v>5560</v>
      </c>
      <c r="D133" s="27">
        <f t="shared" si="6"/>
        <v>1240</v>
      </c>
      <c r="E133" s="34"/>
    </row>
    <row r="134" hidden="1">
      <c r="A134" s="32" t="s">
        <v>1674</v>
      </c>
      <c r="B134" s="29">
        <v>57495.0</v>
      </c>
      <c r="C134" s="33">
        <f t="array" ref="C134">SUMIFS(INDIRECT(A116 &amp; " Restia!C:C"), INDIRECT(A116 &amp; " Restia!A:A"), A134, INDIRECT(A116 &amp; " Restia!B:B"), "&lt;&gt;canceled")</f>
        <v>47344</v>
      </c>
      <c r="D134" s="27">
        <f t="shared" si="6"/>
        <v>-10151</v>
      </c>
      <c r="E134" s="34"/>
    </row>
    <row r="135" hidden="1">
      <c r="A135" s="32" t="s">
        <v>1675</v>
      </c>
      <c r="B135" s="29">
        <v>30018.0</v>
      </c>
      <c r="C135" s="9">
        <f t="array" ref="C135">SUMIFS( INDIRECT(A116 &amp; " Restia!C:C"), INDIRECT(A116 &amp; " Restia!A:A"), A135, INDIRECT(A116 &amp; " Restia!B:B"), "&lt;&gt;canceled" )</f>
        <v>22411</v>
      </c>
      <c r="D135" s="27">
        <f t="shared" si="6"/>
        <v>-7607</v>
      </c>
      <c r="E135" s="34"/>
    </row>
    <row r="136" hidden="1">
      <c r="A136" s="32" t="s">
        <v>1676</v>
      </c>
      <c r="B136" s="29">
        <v>93328.0</v>
      </c>
      <c r="C136" s="9">
        <f t="array" ref="C136">SUMIFS( INDIRECT(A116 &amp; " Restia!C:C"), INDIRECT(A116 &amp; " Restia!A:A"), "damejidlo", INDIRECT(A116 &amp; " Restia!G:G"), "online", INDIRECT(A116 &amp; " Restia!B:B"), "&lt;&gt;canceled" )</f>
        <v>35568</v>
      </c>
      <c r="D136" s="27">
        <f t="shared" si="6"/>
        <v>-57760</v>
      </c>
      <c r="E136" s="34"/>
    </row>
    <row r="137" hidden="1">
      <c r="A137" s="32" t="s">
        <v>1677</v>
      </c>
      <c r="B137" s="29">
        <v>73273.0</v>
      </c>
      <c r="C137" s="9">
        <f t="array" ref="C137">SUMIFS( INDIRECT(A116 &amp; " Restia!C:C"), INDIRECT(A116 &amp; " Restia!A:A"), "generic", INDIRECT(A116 &amp; " Restia!G:G"), "online", INDIRECT(A116 &amp; " Restia!B:B"), "&lt;&gt;canceled" )</f>
        <v>48854</v>
      </c>
      <c r="D137" s="27">
        <f t="shared" si="6"/>
        <v>-24419</v>
      </c>
      <c r="E137" s="34"/>
    </row>
    <row r="138" hidden="1">
      <c r="A138" s="32" t="s">
        <v>1679</v>
      </c>
      <c r="B138" s="29">
        <v>4093.0</v>
      </c>
      <c r="C138" s="9">
        <f t="array" ref="C138">SUMIFS( INDIRECT(A116 &amp; " Restia!C:C"), INDIRECT(A116 &amp; " Restia!E:E"), "wolt kurýr", INDIRECT(A116 &amp; " Restia!A:A"), "&lt;&gt;wolt", INDIRECT(A116 &amp; " Restia!G:G"), "cash", INDIRECT(A116 &amp; " Restia!B:B"), "&lt;&gt;canceled" )</f>
        <v>2330</v>
      </c>
      <c r="D138" s="27">
        <f t="shared" si="6"/>
        <v>-1763</v>
      </c>
      <c r="E138" s="34"/>
    </row>
    <row r="139" hidden="1">
      <c r="A139" s="32" t="s">
        <v>1680</v>
      </c>
      <c r="B139" s="29">
        <v>19703.0</v>
      </c>
      <c r="C139" s="9">
        <f t="array" ref="C139">SUMIFS( INDIRECT(A116 &amp; " Restia!C:C"), INDIRECT(A116 &amp; " Restia!A:A"), "damejidlo", INDIRECT(A116 &amp; " Restia!G:G"), "cash", INDIRECT(A116 &amp; " Restia!B:B"), "&lt;&gt;canceled")</f>
        <v>4107</v>
      </c>
      <c r="D139" s="27">
        <f t="shared" si="6"/>
        <v>-15596</v>
      </c>
      <c r="E139" s="34"/>
    </row>
    <row r="140" hidden="1">
      <c r="A140" s="35" t="s">
        <v>1681</v>
      </c>
      <c r="B140" s="29">
        <v>340625.0</v>
      </c>
      <c r="C140" s="9">
        <f t="array" ref="C140">SUM(INDIRECT(A116 &amp; " Restia!C:C")) - SUMIFS(INDIRECT(A116 &amp; " Restia!C:C"), INDIRECT(A116 &amp; " Restia!B:B"), "canceled")</f>
        <v>190307</v>
      </c>
      <c r="D140" s="27">
        <f t="shared" si="6"/>
        <v>-150318</v>
      </c>
      <c r="E140" s="34"/>
    </row>
    <row r="141" hidden="1">
      <c r="A141" s="36" t="s">
        <v>1682</v>
      </c>
      <c r="B141" s="37">
        <v>11.0</v>
      </c>
      <c r="C141" s="27">
        <f>sum(C126:C138)-C140</f>
        <v>46636</v>
      </c>
      <c r="D141" s="37">
        <f t="shared" si="6"/>
        <v>46625</v>
      </c>
      <c r="E141" s="64"/>
    </row>
    <row r="142" hidden="1"/>
    <row r="143" hidden="1"/>
    <row r="144" hidden="1">
      <c r="A144" s="5" t="s">
        <v>1653</v>
      </c>
      <c r="B144" s="6"/>
      <c r="C144" s="6"/>
      <c r="D144" s="6"/>
      <c r="E144" s="7"/>
    </row>
    <row r="145" hidden="1">
      <c r="A145" s="10"/>
      <c r="B145" s="11"/>
      <c r="C145" s="11"/>
      <c r="D145" s="11"/>
      <c r="E145" s="12"/>
    </row>
    <row r="146" hidden="1">
      <c r="A146" s="5" t="s">
        <v>1655</v>
      </c>
      <c r="B146" s="6"/>
      <c r="C146" s="6"/>
      <c r="D146" s="6"/>
      <c r="E146" s="7"/>
    </row>
    <row r="147" hidden="1">
      <c r="A147" s="10"/>
      <c r="B147" s="11"/>
      <c r="C147" s="11"/>
      <c r="D147" s="11"/>
      <c r="E147" s="12"/>
    </row>
    <row r="148" hidden="1">
      <c r="A148" s="13">
        <v>45558.0</v>
      </c>
      <c r="B148" s="6"/>
      <c r="C148" s="14" t="s">
        <v>1656</v>
      </c>
      <c r="D148" s="15">
        <v>45564.0</v>
      </c>
      <c r="E148" s="7"/>
    </row>
    <row r="149" hidden="1">
      <c r="A149" s="10"/>
      <c r="B149" s="11"/>
      <c r="C149" s="16"/>
      <c r="D149" s="11"/>
      <c r="E149" s="12"/>
    </row>
    <row r="150" hidden="1">
      <c r="A150" s="17" t="str">
        <f>CHOOSE(WEEKDAY(A148), "Neděle", "Pondělí", "Úterý", "Středa", "Čtvrtek", "Pátek", "Sobota")</f>
        <v>Pondělí</v>
      </c>
      <c r="B150" s="7"/>
      <c r="C150" s="16"/>
      <c r="D150" s="18" t="str">
        <f>CHOOSE(WEEKDAY(D148), "Neděle", "Pondělí", "Úterý", "Středa", "Čtvrtek", "Pátek", "Sobota")</f>
        <v>Neděle</v>
      </c>
      <c r="E150" s="7"/>
    </row>
    <row r="151" hidden="1">
      <c r="A151" s="10"/>
      <c r="B151" s="12"/>
      <c r="C151" s="16"/>
      <c r="D151" s="11"/>
      <c r="E151" s="12"/>
    </row>
    <row r="152" hidden="1">
      <c r="A152" s="19" t="s">
        <v>1657</v>
      </c>
      <c r="B152" s="6"/>
      <c r="C152" s="6"/>
      <c r="D152" s="6"/>
      <c r="E152" s="7"/>
    </row>
    <row r="153" hidden="1">
      <c r="A153" s="20" t="s">
        <v>1658</v>
      </c>
      <c r="B153" s="21" t="s">
        <v>1659</v>
      </c>
      <c r="C153" s="22" t="s">
        <v>1660</v>
      </c>
      <c r="D153" s="21" t="s">
        <v>1661</v>
      </c>
      <c r="E153" s="23" t="s">
        <v>13</v>
      </c>
    </row>
    <row r="154" hidden="1">
      <c r="A154" s="24" t="s">
        <v>1662</v>
      </c>
      <c r="B154" s="25">
        <v>38227.0</v>
      </c>
      <c r="C154" s="26">
        <f>(2000*1)+(1000*9)+(500*5)+(200*9)+(100*0)+(50*2)+(20*9)+(10*1)+(5*0)+(2*5)+(1*0)+9795+5597+5597</f>
        <v>36589</v>
      </c>
      <c r="D154" s="27">
        <f t="shared" ref="D154:D169" si="7">C154-B154</f>
        <v>-1638</v>
      </c>
      <c r="E154" s="28" t="s">
        <v>2017</v>
      </c>
    </row>
    <row r="155" hidden="1">
      <c r="A155" s="24" t="s">
        <v>1663</v>
      </c>
      <c r="B155" s="29">
        <v>29946.0</v>
      </c>
      <c r="C155" s="26">
        <f>4739+2532+4397+5163+3486+4523+5106</f>
        <v>29946</v>
      </c>
      <c r="D155" s="27">
        <f t="shared" si="7"/>
        <v>0</v>
      </c>
      <c r="E155" s="34"/>
    </row>
    <row r="156" hidden="1">
      <c r="A156" s="24" t="s">
        <v>1664</v>
      </c>
      <c r="B156" s="29">
        <v>420.0</v>
      </c>
      <c r="C156" s="26">
        <f>140+140+140</f>
        <v>420</v>
      </c>
      <c r="D156" s="27">
        <f t="shared" si="7"/>
        <v>0</v>
      </c>
      <c r="E156" s="34"/>
    </row>
    <row r="157" hidden="1">
      <c r="A157" s="24" t="s">
        <v>1666</v>
      </c>
      <c r="B157" s="29">
        <v>3100.0</v>
      </c>
      <c r="C157" s="26">
        <f>2000+600+500</f>
        <v>3100</v>
      </c>
      <c r="D157" s="27">
        <f t="shared" si="7"/>
        <v>0</v>
      </c>
      <c r="E157" s="34"/>
    </row>
    <row r="158" hidden="1">
      <c r="A158" s="30" t="s">
        <v>1668</v>
      </c>
      <c r="B158" s="29">
        <v>960.0</v>
      </c>
      <c r="C158" s="26"/>
      <c r="D158" s="27">
        <f t="shared" si="7"/>
        <v>-960</v>
      </c>
      <c r="E158" s="28"/>
    </row>
    <row r="159" hidden="1">
      <c r="A159" s="30" t="s">
        <v>1669</v>
      </c>
      <c r="B159" s="29">
        <v>84.0</v>
      </c>
      <c r="C159" s="26"/>
      <c r="D159" s="27">
        <f t="shared" si="7"/>
        <v>-84</v>
      </c>
      <c r="E159" s="28"/>
    </row>
    <row r="160" hidden="1">
      <c r="A160" s="30" t="s">
        <v>1671</v>
      </c>
      <c r="B160" s="29">
        <v>100.0</v>
      </c>
      <c r="C160" s="26">
        <v>100.0</v>
      </c>
      <c r="D160" s="27">
        <f t="shared" si="7"/>
        <v>0</v>
      </c>
      <c r="E160" s="28"/>
    </row>
    <row r="161" hidden="1">
      <c r="A161" s="31" t="s">
        <v>1673</v>
      </c>
      <c r="B161" s="29">
        <v>4080.0</v>
      </c>
      <c r="C161" s="26">
        <f>440+240+520+480+400+160+160+360+200+400+440+320+320+560+200</f>
        <v>5200</v>
      </c>
      <c r="D161" s="27">
        <f t="shared" si="7"/>
        <v>1120</v>
      </c>
      <c r="E161" s="34"/>
    </row>
    <row r="162" hidden="1">
      <c r="A162" s="32" t="s">
        <v>1674</v>
      </c>
      <c r="B162" s="29">
        <v>59199.0</v>
      </c>
      <c r="C162" s="33">
        <f t="array" ref="C162">SUMIFS(INDIRECT(A144 &amp; " Restia!C:C"), INDIRECT(A144 &amp; " Restia!A:A"), A162, INDIRECT(A144 &amp; " Restia!B:B"), "&lt;&gt;canceled")</f>
        <v>47344</v>
      </c>
      <c r="D162" s="27">
        <f t="shared" si="7"/>
        <v>-11855</v>
      </c>
      <c r="E162" s="34"/>
    </row>
    <row r="163" hidden="1">
      <c r="A163" s="32" t="s">
        <v>1675</v>
      </c>
      <c r="B163" s="29">
        <v>34711.0</v>
      </c>
      <c r="C163" s="9">
        <f t="array" ref="C163">SUMIFS( INDIRECT(A144 &amp; " Restia!C:C"), INDIRECT(A144 &amp; " Restia!A:A"), A163, INDIRECT(A144 &amp; " Restia!B:B"), "&lt;&gt;canceled" )</f>
        <v>22411</v>
      </c>
      <c r="D163" s="27">
        <f t="shared" si="7"/>
        <v>-12300</v>
      </c>
      <c r="E163" s="34"/>
    </row>
    <row r="164" hidden="1">
      <c r="A164" s="32" t="s">
        <v>1676</v>
      </c>
      <c r="B164" s="29">
        <v>86765.0</v>
      </c>
      <c r="C164" s="9">
        <f t="array" ref="C164">SUMIFS( INDIRECT(A144 &amp; " Restia!C:C"), INDIRECT(A144 &amp; " Restia!A:A"), "damejidlo", INDIRECT(A144 &amp; " Restia!G:G"), "online", INDIRECT(A144 &amp; " Restia!B:B"), "&lt;&gt;canceled" )</f>
        <v>35568</v>
      </c>
      <c r="D164" s="27">
        <f t="shared" si="7"/>
        <v>-51197</v>
      </c>
      <c r="E164" s="34"/>
    </row>
    <row r="165" hidden="1">
      <c r="A165" s="32" t="s">
        <v>1677</v>
      </c>
      <c r="B165" s="29">
        <v>70876.0</v>
      </c>
      <c r="C165" s="9">
        <f t="array" ref="C165">SUMIFS( INDIRECT(A144 &amp; " Restia!C:C"), INDIRECT(A144 &amp; " Restia!A:A"), "generic", INDIRECT(A144 &amp; " Restia!G:G"), "online", INDIRECT(A144 &amp; " Restia!B:B"), "&lt;&gt;canceled" )</f>
        <v>48854</v>
      </c>
      <c r="D165" s="27">
        <f t="shared" si="7"/>
        <v>-22022</v>
      </c>
      <c r="E165" s="34"/>
    </row>
    <row r="166" hidden="1">
      <c r="A166" s="32" t="s">
        <v>1679</v>
      </c>
      <c r="B166" s="29">
        <v>3168.0</v>
      </c>
      <c r="C166" s="9">
        <f t="array" ref="C166">SUMIFS( INDIRECT(A144 &amp; " Restia!C:C"), INDIRECT(A144 &amp; " Restia!E:E"), "wolt kurýr", INDIRECT(A144 &amp; " Restia!A:A"), "&lt;&gt;wolt", INDIRECT(A144 &amp; " Restia!G:G"), "cash", INDIRECT(A144 &amp; " Restia!B:B"), "&lt;&gt;canceled" )</f>
        <v>2330</v>
      </c>
      <c r="D166" s="27">
        <f t="shared" si="7"/>
        <v>-838</v>
      </c>
      <c r="E166" s="34"/>
    </row>
    <row r="167" hidden="1">
      <c r="A167" s="32" t="s">
        <v>1680</v>
      </c>
      <c r="B167" s="29">
        <v>14320.0</v>
      </c>
      <c r="C167" s="9">
        <f t="array" ref="C167">SUMIFS( INDIRECT(A144 &amp; " Restia!C:C"), INDIRECT(A144 &amp; " Restia!A:A"), "damejidlo", INDIRECT(A144 &amp; " Restia!G:G"), "cash", INDIRECT(A144 &amp; " Restia!B:B"), "&lt;&gt;canceled")</f>
        <v>4107</v>
      </c>
      <c r="D167" s="27">
        <f t="shared" si="7"/>
        <v>-10213</v>
      </c>
      <c r="E167" s="34"/>
    </row>
    <row r="168" hidden="1">
      <c r="A168" s="35" t="s">
        <v>1681</v>
      </c>
      <c r="B168" s="29">
        <v>330336.5</v>
      </c>
      <c r="C168" s="9">
        <f t="array" ref="C168">SUM(INDIRECT(A144 &amp; " Restia!C:C")) - SUMIFS(INDIRECT(A144 &amp; " Restia!C:C"), INDIRECT(A144 &amp; " Restia!B:B"), "canceled")</f>
        <v>190307</v>
      </c>
      <c r="D168" s="27">
        <f t="shared" si="7"/>
        <v>-140029.5</v>
      </c>
      <c r="E168" s="34"/>
    </row>
    <row r="169" hidden="1">
      <c r="A169" s="36" t="s">
        <v>1682</v>
      </c>
      <c r="B169" s="37">
        <v>1299.5</v>
      </c>
      <c r="C169" s="27">
        <f>sum(C154:C166)-C168</f>
        <v>41555</v>
      </c>
      <c r="D169" s="37">
        <f t="shared" si="7"/>
        <v>40255.5</v>
      </c>
      <c r="E169" s="64"/>
    </row>
    <row r="170" hidden="1"/>
    <row r="171" hidden="1"/>
    <row r="172" hidden="1">
      <c r="A172" s="5" t="s">
        <v>1653</v>
      </c>
      <c r="B172" s="6"/>
      <c r="C172" s="6"/>
      <c r="D172" s="6"/>
      <c r="E172" s="7"/>
    </row>
    <row r="173" hidden="1">
      <c r="A173" s="10"/>
      <c r="B173" s="11"/>
      <c r="C173" s="11"/>
      <c r="D173" s="11"/>
      <c r="E173" s="12"/>
    </row>
    <row r="174" hidden="1">
      <c r="A174" s="5" t="s">
        <v>1655</v>
      </c>
      <c r="B174" s="6"/>
      <c r="C174" s="6"/>
      <c r="D174" s="6"/>
      <c r="E174" s="7"/>
    </row>
    <row r="175" hidden="1">
      <c r="A175" s="10"/>
      <c r="B175" s="11"/>
      <c r="C175" s="11"/>
      <c r="D175" s="11"/>
      <c r="E175" s="12"/>
    </row>
    <row r="176" hidden="1">
      <c r="A176" s="13">
        <v>45565.0</v>
      </c>
      <c r="B176" s="6"/>
      <c r="C176" s="14" t="s">
        <v>1656</v>
      </c>
      <c r="D176" s="15">
        <v>45565.0</v>
      </c>
      <c r="E176" s="7"/>
    </row>
    <row r="177" hidden="1">
      <c r="A177" s="10"/>
      <c r="B177" s="11"/>
      <c r="C177" s="16"/>
      <c r="D177" s="11"/>
      <c r="E177" s="12"/>
    </row>
    <row r="178" hidden="1">
      <c r="A178" s="17" t="str">
        <f>CHOOSE(WEEKDAY(A176), "Neděle", "Pondělí", "Úterý", "Středa", "Čtvrtek", "Pátek", "Sobota")</f>
        <v>Pondělí</v>
      </c>
      <c r="B178" s="7"/>
      <c r="C178" s="16"/>
      <c r="D178" s="18" t="str">
        <f>CHOOSE(WEEKDAY(D176), "Neděle", "Pondělí", "Úterý", "Středa", "Čtvrtek", "Pátek", "Sobota")</f>
        <v>Pondělí</v>
      </c>
      <c r="E178" s="7"/>
    </row>
    <row r="179" hidden="1">
      <c r="A179" s="10"/>
      <c r="B179" s="12"/>
      <c r="C179" s="16"/>
      <c r="D179" s="11"/>
      <c r="E179" s="12"/>
    </row>
    <row r="180" hidden="1">
      <c r="A180" s="19" t="s">
        <v>1657</v>
      </c>
      <c r="B180" s="6"/>
      <c r="C180" s="6"/>
      <c r="D180" s="6"/>
      <c r="E180" s="7"/>
    </row>
    <row r="181" hidden="1">
      <c r="A181" s="20" t="s">
        <v>1658</v>
      </c>
      <c r="B181" s="21" t="s">
        <v>1659</v>
      </c>
      <c r="C181" s="22" t="s">
        <v>1660</v>
      </c>
      <c r="D181" s="21" t="s">
        <v>1661</v>
      </c>
      <c r="E181" s="23" t="s">
        <v>13</v>
      </c>
    </row>
    <row r="182" hidden="1">
      <c r="A182" s="24" t="s">
        <v>1662</v>
      </c>
      <c r="B182" s="25">
        <v>4800.0</v>
      </c>
      <c r="C182" s="26">
        <f>(2000*2)+(1000*0)+(500*1)+(200*1)+(100*1)+(50*0)+(20*0)+(10*0)+(5*0)+(2*0)+(1*0)</f>
        <v>4800</v>
      </c>
      <c r="D182" s="27">
        <f t="shared" ref="D182:D197" si="8">C182-B182</f>
        <v>0</v>
      </c>
      <c r="E182" s="28"/>
    </row>
    <row r="183" hidden="1">
      <c r="A183" s="24" t="s">
        <v>1663</v>
      </c>
      <c r="B183" s="29">
        <v>2465.0</v>
      </c>
      <c r="C183" s="26">
        <v>2465.0</v>
      </c>
      <c r="D183" s="27">
        <f t="shared" si="8"/>
        <v>0</v>
      </c>
      <c r="E183" s="34"/>
    </row>
    <row r="184" hidden="1">
      <c r="A184" s="24" t="s">
        <v>1664</v>
      </c>
      <c r="B184" s="29">
        <v>0.0</v>
      </c>
      <c r="C184" s="26"/>
      <c r="D184" s="27">
        <f t="shared" si="8"/>
        <v>0</v>
      </c>
      <c r="E184" s="34"/>
    </row>
    <row r="185" hidden="1">
      <c r="A185" s="24" t="s">
        <v>1666</v>
      </c>
      <c r="B185" s="29">
        <v>500.0</v>
      </c>
      <c r="C185" s="26">
        <v>500.0</v>
      </c>
      <c r="D185" s="27">
        <f t="shared" si="8"/>
        <v>0</v>
      </c>
      <c r="E185" s="34"/>
    </row>
    <row r="186" hidden="1">
      <c r="A186" s="30" t="s">
        <v>1668</v>
      </c>
      <c r="B186" s="29">
        <v>0.0</v>
      </c>
      <c r="C186" s="26"/>
      <c r="D186" s="27">
        <f t="shared" si="8"/>
        <v>0</v>
      </c>
      <c r="E186" s="28"/>
    </row>
    <row r="187" hidden="1">
      <c r="A187" s="30" t="s">
        <v>1669</v>
      </c>
      <c r="B187" s="29">
        <v>0.0</v>
      </c>
      <c r="C187" s="26"/>
      <c r="D187" s="27">
        <f t="shared" si="8"/>
        <v>0</v>
      </c>
      <c r="E187" s="28"/>
    </row>
    <row r="188" hidden="1">
      <c r="A188" s="30" t="s">
        <v>1671</v>
      </c>
      <c r="B188" s="29">
        <v>0.0</v>
      </c>
      <c r="C188" s="26"/>
      <c r="D188" s="27">
        <f t="shared" si="8"/>
        <v>0</v>
      </c>
      <c r="E188" s="28"/>
    </row>
    <row r="189" hidden="1">
      <c r="A189" s="31" t="s">
        <v>1673</v>
      </c>
      <c r="B189" s="29">
        <v>440.0</v>
      </c>
      <c r="C189" s="26">
        <v>440.0</v>
      </c>
      <c r="D189" s="27">
        <f t="shared" si="8"/>
        <v>0</v>
      </c>
      <c r="E189" s="34"/>
    </row>
    <row r="190" hidden="1">
      <c r="A190" s="32" t="s">
        <v>1674</v>
      </c>
      <c r="B190" s="29">
        <v>5283.0</v>
      </c>
      <c r="C190" s="33">
        <f t="array" ref="C190">SUMIFS(INDIRECT(A172 &amp; " Restia!C:C"), INDIRECT(A172 &amp; " Restia!A:A"), A190, INDIRECT(A172 &amp; " Restia!B:B"), "&lt;&gt;canceled")</f>
        <v>47344</v>
      </c>
      <c r="D190" s="27">
        <f t="shared" si="8"/>
        <v>42061</v>
      </c>
      <c r="E190" s="34"/>
    </row>
    <row r="191" hidden="1">
      <c r="A191" s="32" t="s">
        <v>1675</v>
      </c>
      <c r="B191" s="29">
        <v>5398.0</v>
      </c>
      <c r="C191" s="9">
        <f t="array" ref="C191">SUMIFS( INDIRECT(A172 &amp; " Restia!C:C"), INDIRECT(A172 &amp; " Restia!A:A"), A191, INDIRECT(A172 &amp; " Restia!B:B"), "&lt;&gt;canceled" )</f>
        <v>22411</v>
      </c>
      <c r="D191" s="27">
        <f t="shared" si="8"/>
        <v>17013</v>
      </c>
      <c r="E191" s="34"/>
    </row>
    <row r="192" hidden="1">
      <c r="A192" s="32" t="s">
        <v>1676</v>
      </c>
      <c r="B192" s="29">
        <v>7474.0</v>
      </c>
      <c r="C192" s="9">
        <f t="array" ref="C192">SUMIFS( INDIRECT(A172 &amp; " Restia!C:C"), INDIRECT(A172 &amp; " Restia!A:A"), "damejidlo", INDIRECT(A172 &amp; " Restia!G:G"), "online", INDIRECT(A172 &amp; " Restia!B:B"), "&lt;&gt;canceled" )</f>
        <v>35568</v>
      </c>
      <c r="D192" s="27">
        <f t="shared" si="8"/>
        <v>28094</v>
      </c>
      <c r="E192" s="34"/>
    </row>
    <row r="193" hidden="1">
      <c r="A193" s="32" t="s">
        <v>1677</v>
      </c>
      <c r="B193" s="29">
        <v>9003.0</v>
      </c>
      <c r="C193" s="9">
        <f t="array" ref="C193">SUMIFS( INDIRECT(A172 &amp; " Restia!C:C"), INDIRECT(A172 &amp; " Restia!A:A"), "generic", INDIRECT(A172 &amp; " Restia!G:G"), "online", INDIRECT(A172 &amp; " Restia!B:B"), "&lt;&gt;canceled" )</f>
        <v>48854</v>
      </c>
      <c r="D193" s="27">
        <f t="shared" si="8"/>
        <v>39851</v>
      </c>
      <c r="E193" s="34"/>
    </row>
    <row r="194" hidden="1">
      <c r="A194" s="32" t="s">
        <v>1679</v>
      </c>
      <c r="B194" s="29">
        <v>529.0</v>
      </c>
      <c r="C194" s="9">
        <f t="array" ref="C194">SUMIFS( INDIRECT(A172 &amp; " Restia!C:C"), INDIRECT(A172 &amp; " Restia!E:E"), "wolt kurýr", INDIRECT(A172 &amp; " Restia!A:A"), "&lt;&gt;wolt", INDIRECT(A172 &amp; " Restia!G:G"), "cash", INDIRECT(A172 &amp; " Restia!B:B"), "&lt;&gt;canceled" )</f>
        <v>2330</v>
      </c>
      <c r="D194" s="27">
        <f t="shared" si="8"/>
        <v>1801</v>
      </c>
      <c r="E194" s="34"/>
    </row>
    <row r="195" hidden="1">
      <c r="A195" s="32" t="s">
        <v>1680</v>
      </c>
      <c r="B195" s="29">
        <v>2582.0</v>
      </c>
      <c r="C195" s="9">
        <f t="array" ref="C195">SUMIFS( INDIRECT(A172 &amp; " Restia!C:C"), INDIRECT(A172 &amp; " Restia!A:A"), "damejidlo", INDIRECT(A172 &amp; " Restia!G:G"), "cash", INDIRECT(A172 &amp; " Restia!B:B"), "&lt;&gt;canceled")</f>
        <v>4107</v>
      </c>
      <c r="D195" s="27">
        <f t="shared" si="8"/>
        <v>1525</v>
      </c>
      <c r="E195" s="34"/>
    </row>
    <row r="196" hidden="1">
      <c r="A196" s="35" t="s">
        <v>1681</v>
      </c>
      <c r="B196" s="29">
        <v>35831.0</v>
      </c>
      <c r="C196" s="9">
        <f t="array" ref="C196">SUM(INDIRECT(A172 &amp; " Restia!C:C")) - SUMIFS(INDIRECT(A172 &amp; " Restia!C:C"), INDIRECT(A172 &amp; " Restia!B:B"), "canceled")</f>
        <v>190307</v>
      </c>
      <c r="D196" s="27">
        <f t="shared" si="8"/>
        <v>154476</v>
      </c>
      <c r="E196" s="34"/>
    </row>
    <row r="197" hidden="1">
      <c r="A197" s="36" t="s">
        <v>1682</v>
      </c>
      <c r="B197" s="37">
        <v>61.0</v>
      </c>
      <c r="C197" s="27">
        <f>sum(C182:C194)-C196</f>
        <v>-25595</v>
      </c>
      <c r="D197" s="37">
        <f t="shared" si="8"/>
        <v>-25656</v>
      </c>
      <c r="E197" s="64"/>
    </row>
    <row r="198" hidden="1"/>
    <row r="199" hidden="1"/>
    <row r="200" hidden="1">
      <c r="A200" s="5" t="s">
        <v>1653</v>
      </c>
      <c r="B200" s="6"/>
      <c r="C200" s="6"/>
      <c r="D200" s="6"/>
      <c r="E200" s="7"/>
    </row>
    <row r="201" hidden="1">
      <c r="A201" s="10"/>
      <c r="B201" s="11"/>
      <c r="C201" s="11"/>
      <c r="D201" s="11"/>
      <c r="E201" s="12"/>
    </row>
    <row r="202" hidden="1">
      <c r="A202" s="5" t="s">
        <v>1655</v>
      </c>
      <c r="B202" s="6"/>
      <c r="C202" s="6"/>
      <c r="D202" s="6"/>
      <c r="E202" s="7"/>
    </row>
    <row r="203" hidden="1">
      <c r="A203" s="10"/>
      <c r="B203" s="11"/>
      <c r="C203" s="11"/>
      <c r="D203" s="11"/>
      <c r="E203" s="12"/>
    </row>
    <row r="204" hidden="1">
      <c r="A204" s="13">
        <v>45566.0</v>
      </c>
      <c r="B204" s="6"/>
      <c r="C204" s="14" t="s">
        <v>1656</v>
      </c>
      <c r="D204" s="15">
        <v>45571.0</v>
      </c>
      <c r="E204" s="7"/>
    </row>
    <row r="205" hidden="1">
      <c r="A205" s="10"/>
      <c r="B205" s="11"/>
      <c r="C205" s="16"/>
      <c r="D205" s="11"/>
      <c r="E205" s="12"/>
    </row>
    <row r="206" hidden="1">
      <c r="A206" s="17" t="str">
        <f>CHOOSE(WEEKDAY(A204), "Neděle", "Pondělí", "Úterý", "Středa", "Čtvrtek", "Pátek", "Sobota")</f>
        <v>Úterý</v>
      </c>
      <c r="B206" s="7"/>
      <c r="C206" s="16"/>
      <c r="D206" s="18" t="str">
        <f>CHOOSE(WEEKDAY(D204), "Neděle", "Pondělí", "Úterý", "Středa", "Čtvrtek", "Pátek", "Sobota")</f>
        <v>Neděle</v>
      </c>
      <c r="E206" s="7"/>
    </row>
    <row r="207" hidden="1">
      <c r="A207" s="10"/>
      <c r="B207" s="12"/>
      <c r="C207" s="16"/>
      <c r="D207" s="11"/>
      <c r="E207" s="12"/>
    </row>
    <row r="208" hidden="1">
      <c r="A208" s="19" t="s">
        <v>1657</v>
      </c>
      <c r="B208" s="6"/>
      <c r="C208" s="6"/>
      <c r="D208" s="6"/>
      <c r="E208" s="7"/>
    </row>
    <row r="209" hidden="1">
      <c r="A209" s="20" t="s">
        <v>1658</v>
      </c>
      <c r="B209" s="21" t="s">
        <v>1659</v>
      </c>
      <c r="C209" s="22" t="s">
        <v>1660</v>
      </c>
      <c r="D209" s="21" t="s">
        <v>1661</v>
      </c>
      <c r="E209" s="23" t="s">
        <v>13</v>
      </c>
    </row>
    <row r="210" hidden="1">
      <c r="A210" s="24" t="s">
        <v>1662</v>
      </c>
      <c r="B210" s="25">
        <v>22483.0</v>
      </c>
      <c r="C210" s="26">
        <f>11299+5597+5597</f>
        <v>22493</v>
      </c>
      <c r="D210" s="27">
        <f t="shared" ref="D210:D225" si="9">C210-B210</f>
        <v>10</v>
      </c>
      <c r="E210" s="28" t="s">
        <v>2018</v>
      </c>
    </row>
    <row r="211" hidden="1">
      <c r="A211" s="24" t="s">
        <v>1663</v>
      </c>
      <c r="B211" s="29">
        <v>19082.0</v>
      </c>
      <c r="C211" s="26">
        <f>4034+3041+1742+1789+3913+4563</f>
        <v>19082</v>
      </c>
      <c r="D211" s="27">
        <f t="shared" si="9"/>
        <v>0</v>
      </c>
      <c r="E211" s="34"/>
    </row>
    <row r="212" hidden="1">
      <c r="A212" s="24" t="s">
        <v>1664</v>
      </c>
      <c r="B212" s="29">
        <v>0.0</v>
      </c>
      <c r="C212" s="26"/>
      <c r="D212" s="27">
        <f t="shared" si="9"/>
        <v>0</v>
      </c>
      <c r="E212" s="34"/>
    </row>
    <row r="213" hidden="1">
      <c r="A213" s="24" t="s">
        <v>1666</v>
      </c>
      <c r="B213" s="29">
        <v>3000.0</v>
      </c>
      <c r="C213" s="26">
        <f>2000+500+500</f>
        <v>3000</v>
      </c>
      <c r="D213" s="27">
        <f t="shared" si="9"/>
        <v>0</v>
      </c>
      <c r="E213" s="34"/>
    </row>
    <row r="214" hidden="1">
      <c r="A214" s="30" t="s">
        <v>1668</v>
      </c>
      <c r="B214" s="29">
        <v>0.0</v>
      </c>
      <c r="C214" s="26"/>
      <c r="D214" s="27">
        <f t="shared" si="9"/>
        <v>0</v>
      </c>
      <c r="E214" s="28"/>
    </row>
    <row r="215" hidden="1">
      <c r="A215" s="30" t="s">
        <v>1669</v>
      </c>
      <c r="B215" s="29">
        <v>110.0</v>
      </c>
      <c r="C215" s="26">
        <v>110.0</v>
      </c>
      <c r="D215" s="27">
        <f t="shared" si="9"/>
        <v>0</v>
      </c>
      <c r="E215" s="28"/>
    </row>
    <row r="216" hidden="1">
      <c r="A216" s="30" t="s">
        <v>1671</v>
      </c>
      <c r="B216" s="29">
        <v>40.0</v>
      </c>
      <c r="C216" s="26"/>
      <c r="D216" s="27">
        <f t="shared" si="9"/>
        <v>-40</v>
      </c>
      <c r="E216" s="28"/>
    </row>
    <row r="217" hidden="1">
      <c r="A217" s="31" t="s">
        <v>1673</v>
      </c>
      <c r="B217" s="29">
        <v>5840.0</v>
      </c>
      <c r="C217" s="26">
        <f>680+440+200+680+440+520+400+240+440+400+240+480+720</f>
        <v>5880</v>
      </c>
      <c r="D217" s="27">
        <f t="shared" si="9"/>
        <v>40</v>
      </c>
      <c r="E217" s="34"/>
    </row>
    <row r="218" hidden="1">
      <c r="A218" s="32" t="s">
        <v>1674</v>
      </c>
      <c r="B218" s="29">
        <v>65613.0</v>
      </c>
      <c r="C218" s="33">
        <f t="array" ref="C218">SUMIFS(INDIRECT(A200 &amp; " Restia!C:C"), INDIRECT(A200 &amp; " Restia!A:A"), A218, INDIRECT(A200 &amp; " Restia!B:B"), "&lt;&gt;canceled")</f>
        <v>47344</v>
      </c>
      <c r="D218" s="27">
        <f t="shared" si="9"/>
        <v>-18269</v>
      </c>
      <c r="E218" s="34"/>
    </row>
    <row r="219" hidden="1">
      <c r="A219" s="32" t="s">
        <v>1675</v>
      </c>
      <c r="B219" s="29">
        <v>25802.0</v>
      </c>
      <c r="C219" s="9">
        <f t="array" ref="C219">SUMIFS( INDIRECT(A200 &amp; " Restia!C:C"), INDIRECT(A200 &amp; " Restia!A:A"), A219, INDIRECT(A200 &amp; " Restia!B:B"), "&lt;&gt;canceled" )</f>
        <v>22411</v>
      </c>
      <c r="D219" s="27">
        <f t="shared" si="9"/>
        <v>-3391</v>
      </c>
      <c r="E219" s="34"/>
    </row>
    <row r="220" hidden="1">
      <c r="A220" s="32" t="s">
        <v>1676</v>
      </c>
      <c r="B220" s="29">
        <v>77835.0</v>
      </c>
      <c r="C220" s="9">
        <f t="array" ref="C220">SUMIFS( INDIRECT(A200 &amp; " Restia!C:C"), INDIRECT(A200 &amp; " Restia!A:A"), "damejidlo", INDIRECT(A200 &amp; " Restia!G:G"), "online", INDIRECT(A200 &amp; " Restia!B:B"), "&lt;&gt;canceled" )</f>
        <v>35568</v>
      </c>
      <c r="D220" s="27">
        <f t="shared" si="9"/>
        <v>-42267</v>
      </c>
      <c r="E220" s="34"/>
    </row>
    <row r="221" hidden="1">
      <c r="A221" s="32" t="s">
        <v>1677</v>
      </c>
      <c r="B221" s="29">
        <v>75826.0</v>
      </c>
      <c r="C221" s="9">
        <f t="array" ref="C221">SUMIFS( INDIRECT(A200 &amp; " Restia!C:C"), INDIRECT(A200 &amp; " Restia!A:A"), "generic", INDIRECT(A200 &amp; " Restia!G:G"), "online", INDIRECT(A200 &amp; " Restia!B:B"), "&lt;&gt;canceled" )</f>
        <v>48854</v>
      </c>
      <c r="D221" s="27">
        <f t="shared" si="9"/>
        <v>-26972</v>
      </c>
      <c r="E221" s="34"/>
    </row>
    <row r="222" hidden="1">
      <c r="A222" s="32" t="s">
        <v>1679</v>
      </c>
      <c r="B222" s="29">
        <v>1131.0</v>
      </c>
      <c r="C222" s="9">
        <f t="array" ref="C222">SUMIFS( INDIRECT(A200 &amp; " Restia!C:C"), INDIRECT(A200 &amp; " Restia!E:E"), "wolt kurýr", INDIRECT(A200 &amp; " Restia!A:A"), "&lt;&gt;wolt", INDIRECT(A200 &amp; " Restia!G:G"), "cash", INDIRECT(A200 &amp; " Restia!B:B"), "&lt;&gt;canceled" )</f>
        <v>2330</v>
      </c>
      <c r="D222" s="27">
        <f t="shared" si="9"/>
        <v>1199</v>
      </c>
      <c r="E222" s="34"/>
    </row>
    <row r="223" hidden="1">
      <c r="A223" s="32" t="s">
        <v>1680</v>
      </c>
      <c r="B223" s="29">
        <v>8600.0</v>
      </c>
      <c r="C223" s="9">
        <f t="array" ref="C223">SUMIFS( INDIRECT(A200 &amp; " Restia!C:C"), INDIRECT(A200 &amp; " Restia!A:A"), "damejidlo", INDIRECT(A200 &amp; " Restia!G:G"), "cash", INDIRECT(A200 &amp; " Restia!B:B"), "&lt;&gt;canceled")</f>
        <v>4107</v>
      </c>
      <c r="D223" s="27">
        <f t="shared" si="9"/>
        <v>-4493</v>
      </c>
      <c r="E223" s="34"/>
    </row>
    <row r="224" hidden="1">
      <c r="A224" s="35" t="s">
        <v>1681</v>
      </c>
      <c r="B224" s="29">
        <v>296762.0</v>
      </c>
      <c r="C224" s="9">
        <f t="array" ref="C224">SUM(INDIRECT(A200 &amp; " Restia!C:C")) - SUMIFS(INDIRECT(A200 &amp; " Restia!C:C"), INDIRECT(A200 &amp; " Restia!B:B"), "canceled")</f>
        <v>190307</v>
      </c>
      <c r="D224" s="27">
        <f t="shared" si="9"/>
        <v>-106455</v>
      </c>
      <c r="E224" s="34"/>
    </row>
    <row r="225" hidden="1">
      <c r="A225" s="36" t="s">
        <v>1682</v>
      </c>
      <c r="B225" s="37">
        <v>0.0</v>
      </c>
      <c r="C225" s="27">
        <f>sum(C210:C222)-C224</f>
        <v>16765</v>
      </c>
      <c r="D225" s="37">
        <f t="shared" si="9"/>
        <v>16765</v>
      </c>
      <c r="E225" s="64"/>
    </row>
    <row r="226" hidden="1"/>
    <row r="227" hidden="1"/>
    <row r="228" hidden="1">
      <c r="A228" s="5" t="s">
        <v>1653</v>
      </c>
      <c r="B228" s="6"/>
      <c r="C228" s="6"/>
      <c r="D228" s="6"/>
      <c r="E228" s="7"/>
    </row>
    <row r="229" hidden="1">
      <c r="A229" s="10"/>
      <c r="B229" s="11"/>
      <c r="C229" s="11"/>
      <c r="D229" s="11"/>
      <c r="E229" s="12"/>
    </row>
    <row r="230" hidden="1">
      <c r="A230" s="5" t="s">
        <v>1655</v>
      </c>
      <c r="B230" s="6"/>
      <c r="C230" s="6"/>
      <c r="D230" s="6"/>
      <c r="E230" s="7"/>
    </row>
    <row r="231" hidden="1">
      <c r="A231" s="10"/>
      <c r="B231" s="11"/>
      <c r="C231" s="11"/>
      <c r="D231" s="11"/>
      <c r="E231" s="12"/>
    </row>
    <row r="232" hidden="1">
      <c r="A232" s="13">
        <v>45572.0</v>
      </c>
      <c r="B232" s="6"/>
      <c r="C232" s="14" t="s">
        <v>1656</v>
      </c>
      <c r="D232" s="15">
        <v>45578.0</v>
      </c>
      <c r="E232" s="7"/>
    </row>
    <row r="233" hidden="1">
      <c r="A233" s="10"/>
      <c r="B233" s="11"/>
      <c r="C233" s="16"/>
      <c r="D233" s="11"/>
      <c r="E233" s="12"/>
    </row>
    <row r="234" hidden="1">
      <c r="A234" s="17" t="str">
        <f>CHOOSE(WEEKDAY(A232), "Neděle", "Pondělí", "Úterý", "Středa", "Čtvrtek", "Pátek", "Sobota")</f>
        <v>Pondělí</v>
      </c>
      <c r="B234" s="7"/>
      <c r="C234" s="16"/>
      <c r="D234" s="18" t="str">
        <f>CHOOSE(WEEKDAY(D232), "Neděle", "Pondělí", "Úterý", "Středa", "Čtvrtek", "Pátek", "Sobota")</f>
        <v>Neděle</v>
      </c>
      <c r="E234" s="7"/>
    </row>
    <row r="235" hidden="1">
      <c r="A235" s="10"/>
      <c r="B235" s="12"/>
      <c r="C235" s="16"/>
      <c r="D235" s="11"/>
      <c r="E235" s="12"/>
    </row>
    <row r="236" hidden="1">
      <c r="A236" s="19" t="s">
        <v>1657</v>
      </c>
      <c r="B236" s="6"/>
      <c r="C236" s="6"/>
      <c r="D236" s="6"/>
      <c r="E236" s="7"/>
    </row>
    <row r="237" hidden="1">
      <c r="A237" s="20" t="s">
        <v>1658</v>
      </c>
      <c r="B237" s="21" t="s">
        <v>1659</v>
      </c>
      <c r="C237" s="22" t="s">
        <v>1660</v>
      </c>
      <c r="D237" s="21" t="s">
        <v>1661</v>
      </c>
      <c r="E237" s="23" t="s">
        <v>13</v>
      </c>
    </row>
    <row r="238" hidden="1">
      <c r="A238" s="24" t="s">
        <v>1662</v>
      </c>
      <c r="B238" s="25">
        <v>38788.0</v>
      </c>
      <c r="C238" s="26">
        <f>250+100+40+6400+21000</f>
        <v>27790</v>
      </c>
      <c r="D238" s="27">
        <f t="shared" ref="D238:D253" si="10">C238-B238</f>
        <v>-10998</v>
      </c>
      <c r="E238" s="28"/>
    </row>
    <row r="239" hidden="1">
      <c r="A239" s="24" t="s">
        <v>1663</v>
      </c>
      <c r="B239" s="29">
        <v>28007.0</v>
      </c>
      <c r="C239" s="26">
        <f>5202+3846+2343+2859+4204+5540+4013</f>
        <v>28007</v>
      </c>
      <c r="D239" s="27">
        <f t="shared" si="10"/>
        <v>0</v>
      </c>
      <c r="E239" s="34"/>
    </row>
    <row r="240" hidden="1">
      <c r="A240" s="24" t="s">
        <v>1664</v>
      </c>
      <c r="B240" s="29">
        <v>0.0</v>
      </c>
      <c r="C240" s="26"/>
      <c r="D240" s="27">
        <f t="shared" si="10"/>
        <v>0</v>
      </c>
      <c r="E240" s="34"/>
    </row>
    <row r="241" hidden="1">
      <c r="A241" s="24" t="s">
        <v>1666</v>
      </c>
      <c r="B241" s="29">
        <v>1500.0</v>
      </c>
      <c r="C241" s="26">
        <v>1500.0</v>
      </c>
      <c r="D241" s="27">
        <f t="shared" si="10"/>
        <v>0</v>
      </c>
      <c r="E241" s="34"/>
    </row>
    <row r="242" hidden="1">
      <c r="A242" s="30" t="s">
        <v>1668</v>
      </c>
      <c r="B242" s="29">
        <v>0.0</v>
      </c>
      <c r="C242" s="26"/>
      <c r="D242" s="27">
        <f t="shared" si="10"/>
        <v>0</v>
      </c>
      <c r="E242" s="28"/>
    </row>
    <row r="243" hidden="1">
      <c r="A243" s="30" t="s">
        <v>1669</v>
      </c>
      <c r="B243" s="29">
        <v>68.0</v>
      </c>
      <c r="C243" s="26">
        <f>5597+5597+68</f>
        <v>11262</v>
      </c>
      <c r="D243" s="27">
        <f t="shared" si="10"/>
        <v>11194</v>
      </c>
      <c r="E243" s="28"/>
    </row>
    <row r="244" hidden="1">
      <c r="A244" s="30" t="s">
        <v>1671</v>
      </c>
      <c r="B244" s="29">
        <v>465.0</v>
      </c>
      <c r="C244" s="26">
        <f>380+85</f>
        <v>465</v>
      </c>
      <c r="D244" s="27">
        <f t="shared" si="10"/>
        <v>0</v>
      </c>
      <c r="E244" s="28"/>
    </row>
    <row r="245" hidden="1">
      <c r="A245" s="31" t="s">
        <v>1673</v>
      </c>
      <c r="B245" s="29">
        <v>5600.0</v>
      </c>
      <c r="C245" s="26">
        <f>80+280+400+320+160+840+520+440+480+320+240+240+280+680+320</f>
        <v>5600</v>
      </c>
      <c r="D245" s="27">
        <f t="shared" si="10"/>
        <v>0</v>
      </c>
      <c r="E245" s="34"/>
    </row>
    <row r="246" hidden="1">
      <c r="A246" s="32" t="s">
        <v>1674</v>
      </c>
      <c r="B246" s="29">
        <v>54246.0</v>
      </c>
      <c r="C246" s="33">
        <f t="array" ref="C246">SUMIFS(INDIRECT(A228 &amp; " Restia!C:C"), INDIRECT(A228 &amp; " Restia!A:A"), A246, INDIRECT(A228 &amp; " Restia!B:B"), "&lt;&gt;canceled")</f>
        <v>47344</v>
      </c>
      <c r="D246" s="27">
        <f t="shared" si="10"/>
        <v>-6902</v>
      </c>
      <c r="E246" s="34"/>
    </row>
    <row r="247" hidden="1">
      <c r="A247" s="32" t="s">
        <v>1675</v>
      </c>
      <c r="B247" s="29">
        <v>26736.0</v>
      </c>
      <c r="C247" s="9">
        <f t="array" ref="C247">SUMIFS( INDIRECT(A228 &amp; " Restia!C:C"), INDIRECT(A228 &amp; " Restia!A:A"), A247, INDIRECT(A228 &amp; " Restia!B:B"), "&lt;&gt;canceled" )</f>
        <v>22411</v>
      </c>
      <c r="D247" s="27">
        <f t="shared" si="10"/>
        <v>-4325</v>
      </c>
      <c r="E247" s="34"/>
    </row>
    <row r="248" hidden="1">
      <c r="A248" s="32" t="s">
        <v>1676</v>
      </c>
      <c r="B248" s="29">
        <v>94428.0</v>
      </c>
      <c r="C248" s="9">
        <f t="array" ref="C248">SUMIFS( INDIRECT(A228 &amp; " Restia!C:C"), INDIRECT(A228 &amp; " Restia!A:A"), "damejidlo", INDIRECT(A228 &amp; " Restia!G:G"), "online", INDIRECT(A228 &amp; " Restia!B:B"), "&lt;&gt;canceled" )</f>
        <v>35568</v>
      </c>
      <c r="D248" s="27">
        <f t="shared" si="10"/>
        <v>-58860</v>
      </c>
      <c r="E248" s="34"/>
    </row>
    <row r="249" hidden="1">
      <c r="A249" s="32" t="s">
        <v>1677</v>
      </c>
      <c r="B249" s="29">
        <v>75796.0</v>
      </c>
      <c r="C249" s="9">
        <f t="array" ref="C249">SUMIFS( INDIRECT(A228 &amp; " Restia!C:C"), INDIRECT(A228 &amp; " Restia!A:A"), "generic", INDIRECT(A228 &amp; " Restia!G:G"), "online", INDIRECT(A228 &amp; " Restia!B:B"), "&lt;&gt;canceled" )</f>
        <v>48854</v>
      </c>
      <c r="D249" s="27">
        <f t="shared" si="10"/>
        <v>-26942</v>
      </c>
      <c r="E249" s="34"/>
    </row>
    <row r="250" hidden="1">
      <c r="A250" s="32" t="s">
        <v>1679</v>
      </c>
      <c r="B250" s="29">
        <v>5407.0</v>
      </c>
      <c r="C250" s="9">
        <f t="array" ref="C250">SUMIFS( INDIRECT(A228 &amp; " Restia!C:C"), INDIRECT(A228 &amp; " Restia!E:E"), "wolt kurýr", INDIRECT(A228 &amp; " Restia!A:A"), "&lt;&gt;wolt", INDIRECT(A228 &amp; " Restia!G:G"), "cash", INDIRECT(A228 &amp; " Restia!B:B"), "&lt;&gt;canceled" )</f>
        <v>2330</v>
      </c>
      <c r="D250" s="27">
        <f t="shared" si="10"/>
        <v>-3077</v>
      </c>
      <c r="E250" s="34"/>
    </row>
    <row r="251" hidden="1">
      <c r="A251" s="32" t="s">
        <v>1680</v>
      </c>
      <c r="B251" s="29">
        <v>16561.0</v>
      </c>
      <c r="C251" s="9">
        <f t="array" ref="C251">SUMIFS( INDIRECT(A228 &amp; " Restia!C:C"), INDIRECT(A228 &amp; " Restia!A:A"), "damejidlo", INDIRECT(A228 &amp; " Restia!G:G"), "cash", INDIRECT(A228 &amp; " Restia!B:B"), "&lt;&gt;canceled")</f>
        <v>4107</v>
      </c>
      <c r="D251" s="27">
        <f t="shared" si="10"/>
        <v>-12454</v>
      </c>
      <c r="E251" s="34"/>
    </row>
    <row r="252" hidden="1">
      <c r="A252" s="35" t="s">
        <v>1681</v>
      </c>
      <c r="B252" s="29">
        <v>331027.7</v>
      </c>
      <c r="C252" s="9">
        <f t="array" ref="C252">SUM(INDIRECT(A228 &amp; " Restia!C:C")) - SUMIFS(INDIRECT(A228 &amp; " Restia!C:C"), INDIRECT(A228 &amp; " Restia!B:B"), "canceled")</f>
        <v>190307</v>
      </c>
      <c r="D252" s="27">
        <f t="shared" si="10"/>
        <v>-140720.7</v>
      </c>
      <c r="E252" s="34"/>
    </row>
    <row r="253" hidden="1">
      <c r="A253" s="36" t="s">
        <v>1682</v>
      </c>
      <c r="B253" s="37">
        <v>13.30000000000291</v>
      </c>
      <c r="C253" s="27">
        <f>sum(C238:C250)-C252</f>
        <v>40824</v>
      </c>
      <c r="D253" s="37">
        <f t="shared" si="10"/>
        <v>40810.7</v>
      </c>
      <c r="E253" s="64"/>
    </row>
    <row r="254" hidden="1"/>
    <row r="255" hidden="1"/>
    <row r="256" hidden="1">
      <c r="A256" s="5" t="s">
        <v>1653</v>
      </c>
      <c r="B256" s="6"/>
      <c r="C256" s="6"/>
      <c r="D256" s="6"/>
      <c r="E256" s="7"/>
    </row>
    <row r="257" hidden="1">
      <c r="A257" s="10"/>
      <c r="B257" s="11"/>
      <c r="C257" s="11"/>
      <c r="D257" s="11"/>
      <c r="E257" s="12"/>
    </row>
    <row r="258" hidden="1">
      <c r="A258" s="5" t="s">
        <v>1655</v>
      </c>
      <c r="B258" s="6"/>
      <c r="C258" s="6"/>
      <c r="D258" s="6"/>
      <c r="E258" s="7"/>
    </row>
    <row r="259" hidden="1">
      <c r="A259" s="10"/>
      <c r="B259" s="11"/>
      <c r="C259" s="11"/>
      <c r="D259" s="11"/>
      <c r="E259" s="12"/>
    </row>
    <row r="260" hidden="1">
      <c r="A260" s="13">
        <v>45579.0</v>
      </c>
      <c r="B260" s="6"/>
      <c r="C260" s="14" t="s">
        <v>1656</v>
      </c>
      <c r="D260" s="15">
        <v>45585.0</v>
      </c>
      <c r="E260" s="7"/>
    </row>
    <row r="261" hidden="1">
      <c r="A261" s="10"/>
      <c r="B261" s="11"/>
      <c r="C261" s="16"/>
      <c r="D261" s="11"/>
      <c r="E261" s="12"/>
    </row>
    <row r="262" hidden="1">
      <c r="A262" s="17" t="str">
        <f>CHOOSE(WEEKDAY(A260), "Neděle", "Pondělí", "Úterý", "Středa", "Čtvrtek", "Pátek", "Sobota")</f>
        <v>Pondělí</v>
      </c>
      <c r="B262" s="7"/>
      <c r="C262" s="16"/>
      <c r="D262" s="18" t="str">
        <f>CHOOSE(WEEKDAY(D260), "Neděle", "Pondělí", "Úterý", "Středa", "Čtvrtek", "Pátek", "Sobota")</f>
        <v>Neděle</v>
      </c>
      <c r="E262" s="7"/>
    </row>
    <row r="263" hidden="1">
      <c r="A263" s="10"/>
      <c r="B263" s="12"/>
      <c r="C263" s="16"/>
      <c r="D263" s="11"/>
      <c r="E263" s="12"/>
    </row>
    <row r="264" hidden="1">
      <c r="A264" s="19" t="s">
        <v>1657</v>
      </c>
      <c r="B264" s="6"/>
      <c r="C264" s="6"/>
      <c r="D264" s="6"/>
      <c r="E264" s="7"/>
    </row>
    <row r="265" hidden="1">
      <c r="A265" s="20" t="s">
        <v>1658</v>
      </c>
      <c r="B265" s="21" t="s">
        <v>1659</v>
      </c>
      <c r="C265" s="22" t="s">
        <v>1660</v>
      </c>
      <c r="D265" s="21" t="s">
        <v>1661</v>
      </c>
      <c r="E265" s="23" t="s">
        <v>13</v>
      </c>
    </row>
    <row r="266" hidden="1">
      <c r="A266" s="24" t="s">
        <v>1662</v>
      </c>
      <c r="B266" s="25">
        <v>38615.0</v>
      </c>
      <c r="C266" s="26">
        <f>280+500+1800+10500+18000+7597</f>
        <v>38677</v>
      </c>
      <c r="D266" s="27">
        <f t="shared" ref="D266:D281" si="11">C266-B266</f>
        <v>62</v>
      </c>
      <c r="E266" s="28"/>
    </row>
    <row r="267" hidden="1">
      <c r="A267" s="24" t="s">
        <v>1663</v>
      </c>
      <c r="B267" s="29">
        <v>26025.0</v>
      </c>
      <c r="C267" s="26">
        <f>3142+2140+2878+4619+6638+4544+2064</f>
        <v>26025</v>
      </c>
      <c r="D267" s="27">
        <f t="shared" si="11"/>
        <v>0</v>
      </c>
      <c r="E267" s="34"/>
    </row>
    <row r="268" hidden="1">
      <c r="A268" s="24" t="s">
        <v>1664</v>
      </c>
      <c r="B268" s="29">
        <v>180.0</v>
      </c>
      <c r="C268" s="26">
        <v>180.0</v>
      </c>
      <c r="D268" s="27">
        <f t="shared" si="11"/>
        <v>0</v>
      </c>
      <c r="E268" s="34"/>
    </row>
    <row r="269" hidden="1">
      <c r="A269" s="24" t="s">
        <v>1666</v>
      </c>
      <c r="B269" s="29">
        <v>2000.0</v>
      </c>
      <c r="C269" s="26">
        <f>500+500+500+500</f>
        <v>2000</v>
      </c>
      <c r="D269" s="27">
        <f t="shared" si="11"/>
        <v>0</v>
      </c>
      <c r="E269" s="34"/>
    </row>
    <row r="270" hidden="1">
      <c r="A270" s="30" t="s">
        <v>1668</v>
      </c>
      <c r="B270" s="29">
        <v>0.0</v>
      </c>
      <c r="C270" s="26"/>
      <c r="D270" s="27">
        <f t="shared" si="11"/>
        <v>0</v>
      </c>
      <c r="E270" s="28"/>
    </row>
    <row r="271" hidden="1">
      <c r="A271" s="30" t="s">
        <v>1669</v>
      </c>
      <c r="B271" s="29">
        <v>315.0</v>
      </c>
      <c r="C271" s="26">
        <v>165.0</v>
      </c>
      <c r="D271" s="27">
        <f t="shared" si="11"/>
        <v>-150</v>
      </c>
      <c r="E271" s="28"/>
    </row>
    <row r="272" hidden="1">
      <c r="A272" s="30" t="s">
        <v>1671</v>
      </c>
      <c r="B272" s="29">
        <v>3272.0</v>
      </c>
      <c r="C272" s="26">
        <f>968+640+160+150+110</f>
        <v>2028</v>
      </c>
      <c r="D272" s="27">
        <f t="shared" si="11"/>
        <v>-1244</v>
      </c>
      <c r="E272" s="28"/>
    </row>
    <row r="273" hidden="1">
      <c r="A273" s="31" t="s">
        <v>1673</v>
      </c>
      <c r="B273" s="29">
        <v>5840.0</v>
      </c>
      <c r="C273" s="26">
        <f>560+240+280+280+440+480+520+360+320+320+720+400+600</f>
        <v>5520</v>
      </c>
      <c r="D273" s="27">
        <f t="shared" si="11"/>
        <v>-320</v>
      </c>
      <c r="E273" s="34"/>
    </row>
    <row r="274" hidden="1">
      <c r="A274" s="32" t="s">
        <v>1674</v>
      </c>
      <c r="B274" s="29">
        <v>61186.0</v>
      </c>
      <c r="C274" s="33">
        <f t="array" ref="C274">SUMIFS(INDIRECT(A256 &amp; " Restia!C:C"), INDIRECT(A256 &amp; " Restia!A:A"), A274, INDIRECT(A256 &amp; " Restia!B:B"), "&lt;&gt;canceled")</f>
        <v>47344</v>
      </c>
      <c r="D274" s="27">
        <f t="shared" si="11"/>
        <v>-13842</v>
      </c>
      <c r="E274" s="34"/>
    </row>
    <row r="275" hidden="1">
      <c r="A275" s="32" t="s">
        <v>1675</v>
      </c>
      <c r="B275" s="29">
        <v>31774.0</v>
      </c>
      <c r="C275" s="9">
        <f t="array" ref="C275">SUMIFS( INDIRECT(A256 &amp; " Restia!C:C"), INDIRECT(A256 &amp; " Restia!A:A"), A275, INDIRECT(A256 &amp; " Restia!B:B"), "&lt;&gt;canceled" )</f>
        <v>22411</v>
      </c>
      <c r="D275" s="27">
        <f t="shared" si="11"/>
        <v>-9363</v>
      </c>
      <c r="E275" s="34"/>
    </row>
    <row r="276" hidden="1">
      <c r="A276" s="32" t="s">
        <v>1676</v>
      </c>
      <c r="B276" s="29">
        <v>75498.0</v>
      </c>
      <c r="C276" s="9">
        <f t="array" ref="C276">SUMIFS( INDIRECT(A256 &amp; " Restia!C:C"), INDIRECT(A256 &amp; " Restia!A:A"), "damejidlo", INDIRECT(A256 &amp; " Restia!G:G"), "online", INDIRECT(A256 &amp; " Restia!B:B"), "&lt;&gt;canceled" )</f>
        <v>35568</v>
      </c>
      <c r="D276" s="27">
        <f t="shared" si="11"/>
        <v>-39930</v>
      </c>
      <c r="E276" s="34"/>
    </row>
    <row r="277" hidden="1">
      <c r="A277" s="32" t="s">
        <v>1677</v>
      </c>
      <c r="B277" s="29">
        <v>78197.0</v>
      </c>
      <c r="C277" s="9">
        <f t="array" ref="C277">SUMIFS( INDIRECT(A256 &amp; " Restia!C:C"), INDIRECT(A256 &amp; " Restia!A:A"), "generic", INDIRECT(A256 &amp; " Restia!G:G"), "online", INDIRECT(A256 &amp; " Restia!B:B"), "&lt;&gt;canceled" )</f>
        <v>48854</v>
      </c>
      <c r="D277" s="27">
        <f t="shared" si="11"/>
        <v>-29343</v>
      </c>
      <c r="E277" s="34"/>
    </row>
    <row r="278" hidden="1">
      <c r="A278" s="32" t="s">
        <v>1679</v>
      </c>
      <c r="B278" s="29">
        <v>3882.0</v>
      </c>
      <c r="C278" s="9">
        <f t="array" ref="C278">SUMIFS( INDIRECT(A256 &amp; " Restia!C:C"), INDIRECT(A256 &amp; " Restia!E:E"), "wolt kurýr", INDIRECT(A256 &amp; " Restia!A:A"), "&lt;&gt;wolt", INDIRECT(A256 &amp; " Restia!G:G"), "cash", INDIRECT(A256 &amp; " Restia!B:B"), "&lt;&gt;canceled" )</f>
        <v>2330</v>
      </c>
      <c r="D278" s="27">
        <f t="shared" si="11"/>
        <v>-1552</v>
      </c>
      <c r="E278" s="34"/>
    </row>
    <row r="279" hidden="1">
      <c r="A279" s="32" t="s">
        <v>1680</v>
      </c>
      <c r="B279" s="29">
        <v>14304.0</v>
      </c>
      <c r="C279" s="9">
        <f t="array" ref="C279">SUMIFS( INDIRECT(A256 &amp; " Restia!C:C"), INDIRECT(A256 &amp; " Restia!A:A"), "damejidlo", INDIRECT(A256 &amp; " Restia!G:G"), "cash", INDIRECT(A256 &amp; " Restia!B:B"), "&lt;&gt;canceled")</f>
        <v>4107</v>
      </c>
      <c r="D279" s="27">
        <f t="shared" si="11"/>
        <v>-10197</v>
      </c>
      <c r="E279" s="34"/>
    </row>
    <row r="280" hidden="1">
      <c r="A280" s="35" t="s">
        <v>1681</v>
      </c>
      <c r="B280" s="29">
        <v>326682.0</v>
      </c>
      <c r="C280" s="9">
        <f t="array" ref="C280">SUM(INDIRECT(A256 &amp; " Restia!C:C")) - SUMIFS(INDIRECT(A256 &amp; " Restia!C:C"), INDIRECT(A256 &amp; " Restia!B:B"), "canceled")</f>
        <v>190307</v>
      </c>
      <c r="D280" s="27">
        <f t="shared" si="11"/>
        <v>-136375</v>
      </c>
      <c r="E280" s="34"/>
    </row>
    <row r="281" hidden="1">
      <c r="A281" s="36" t="s">
        <v>1682</v>
      </c>
      <c r="B281" s="37">
        <v>102.0</v>
      </c>
      <c r="C281" s="27">
        <f>sum(C266:C278)-C280</f>
        <v>40795</v>
      </c>
      <c r="D281" s="37">
        <f t="shared" si="11"/>
        <v>40693</v>
      </c>
      <c r="E281" s="64"/>
    </row>
    <row r="282" hidden="1"/>
    <row r="283" hidden="1"/>
    <row r="284" hidden="1">
      <c r="A284" s="5" t="s">
        <v>1653</v>
      </c>
      <c r="B284" s="6"/>
      <c r="C284" s="6"/>
      <c r="D284" s="6"/>
      <c r="E284" s="7"/>
    </row>
    <row r="285" hidden="1">
      <c r="A285" s="10"/>
      <c r="B285" s="11"/>
      <c r="C285" s="11"/>
      <c r="D285" s="11"/>
      <c r="E285" s="12"/>
    </row>
    <row r="286" hidden="1">
      <c r="A286" s="5" t="s">
        <v>1655</v>
      </c>
      <c r="B286" s="6"/>
      <c r="C286" s="6"/>
      <c r="D286" s="6"/>
      <c r="E286" s="7"/>
    </row>
    <row r="287" hidden="1">
      <c r="A287" s="10"/>
      <c r="B287" s="11"/>
      <c r="C287" s="11"/>
      <c r="D287" s="11"/>
      <c r="E287" s="12"/>
    </row>
    <row r="288" hidden="1">
      <c r="A288" s="13">
        <v>45586.0</v>
      </c>
      <c r="B288" s="6"/>
      <c r="C288" s="14" t="s">
        <v>1656</v>
      </c>
      <c r="D288" s="15">
        <v>45592.0</v>
      </c>
      <c r="E288" s="7"/>
    </row>
    <row r="289" hidden="1">
      <c r="A289" s="10"/>
      <c r="B289" s="11"/>
      <c r="C289" s="16"/>
      <c r="D289" s="11"/>
      <c r="E289" s="12"/>
    </row>
    <row r="290" hidden="1">
      <c r="A290" s="17" t="str">
        <f>CHOOSE(WEEKDAY(A288), "Neděle", "Pondělí", "Úterý", "Středa", "Čtvrtek", "Pátek", "Sobota")</f>
        <v>Pondělí</v>
      </c>
      <c r="B290" s="7"/>
      <c r="C290" s="16"/>
      <c r="D290" s="18" t="str">
        <f>CHOOSE(WEEKDAY(D288), "Neděle", "Pondělí", "Úterý", "Středa", "Čtvrtek", "Pátek", "Sobota")</f>
        <v>Neděle</v>
      </c>
      <c r="E290" s="7"/>
    </row>
    <row r="291" hidden="1">
      <c r="A291" s="10"/>
      <c r="B291" s="12"/>
      <c r="C291" s="16"/>
      <c r="D291" s="11"/>
      <c r="E291" s="12"/>
    </row>
    <row r="292" hidden="1">
      <c r="A292" s="19" t="s">
        <v>1657</v>
      </c>
      <c r="B292" s="6"/>
      <c r="C292" s="6"/>
      <c r="D292" s="6"/>
      <c r="E292" s="7"/>
    </row>
    <row r="293" hidden="1">
      <c r="A293" s="20" t="s">
        <v>1658</v>
      </c>
      <c r="B293" s="21" t="s">
        <v>1659</v>
      </c>
      <c r="C293" s="22" t="s">
        <v>1660</v>
      </c>
      <c r="D293" s="21" t="s">
        <v>1661</v>
      </c>
      <c r="E293" s="23" t="s">
        <v>13</v>
      </c>
    </row>
    <row r="294" hidden="1">
      <c r="A294" s="24" t="s">
        <v>1662</v>
      </c>
      <c r="B294" s="25">
        <v>39845.0</v>
      </c>
      <c r="C294" s="26">
        <f>100+120+80+10+13+300+5800+20000+13432</f>
        <v>39855</v>
      </c>
      <c r="D294" s="27">
        <f t="shared" ref="D294:D309" si="12">C294-B294</f>
        <v>10</v>
      </c>
      <c r="E294" s="28"/>
    </row>
    <row r="295" hidden="1">
      <c r="A295" s="24" t="s">
        <v>1663</v>
      </c>
      <c r="B295" s="29">
        <v>22832.0</v>
      </c>
      <c r="C295" s="26">
        <v>22832.0</v>
      </c>
      <c r="D295" s="27">
        <f t="shared" si="12"/>
        <v>0</v>
      </c>
      <c r="E295" s="34"/>
    </row>
    <row r="296" hidden="1">
      <c r="A296" s="24" t="s">
        <v>1664</v>
      </c>
      <c r="B296" s="29">
        <v>730.0</v>
      </c>
      <c r="C296" s="26">
        <f>130+420+180</f>
        <v>730</v>
      </c>
      <c r="D296" s="27">
        <f t="shared" si="12"/>
        <v>0</v>
      </c>
      <c r="E296" s="34"/>
    </row>
    <row r="297" hidden="1">
      <c r="A297" s="24" t="s">
        <v>1666</v>
      </c>
      <c r="B297" s="29">
        <v>3500.0</v>
      </c>
      <c r="C297" s="26">
        <f>500+500+500+2000</f>
        <v>3500</v>
      </c>
      <c r="D297" s="27">
        <f t="shared" si="12"/>
        <v>0</v>
      </c>
      <c r="E297" s="34"/>
    </row>
    <row r="298" hidden="1">
      <c r="A298" s="30" t="s">
        <v>1668</v>
      </c>
      <c r="B298" s="29">
        <v>0.0</v>
      </c>
      <c r="C298" s="26"/>
      <c r="D298" s="27">
        <f t="shared" si="12"/>
        <v>0</v>
      </c>
      <c r="E298" s="28"/>
    </row>
    <row r="299" hidden="1">
      <c r="A299" s="30" t="s">
        <v>1669</v>
      </c>
      <c r="B299" s="29">
        <v>0.0</v>
      </c>
      <c r="C299" s="26"/>
      <c r="D299" s="27">
        <f t="shared" si="12"/>
        <v>0</v>
      </c>
      <c r="E299" s="28"/>
    </row>
    <row r="300" hidden="1">
      <c r="A300" s="30" t="s">
        <v>1671</v>
      </c>
      <c r="B300" s="29">
        <v>4000.0</v>
      </c>
      <c r="C300" s="26">
        <v>4000.0</v>
      </c>
      <c r="D300" s="27">
        <f t="shared" si="12"/>
        <v>0</v>
      </c>
      <c r="E300" s="28"/>
    </row>
    <row r="301" hidden="1">
      <c r="A301" s="31" t="s">
        <v>1673</v>
      </c>
      <c r="B301" s="29">
        <v>6040.0</v>
      </c>
      <c r="C301" s="26">
        <f>320+520+240+680+160+400+440+280+360+680+320+320+120+320+480+320+80</f>
        <v>6040</v>
      </c>
      <c r="D301" s="27">
        <f t="shared" si="12"/>
        <v>0</v>
      </c>
      <c r="E301" s="34"/>
    </row>
    <row r="302" hidden="1">
      <c r="A302" s="32" t="s">
        <v>1674</v>
      </c>
      <c r="B302" s="29">
        <v>53834.0</v>
      </c>
      <c r="C302" s="33">
        <v>37428.0</v>
      </c>
      <c r="D302" s="27">
        <f t="shared" si="12"/>
        <v>-16406</v>
      </c>
      <c r="E302" s="34"/>
    </row>
    <row r="303" hidden="1">
      <c r="A303" s="32" t="s">
        <v>1675</v>
      </c>
      <c r="B303" s="29">
        <v>30460.0</v>
      </c>
      <c r="C303" s="9">
        <v>9553.0</v>
      </c>
      <c r="D303" s="27">
        <f t="shared" si="12"/>
        <v>-20907</v>
      </c>
      <c r="E303" s="34"/>
    </row>
    <row r="304" hidden="1">
      <c r="A304" s="32" t="s">
        <v>1676</v>
      </c>
      <c r="B304" s="29">
        <v>79058.0</v>
      </c>
      <c r="C304" s="9">
        <v>35919.0</v>
      </c>
      <c r="D304" s="27">
        <f t="shared" si="12"/>
        <v>-43139</v>
      </c>
      <c r="E304" s="34"/>
    </row>
    <row r="305" hidden="1">
      <c r="A305" s="32" t="s">
        <v>1677</v>
      </c>
      <c r="B305" s="29">
        <v>78971.0</v>
      </c>
      <c r="C305" s="9">
        <v>53476.5</v>
      </c>
      <c r="D305" s="27">
        <f t="shared" si="12"/>
        <v>-25494.5</v>
      </c>
      <c r="E305" s="34"/>
    </row>
    <row r="306" hidden="1">
      <c r="A306" s="32" t="s">
        <v>1679</v>
      </c>
      <c r="B306" s="29">
        <v>2658.0</v>
      </c>
      <c r="C306" s="9">
        <v>3351.0</v>
      </c>
      <c r="D306" s="27">
        <f t="shared" si="12"/>
        <v>693</v>
      </c>
      <c r="E306" s="34"/>
    </row>
    <row r="307" hidden="1">
      <c r="A307" s="32" t="s">
        <v>1680</v>
      </c>
      <c r="B307" s="29">
        <v>18673.0</v>
      </c>
      <c r="C307" s="9">
        <v>7956.0</v>
      </c>
      <c r="D307" s="27">
        <f t="shared" si="12"/>
        <v>-10717</v>
      </c>
      <c r="E307" s="34"/>
    </row>
    <row r="308" hidden="1">
      <c r="A308" s="35" t="s">
        <v>1681</v>
      </c>
      <c r="B308" s="29">
        <v>321926.3</v>
      </c>
      <c r="C308" s="9">
        <v>179147.5</v>
      </c>
      <c r="D308" s="27">
        <f t="shared" si="12"/>
        <v>-142778.8</v>
      </c>
      <c r="E308" s="34"/>
    </row>
    <row r="309" hidden="1">
      <c r="A309" s="36" t="s">
        <v>1682</v>
      </c>
      <c r="B309" s="37">
        <v>1.6999999999970896</v>
      </c>
      <c r="C309" s="27">
        <f>sum(C294:C306)-C308</f>
        <v>37537</v>
      </c>
      <c r="D309" s="37">
        <f t="shared" si="12"/>
        <v>37535.3</v>
      </c>
      <c r="E309" s="64"/>
    </row>
    <row r="310" hidden="1"/>
    <row r="311" hidden="1"/>
    <row r="312" hidden="1">
      <c r="A312" s="5" t="s">
        <v>1653</v>
      </c>
      <c r="B312" s="6"/>
      <c r="C312" s="6"/>
      <c r="D312" s="6"/>
      <c r="E312" s="7"/>
    </row>
    <row r="313" hidden="1">
      <c r="A313" s="10"/>
      <c r="B313" s="11"/>
      <c r="C313" s="11"/>
      <c r="D313" s="11"/>
      <c r="E313" s="12"/>
    </row>
    <row r="314" hidden="1">
      <c r="A314" s="5" t="s">
        <v>1655</v>
      </c>
      <c r="B314" s="6"/>
      <c r="C314" s="6"/>
      <c r="D314" s="6"/>
      <c r="E314" s="7"/>
    </row>
    <row r="315" hidden="1">
      <c r="A315" s="10"/>
      <c r="B315" s="11"/>
      <c r="C315" s="11"/>
      <c r="D315" s="11"/>
      <c r="E315" s="12"/>
    </row>
    <row r="316" hidden="1">
      <c r="A316" s="13">
        <v>45597.0</v>
      </c>
      <c r="B316" s="6"/>
      <c r="C316" s="54" t="s">
        <v>1656</v>
      </c>
      <c r="D316" s="15">
        <v>45599.0</v>
      </c>
      <c r="E316" s="7"/>
    </row>
    <row r="317" hidden="1">
      <c r="A317" s="10"/>
      <c r="B317" s="11"/>
      <c r="C317" s="16"/>
      <c r="D317" s="11"/>
      <c r="E317" s="12"/>
    </row>
    <row r="318" hidden="1">
      <c r="A318" s="55" t="s">
        <v>1992</v>
      </c>
      <c r="B318" s="7"/>
      <c r="C318" s="16"/>
      <c r="D318" s="56" t="s">
        <v>1986</v>
      </c>
      <c r="E318" s="7"/>
    </row>
    <row r="319" hidden="1">
      <c r="A319" s="10"/>
      <c r="B319" s="12"/>
      <c r="C319" s="16"/>
      <c r="D319" s="11"/>
      <c r="E319" s="12"/>
    </row>
    <row r="320" hidden="1">
      <c r="A320" s="19" t="s">
        <v>1657</v>
      </c>
      <c r="B320" s="6"/>
      <c r="C320" s="6"/>
      <c r="D320" s="6"/>
      <c r="E320" s="7"/>
    </row>
    <row r="321" hidden="1">
      <c r="A321" s="20" t="s">
        <v>1658</v>
      </c>
      <c r="B321" s="21" t="s">
        <v>1659</v>
      </c>
      <c r="C321" s="22" t="s">
        <v>1660</v>
      </c>
      <c r="D321" s="21" t="s">
        <v>1661</v>
      </c>
      <c r="E321" s="23" t="s">
        <v>13</v>
      </c>
    </row>
    <row r="322" hidden="1">
      <c r="A322" s="57" t="s">
        <v>1662</v>
      </c>
      <c r="B322" s="25">
        <v>16062.0</v>
      </c>
      <c r="C322" s="26">
        <v>16062.0</v>
      </c>
      <c r="D322" s="27">
        <v>0.0</v>
      </c>
      <c r="E322" s="28" t="s">
        <v>2019</v>
      </c>
    </row>
    <row r="323" hidden="1">
      <c r="A323" s="57" t="s">
        <v>1663</v>
      </c>
      <c r="B323" s="29">
        <v>11864.0</v>
      </c>
      <c r="C323" s="26">
        <v>11864.0</v>
      </c>
      <c r="D323" s="27">
        <v>0.0</v>
      </c>
      <c r="E323" s="34"/>
    </row>
    <row r="324" hidden="1">
      <c r="A324" s="57" t="s">
        <v>1664</v>
      </c>
      <c r="B324" s="29">
        <v>0.0</v>
      </c>
      <c r="C324" s="26"/>
      <c r="D324" s="27">
        <v>0.0</v>
      </c>
      <c r="E324" s="34"/>
    </row>
    <row r="325" hidden="1">
      <c r="A325" s="57" t="s">
        <v>1666</v>
      </c>
      <c r="B325" s="29">
        <v>1541.0</v>
      </c>
      <c r="C325" s="26">
        <v>1541.0</v>
      </c>
      <c r="D325" s="27">
        <v>0.0</v>
      </c>
      <c r="E325" s="34"/>
    </row>
    <row r="326" hidden="1">
      <c r="A326" s="31" t="s">
        <v>1668</v>
      </c>
      <c r="B326" s="29">
        <v>0.0</v>
      </c>
      <c r="C326" s="26"/>
      <c r="D326" s="27">
        <v>0.0</v>
      </c>
      <c r="E326" s="28"/>
    </row>
    <row r="327" hidden="1">
      <c r="A327" s="31" t="s">
        <v>1669</v>
      </c>
      <c r="B327" s="29">
        <v>0.0</v>
      </c>
      <c r="C327" s="26"/>
      <c r="D327" s="27">
        <v>0.0</v>
      </c>
      <c r="E327" s="28"/>
    </row>
    <row r="328" hidden="1">
      <c r="A328" s="31" t="s">
        <v>1671</v>
      </c>
      <c r="B328" s="29">
        <v>65.0</v>
      </c>
      <c r="C328" s="26">
        <v>65.0</v>
      </c>
      <c r="D328" s="27">
        <v>0.0</v>
      </c>
      <c r="E328" s="28"/>
    </row>
    <row r="329" hidden="1">
      <c r="A329" s="31" t="s">
        <v>1673</v>
      </c>
      <c r="B329" s="29">
        <v>3160.0</v>
      </c>
      <c r="C329" s="26">
        <v>3160.0</v>
      </c>
      <c r="D329" s="27">
        <v>0.0</v>
      </c>
      <c r="E329" s="34"/>
    </row>
    <row r="330" hidden="1">
      <c r="A330" s="58" t="s">
        <v>1674</v>
      </c>
      <c r="B330" s="29">
        <v>26492.0</v>
      </c>
      <c r="C330" s="29">
        <v>26492.0</v>
      </c>
      <c r="D330" s="27">
        <v>0.0</v>
      </c>
      <c r="E330" s="34"/>
    </row>
    <row r="331" hidden="1">
      <c r="A331" s="58" t="s">
        <v>1675</v>
      </c>
      <c r="B331" s="29">
        <v>14221.0</v>
      </c>
      <c r="C331" s="59">
        <v>14221.0</v>
      </c>
      <c r="D331" s="27">
        <v>0.0</v>
      </c>
      <c r="E331" s="34"/>
    </row>
    <row r="332" hidden="1">
      <c r="A332" s="58" t="s">
        <v>1676</v>
      </c>
      <c r="B332" s="29">
        <v>41146.0</v>
      </c>
      <c r="C332" s="59">
        <v>41146.0</v>
      </c>
      <c r="D332" s="27">
        <v>0.0</v>
      </c>
      <c r="E332" s="34"/>
    </row>
    <row r="333" hidden="1">
      <c r="A333" s="58" t="s">
        <v>1677</v>
      </c>
      <c r="B333" s="29">
        <v>35434.0</v>
      </c>
      <c r="C333" s="59">
        <v>35434.0</v>
      </c>
      <c r="D333" s="27">
        <v>0.0</v>
      </c>
      <c r="E333" s="34"/>
    </row>
    <row r="334" hidden="1">
      <c r="A334" s="58" t="s">
        <v>1679</v>
      </c>
      <c r="B334" s="29">
        <v>1016.0</v>
      </c>
      <c r="C334" s="59">
        <v>1016.0</v>
      </c>
      <c r="D334" s="27">
        <v>0.0</v>
      </c>
      <c r="E334" s="34"/>
    </row>
    <row r="335" hidden="1">
      <c r="A335" s="58" t="s">
        <v>1680</v>
      </c>
      <c r="B335" s="29">
        <v>6908.0</v>
      </c>
      <c r="C335" s="59">
        <v>6908.0</v>
      </c>
      <c r="D335" s="27">
        <v>0.0</v>
      </c>
      <c r="E335" s="34"/>
    </row>
    <row r="336" hidden="1">
      <c r="A336" s="35" t="s">
        <v>1681</v>
      </c>
      <c r="B336" s="29">
        <v>151000.0</v>
      </c>
      <c r="C336" s="59">
        <v>151000.0</v>
      </c>
      <c r="D336" s="27">
        <v>0.0</v>
      </c>
      <c r="E336" s="34"/>
    </row>
    <row r="337" hidden="1">
      <c r="A337" s="36" t="s">
        <v>1682</v>
      </c>
      <c r="B337" s="37">
        <v>1.0</v>
      </c>
      <c r="C337" s="27">
        <v>1.0</v>
      </c>
      <c r="D337" s="27">
        <v>0.0</v>
      </c>
      <c r="E337" s="64"/>
    </row>
    <row r="338" hidden="1"/>
    <row r="339" hidden="1"/>
    <row r="340" hidden="1">
      <c r="A340" s="5" t="s">
        <v>1653</v>
      </c>
      <c r="B340" s="6"/>
      <c r="C340" s="6"/>
      <c r="D340" s="6"/>
      <c r="E340" s="7"/>
    </row>
    <row r="341" hidden="1">
      <c r="A341" s="10"/>
      <c r="B341" s="11"/>
      <c r="C341" s="11"/>
      <c r="D341" s="11"/>
      <c r="E341" s="12"/>
    </row>
    <row r="342" hidden="1">
      <c r="A342" s="5" t="s">
        <v>1655</v>
      </c>
      <c r="B342" s="6"/>
      <c r="C342" s="6"/>
      <c r="D342" s="6"/>
      <c r="E342" s="7"/>
    </row>
    <row r="343" hidden="1">
      <c r="A343" s="10"/>
      <c r="B343" s="11"/>
      <c r="C343" s="11"/>
      <c r="D343" s="11"/>
      <c r="E343" s="12"/>
    </row>
    <row r="344" hidden="1">
      <c r="A344" s="13">
        <v>45600.0</v>
      </c>
      <c r="B344" s="6"/>
      <c r="C344" s="54" t="s">
        <v>1656</v>
      </c>
      <c r="D344" s="15">
        <v>45606.0</v>
      </c>
      <c r="E344" s="7"/>
    </row>
    <row r="345" hidden="1">
      <c r="A345" s="10"/>
      <c r="B345" s="11"/>
      <c r="C345" s="16"/>
      <c r="D345" s="11"/>
      <c r="E345" s="12"/>
    </row>
    <row r="346" hidden="1">
      <c r="A346" s="55" t="s">
        <v>1985</v>
      </c>
      <c r="B346" s="7"/>
      <c r="C346" s="16"/>
      <c r="D346" s="56" t="s">
        <v>1986</v>
      </c>
      <c r="E346" s="7"/>
    </row>
    <row r="347" hidden="1">
      <c r="A347" s="10"/>
      <c r="B347" s="12"/>
      <c r="C347" s="16"/>
      <c r="D347" s="11"/>
      <c r="E347" s="12"/>
    </row>
    <row r="348" hidden="1">
      <c r="A348" s="19" t="s">
        <v>1657</v>
      </c>
      <c r="B348" s="6"/>
      <c r="C348" s="6"/>
      <c r="D348" s="6"/>
      <c r="E348" s="7"/>
    </row>
    <row r="349" hidden="1">
      <c r="A349" s="20" t="s">
        <v>1658</v>
      </c>
      <c r="B349" s="21" t="s">
        <v>1659</v>
      </c>
      <c r="C349" s="22" t="s">
        <v>1660</v>
      </c>
      <c r="D349" s="21" t="s">
        <v>1661</v>
      </c>
      <c r="E349" s="23" t="s">
        <v>13</v>
      </c>
    </row>
    <row r="350" hidden="1">
      <c r="A350" s="57" t="s">
        <v>1662</v>
      </c>
      <c r="B350" s="25">
        <v>30091.0</v>
      </c>
      <c r="C350" s="26">
        <v>34538.0</v>
      </c>
      <c r="D350" s="27">
        <v>4447.0</v>
      </c>
      <c r="E350" s="28"/>
    </row>
    <row r="351" hidden="1">
      <c r="A351" s="57" t="s">
        <v>1663</v>
      </c>
      <c r="B351" s="29">
        <v>23622.0</v>
      </c>
      <c r="C351" s="26">
        <v>23622.0</v>
      </c>
      <c r="D351" s="27">
        <v>0.0</v>
      </c>
      <c r="E351" s="34"/>
    </row>
    <row r="352" hidden="1">
      <c r="A352" s="57" t="s">
        <v>1664</v>
      </c>
      <c r="B352" s="29">
        <v>422.0</v>
      </c>
      <c r="C352" s="26">
        <v>422.0</v>
      </c>
      <c r="D352" s="27">
        <v>0.0</v>
      </c>
      <c r="E352" s="34"/>
    </row>
    <row r="353" hidden="1">
      <c r="A353" s="57" t="s">
        <v>1666</v>
      </c>
      <c r="B353" s="29">
        <v>1000.0</v>
      </c>
      <c r="C353" s="26">
        <v>1000.0</v>
      </c>
      <c r="D353" s="27">
        <v>0.0</v>
      </c>
      <c r="E353" s="34"/>
    </row>
    <row r="354" hidden="1">
      <c r="A354" s="31" t="s">
        <v>1668</v>
      </c>
      <c r="B354" s="29">
        <v>200.0</v>
      </c>
      <c r="C354" s="26"/>
      <c r="D354" s="27">
        <v>-200.0</v>
      </c>
      <c r="E354" s="28"/>
    </row>
    <row r="355" hidden="1">
      <c r="A355" s="31" t="s">
        <v>1669</v>
      </c>
      <c r="B355" s="29">
        <v>190.0</v>
      </c>
      <c r="C355" s="26">
        <v>187.0</v>
      </c>
      <c r="D355" s="27">
        <v>-3.0</v>
      </c>
      <c r="E355" s="28"/>
    </row>
    <row r="356" hidden="1">
      <c r="A356" s="31" t="s">
        <v>1671</v>
      </c>
      <c r="B356" s="29">
        <v>4142.0</v>
      </c>
      <c r="C356" s="26">
        <v>4142.0</v>
      </c>
      <c r="D356" s="27">
        <v>0.0</v>
      </c>
      <c r="E356" s="28"/>
    </row>
    <row r="357" hidden="1">
      <c r="A357" s="31" t="s">
        <v>1673</v>
      </c>
      <c r="B357" s="29">
        <v>6280.0</v>
      </c>
      <c r="C357" s="26">
        <v>6280.0</v>
      </c>
      <c r="D357" s="27">
        <v>0.0</v>
      </c>
      <c r="E357" s="34"/>
    </row>
    <row r="358" hidden="1">
      <c r="A358" s="58" t="s">
        <v>1674</v>
      </c>
      <c r="B358" s="29">
        <v>61517.0</v>
      </c>
      <c r="C358" s="29">
        <v>61517.0</v>
      </c>
      <c r="D358" s="27">
        <v>0.0</v>
      </c>
      <c r="E358" s="34"/>
    </row>
    <row r="359" hidden="1">
      <c r="A359" s="58" t="s">
        <v>1675</v>
      </c>
      <c r="B359" s="29">
        <v>25259.0</v>
      </c>
      <c r="C359" s="59">
        <v>25259.0</v>
      </c>
      <c r="D359" s="27">
        <v>0.0</v>
      </c>
      <c r="E359" s="34"/>
    </row>
    <row r="360" hidden="1">
      <c r="A360" s="58" t="s">
        <v>1676</v>
      </c>
      <c r="B360" s="29">
        <v>72253.0</v>
      </c>
      <c r="C360" s="59">
        <v>72253.0</v>
      </c>
      <c r="D360" s="27">
        <v>0.0</v>
      </c>
      <c r="E360" s="34"/>
    </row>
    <row r="361" hidden="1">
      <c r="A361" s="58" t="s">
        <v>1677</v>
      </c>
      <c r="B361" s="29">
        <v>77019.0</v>
      </c>
      <c r="C361" s="59">
        <v>77019.0</v>
      </c>
      <c r="D361" s="27">
        <v>0.0</v>
      </c>
      <c r="E361" s="34"/>
    </row>
    <row r="362" hidden="1">
      <c r="A362" s="58" t="s">
        <v>1679</v>
      </c>
      <c r="B362" s="29">
        <v>2265.0</v>
      </c>
      <c r="C362" s="59">
        <v>2265.0</v>
      </c>
      <c r="D362" s="27">
        <v>0.0</v>
      </c>
      <c r="E362" s="34"/>
    </row>
    <row r="363" hidden="1">
      <c r="A363" s="58" t="s">
        <v>1680</v>
      </c>
      <c r="B363" s="29">
        <v>18173.0</v>
      </c>
      <c r="C363" s="59">
        <v>18173.0</v>
      </c>
      <c r="D363" s="27">
        <v>0.0</v>
      </c>
      <c r="E363" s="34"/>
    </row>
    <row r="364" hidden="1">
      <c r="A364" s="35" t="s">
        <v>1681</v>
      </c>
      <c r="B364" s="29">
        <v>308701.2</v>
      </c>
      <c r="C364" s="59">
        <v>308701.2</v>
      </c>
      <c r="D364" s="27">
        <v>0.0</v>
      </c>
      <c r="E364" s="34"/>
    </row>
    <row r="365" hidden="1">
      <c r="A365" s="36" t="s">
        <v>1682</v>
      </c>
      <c r="B365" s="37">
        <v>-4441.200000000001</v>
      </c>
      <c r="C365" s="27">
        <v>-197.20000000001164</v>
      </c>
      <c r="D365" s="27">
        <v>4243.999999999989</v>
      </c>
      <c r="E365" s="64"/>
    </row>
    <row r="366" hidden="1"/>
    <row r="367" hidden="1"/>
    <row r="368" hidden="1">
      <c r="A368" s="5" t="s">
        <v>1653</v>
      </c>
      <c r="B368" s="6"/>
      <c r="C368" s="6"/>
      <c r="D368" s="6"/>
      <c r="E368" s="7"/>
    </row>
    <row r="369" hidden="1">
      <c r="A369" s="10"/>
      <c r="B369" s="11"/>
      <c r="C369" s="11"/>
      <c r="D369" s="11"/>
      <c r="E369" s="12"/>
    </row>
    <row r="370" hidden="1">
      <c r="A370" s="5" t="s">
        <v>1655</v>
      </c>
      <c r="B370" s="6"/>
      <c r="C370" s="6"/>
      <c r="D370" s="6"/>
      <c r="E370" s="7"/>
    </row>
    <row r="371" hidden="1">
      <c r="A371" s="10"/>
      <c r="B371" s="11"/>
      <c r="C371" s="11"/>
      <c r="D371" s="11"/>
      <c r="E371" s="12"/>
    </row>
    <row r="372" hidden="1">
      <c r="A372" s="13">
        <v>45600.0</v>
      </c>
      <c r="B372" s="6"/>
      <c r="C372" s="54" t="s">
        <v>1656</v>
      </c>
      <c r="D372" s="15">
        <v>45606.0</v>
      </c>
      <c r="E372" s="7"/>
    </row>
    <row r="373" hidden="1">
      <c r="A373" s="10"/>
      <c r="B373" s="11"/>
      <c r="C373" s="16"/>
      <c r="D373" s="11"/>
      <c r="E373" s="12"/>
    </row>
    <row r="374" hidden="1">
      <c r="A374" s="55" t="s">
        <v>1985</v>
      </c>
      <c r="B374" s="7"/>
      <c r="C374" s="16"/>
      <c r="D374" s="56" t="s">
        <v>1986</v>
      </c>
      <c r="E374" s="7"/>
    </row>
    <row r="375" hidden="1">
      <c r="A375" s="10"/>
      <c r="B375" s="12"/>
      <c r="C375" s="16"/>
      <c r="D375" s="11"/>
      <c r="E375" s="12"/>
    </row>
    <row r="376" hidden="1">
      <c r="A376" s="19" t="s">
        <v>1657</v>
      </c>
      <c r="B376" s="6"/>
      <c r="C376" s="6"/>
      <c r="D376" s="6"/>
      <c r="E376" s="7"/>
    </row>
    <row r="377" hidden="1">
      <c r="A377" s="20" t="s">
        <v>1658</v>
      </c>
      <c r="B377" s="21" t="s">
        <v>1659</v>
      </c>
      <c r="C377" s="22" t="s">
        <v>1660</v>
      </c>
      <c r="D377" s="21" t="s">
        <v>1661</v>
      </c>
      <c r="E377" s="23" t="s">
        <v>13</v>
      </c>
    </row>
    <row r="378" hidden="1">
      <c r="A378" s="57" t="s">
        <v>1662</v>
      </c>
      <c r="B378" s="25">
        <v>30091.0</v>
      </c>
      <c r="C378" s="26">
        <v>34538.0</v>
      </c>
      <c r="D378" s="27">
        <v>4447.0</v>
      </c>
      <c r="E378" s="28"/>
    </row>
    <row r="379" hidden="1">
      <c r="A379" s="57" t="s">
        <v>1663</v>
      </c>
      <c r="B379" s="29">
        <v>23622.0</v>
      </c>
      <c r="C379" s="26">
        <v>23622.0</v>
      </c>
      <c r="D379" s="27">
        <v>0.0</v>
      </c>
      <c r="E379" s="34"/>
    </row>
    <row r="380" hidden="1">
      <c r="A380" s="57" t="s">
        <v>1664</v>
      </c>
      <c r="B380" s="29">
        <v>422.0</v>
      </c>
      <c r="C380" s="26">
        <v>422.0</v>
      </c>
      <c r="D380" s="27">
        <v>0.0</v>
      </c>
      <c r="E380" s="34"/>
    </row>
    <row r="381" hidden="1">
      <c r="A381" s="57" t="s">
        <v>1666</v>
      </c>
      <c r="B381" s="29">
        <v>1000.0</v>
      </c>
      <c r="C381" s="26">
        <v>1000.0</v>
      </c>
      <c r="D381" s="27">
        <v>0.0</v>
      </c>
      <c r="E381" s="34"/>
    </row>
    <row r="382" hidden="1">
      <c r="A382" s="31" t="s">
        <v>1668</v>
      </c>
      <c r="B382" s="29">
        <v>200.0</v>
      </c>
      <c r="C382" s="26"/>
      <c r="D382" s="27">
        <v>-200.0</v>
      </c>
      <c r="E382" s="28"/>
    </row>
    <row r="383" hidden="1">
      <c r="A383" s="31" t="s">
        <v>1669</v>
      </c>
      <c r="B383" s="29">
        <v>190.0</v>
      </c>
      <c r="C383" s="26">
        <v>187.0</v>
      </c>
      <c r="D383" s="27">
        <v>-3.0</v>
      </c>
      <c r="E383" s="28"/>
    </row>
    <row r="384" hidden="1">
      <c r="A384" s="31" t="s">
        <v>1671</v>
      </c>
      <c r="B384" s="29">
        <v>4142.0</v>
      </c>
      <c r="C384" s="26">
        <v>4142.0</v>
      </c>
      <c r="D384" s="27">
        <v>0.0</v>
      </c>
      <c r="E384" s="28"/>
    </row>
    <row r="385" hidden="1">
      <c r="A385" s="31" t="s">
        <v>1673</v>
      </c>
      <c r="B385" s="29">
        <v>6280.0</v>
      </c>
      <c r="C385" s="26">
        <v>6280.0</v>
      </c>
      <c r="D385" s="27">
        <v>0.0</v>
      </c>
      <c r="E385" s="34"/>
    </row>
    <row r="386" hidden="1">
      <c r="A386" s="58" t="s">
        <v>1674</v>
      </c>
      <c r="B386" s="29">
        <v>61517.0</v>
      </c>
      <c r="C386" s="29">
        <v>61517.0</v>
      </c>
      <c r="D386" s="27">
        <v>0.0</v>
      </c>
      <c r="E386" s="34"/>
    </row>
    <row r="387" hidden="1">
      <c r="A387" s="58" t="s">
        <v>1675</v>
      </c>
      <c r="B387" s="29">
        <v>25259.0</v>
      </c>
      <c r="C387" s="59">
        <v>25259.0</v>
      </c>
      <c r="D387" s="27">
        <v>0.0</v>
      </c>
      <c r="E387" s="34"/>
    </row>
    <row r="388" hidden="1">
      <c r="A388" s="58" t="s">
        <v>1676</v>
      </c>
      <c r="B388" s="29">
        <v>72253.0</v>
      </c>
      <c r="C388" s="59">
        <v>72253.0</v>
      </c>
      <c r="D388" s="27">
        <v>0.0</v>
      </c>
      <c r="E388" s="34"/>
    </row>
    <row r="389" hidden="1">
      <c r="A389" s="58" t="s">
        <v>1677</v>
      </c>
      <c r="B389" s="29">
        <v>77019.0</v>
      </c>
      <c r="C389" s="59">
        <v>77019.0</v>
      </c>
      <c r="D389" s="27">
        <v>0.0</v>
      </c>
      <c r="E389" s="34"/>
    </row>
    <row r="390" hidden="1">
      <c r="A390" s="58" t="s">
        <v>1679</v>
      </c>
      <c r="B390" s="29">
        <v>2265.0</v>
      </c>
      <c r="C390" s="59">
        <v>2265.0</v>
      </c>
      <c r="D390" s="27">
        <v>0.0</v>
      </c>
      <c r="E390" s="34"/>
    </row>
    <row r="391" hidden="1">
      <c r="A391" s="58" t="s">
        <v>1680</v>
      </c>
      <c r="B391" s="29">
        <v>18173.0</v>
      </c>
      <c r="C391" s="59">
        <v>18173.0</v>
      </c>
      <c r="D391" s="27">
        <v>0.0</v>
      </c>
      <c r="E391" s="34"/>
    </row>
    <row r="392" hidden="1">
      <c r="A392" s="35" t="s">
        <v>1681</v>
      </c>
      <c r="B392" s="29">
        <v>308701.2</v>
      </c>
      <c r="C392" s="59">
        <v>308701.2</v>
      </c>
      <c r="D392" s="27">
        <v>0.0</v>
      </c>
      <c r="E392" s="34"/>
    </row>
    <row r="393" hidden="1">
      <c r="A393" s="36" t="s">
        <v>1682</v>
      </c>
      <c r="B393" s="37">
        <v>-4441.200000000001</v>
      </c>
      <c r="C393" s="27">
        <v>-197.20000000001164</v>
      </c>
      <c r="D393" s="27">
        <v>4243.999999999989</v>
      </c>
      <c r="E393" s="64"/>
    </row>
    <row r="394" hidden="1"/>
    <row r="395" hidden="1"/>
    <row r="396" hidden="1">
      <c r="A396" s="5" t="s">
        <v>1653</v>
      </c>
      <c r="B396" s="6"/>
      <c r="C396" s="6"/>
      <c r="D396" s="6"/>
      <c r="E396" s="7"/>
    </row>
    <row r="397" hidden="1">
      <c r="A397" s="10"/>
      <c r="B397" s="11"/>
      <c r="C397" s="11"/>
      <c r="D397" s="11"/>
      <c r="E397" s="12"/>
    </row>
    <row r="398" hidden="1">
      <c r="A398" s="5" t="s">
        <v>1655</v>
      </c>
      <c r="B398" s="6"/>
      <c r="C398" s="6"/>
      <c r="D398" s="6"/>
      <c r="E398" s="7"/>
    </row>
    <row r="399" hidden="1">
      <c r="A399" s="10"/>
      <c r="B399" s="11"/>
      <c r="C399" s="11"/>
      <c r="D399" s="11"/>
      <c r="E399" s="12"/>
    </row>
    <row r="400" hidden="1">
      <c r="A400" s="13">
        <v>45607.0</v>
      </c>
      <c r="B400" s="6"/>
      <c r="C400" s="54" t="s">
        <v>1656</v>
      </c>
      <c r="D400" s="15">
        <v>45613.0</v>
      </c>
      <c r="E400" s="7"/>
    </row>
    <row r="401" hidden="1">
      <c r="A401" s="10"/>
      <c r="B401" s="11"/>
      <c r="C401" s="16"/>
      <c r="D401" s="11"/>
      <c r="E401" s="12"/>
    </row>
    <row r="402" hidden="1">
      <c r="A402" s="55" t="s">
        <v>1985</v>
      </c>
      <c r="B402" s="7"/>
      <c r="C402" s="16"/>
      <c r="D402" s="56" t="s">
        <v>1986</v>
      </c>
      <c r="E402" s="7"/>
    </row>
    <row r="403" hidden="1">
      <c r="A403" s="10"/>
      <c r="B403" s="12"/>
      <c r="C403" s="16"/>
      <c r="D403" s="11"/>
      <c r="E403" s="12"/>
    </row>
    <row r="404" hidden="1">
      <c r="A404" s="19" t="s">
        <v>1657</v>
      </c>
      <c r="B404" s="6"/>
      <c r="C404" s="6"/>
      <c r="D404" s="6"/>
      <c r="E404" s="7"/>
    </row>
    <row r="405" hidden="1">
      <c r="A405" s="20" t="s">
        <v>1658</v>
      </c>
      <c r="B405" s="21" t="s">
        <v>1659</v>
      </c>
      <c r="C405" s="22" t="s">
        <v>1660</v>
      </c>
      <c r="D405" s="21" t="s">
        <v>1661</v>
      </c>
      <c r="E405" s="23" t="s">
        <v>13</v>
      </c>
    </row>
    <row r="406" hidden="1">
      <c r="A406" s="57" t="s">
        <v>1662</v>
      </c>
      <c r="B406" s="25">
        <v>30320.0</v>
      </c>
      <c r="C406" s="26">
        <v>31721.0</v>
      </c>
      <c r="D406" s="27">
        <v>1401.0</v>
      </c>
      <c r="E406" s="28"/>
    </row>
    <row r="407" hidden="1">
      <c r="A407" s="57" t="s">
        <v>1663</v>
      </c>
      <c r="B407" s="29">
        <v>24955.0</v>
      </c>
      <c r="C407" s="26">
        <v>24955.0</v>
      </c>
      <c r="D407" s="27">
        <v>0.0</v>
      </c>
      <c r="E407" s="34"/>
    </row>
    <row r="408" hidden="1">
      <c r="A408" s="57" t="s">
        <v>1664</v>
      </c>
      <c r="B408" s="29">
        <v>1030.0</v>
      </c>
      <c r="C408" s="26">
        <v>1030.0</v>
      </c>
      <c r="D408" s="27">
        <v>0.0</v>
      </c>
      <c r="E408" s="34"/>
    </row>
    <row r="409" hidden="1">
      <c r="A409" s="57" t="s">
        <v>1666</v>
      </c>
      <c r="B409" s="29">
        <v>1000.0</v>
      </c>
      <c r="C409" s="26">
        <v>1000.0</v>
      </c>
      <c r="D409" s="27">
        <v>0.0</v>
      </c>
      <c r="E409" s="34"/>
    </row>
    <row r="410" hidden="1">
      <c r="A410" s="31" t="s">
        <v>1668</v>
      </c>
      <c r="B410" s="29">
        <v>0.0</v>
      </c>
      <c r="C410" s="26"/>
      <c r="D410" s="27">
        <v>0.0</v>
      </c>
      <c r="E410" s="28"/>
    </row>
    <row r="411" hidden="1">
      <c r="A411" s="31" t="s">
        <v>1669</v>
      </c>
      <c r="B411" s="29">
        <v>0.0</v>
      </c>
      <c r="C411" s="26"/>
      <c r="D411" s="27">
        <v>0.0</v>
      </c>
      <c r="E411" s="28"/>
    </row>
    <row r="412" hidden="1">
      <c r="A412" s="31" t="s">
        <v>1671</v>
      </c>
      <c r="B412" s="29">
        <v>12355.0</v>
      </c>
      <c r="C412" s="26">
        <v>11100.0</v>
      </c>
      <c r="D412" s="27">
        <v>-1255.0</v>
      </c>
      <c r="E412" s="28" t="s">
        <v>2020</v>
      </c>
    </row>
    <row r="413" hidden="1">
      <c r="A413" s="31" t="s">
        <v>1673</v>
      </c>
      <c r="B413" s="29">
        <v>6720.0</v>
      </c>
      <c r="C413" s="26">
        <v>7280.0</v>
      </c>
      <c r="D413" s="27">
        <v>560.0</v>
      </c>
      <c r="E413" s="34"/>
    </row>
    <row r="414" hidden="1">
      <c r="A414" s="58" t="s">
        <v>1674</v>
      </c>
      <c r="B414" s="29">
        <v>77747.0</v>
      </c>
      <c r="C414" s="29">
        <v>77747.0</v>
      </c>
      <c r="D414" s="27">
        <v>0.0</v>
      </c>
      <c r="E414" s="34"/>
    </row>
    <row r="415" hidden="1">
      <c r="A415" s="58" t="s">
        <v>1675</v>
      </c>
      <c r="B415" s="29">
        <v>30559.0</v>
      </c>
      <c r="C415" s="59">
        <v>30559.0</v>
      </c>
      <c r="D415" s="27">
        <v>0.0</v>
      </c>
      <c r="E415" s="34"/>
    </row>
    <row r="416" hidden="1">
      <c r="A416" s="58" t="s">
        <v>1676</v>
      </c>
      <c r="B416" s="29">
        <v>84351.0</v>
      </c>
      <c r="C416" s="59">
        <v>84351.0</v>
      </c>
      <c r="D416" s="27">
        <v>0.0</v>
      </c>
      <c r="E416" s="34"/>
    </row>
    <row r="417" hidden="1">
      <c r="A417" s="58" t="s">
        <v>1677</v>
      </c>
      <c r="B417" s="29">
        <v>90557.5</v>
      </c>
      <c r="C417" s="59">
        <v>90557.5</v>
      </c>
      <c r="D417" s="27">
        <v>0.0</v>
      </c>
      <c r="E417" s="34"/>
    </row>
    <row r="418" hidden="1">
      <c r="A418" s="58" t="s">
        <v>1679</v>
      </c>
      <c r="B418" s="29">
        <v>2459.0</v>
      </c>
      <c r="C418" s="59">
        <v>2459.0</v>
      </c>
      <c r="D418" s="27">
        <v>0.0</v>
      </c>
      <c r="E418" s="34"/>
    </row>
    <row r="419" hidden="1">
      <c r="A419" s="58" t="s">
        <v>1680</v>
      </c>
      <c r="B419" s="29">
        <v>12819.0</v>
      </c>
      <c r="C419" s="59">
        <v>12819.0</v>
      </c>
      <c r="D419" s="27">
        <v>0.0</v>
      </c>
      <c r="E419" s="34"/>
    </row>
    <row r="420" hidden="1">
      <c r="A420" s="35" t="s">
        <v>1681</v>
      </c>
      <c r="B420" s="29">
        <v>362046.5</v>
      </c>
      <c r="C420" s="59">
        <v>362046.5</v>
      </c>
      <c r="D420" s="27">
        <v>0.0</v>
      </c>
      <c r="E420" s="34"/>
    </row>
    <row r="421" hidden="1">
      <c r="A421" s="36" t="s">
        <v>1682</v>
      </c>
      <c r="B421" s="37">
        <v>7.0</v>
      </c>
      <c r="C421" s="27">
        <v>713.0</v>
      </c>
      <c r="D421" s="27">
        <v>706.0</v>
      </c>
      <c r="E421" s="64"/>
    </row>
    <row r="422" hidden="1"/>
    <row r="423" hidden="1"/>
    <row r="424" hidden="1">
      <c r="A424" s="5" t="s">
        <v>1653</v>
      </c>
      <c r="B424" s="6"/>
      <c r="C424" s="6"/>
      <c r="D424" s="6"/>
      <c r="E424" s="7"/>
    </row>
    <row r="425" hidden="1">
      <c r="A425" s="10"/>
      <c r="B425" s="11"/>
      <c r="C425" s="11"/>
      <c r="D425" s="11"/>
      <c r="E425" s="12"/>
    </row>
    <row r="426" hidden="1">
      <c r="A426" s="5" t="s">
        <v>1655</v>
      </c>
      <c r="B426" s="6"/>
      <c r="C426" s="6"/>
      <c r="D426" s="6"/>
      <c r="E426" s="7"/>
    </row>
    <row r="427" hidden="1">
      <c r="A427" s="10"/>
      <c r="B427" s="11"/>
      <c r="C427" s="11"/>
      <c r="D427" s="11"/>
      <c r="E427" s="12"/>
    </row>
    <row r="428" hidden="1">
      <c r="A428" s="13">
        <v>45607.0</v>
      </c>
      <c r="B428" s="6"/>
      <c r="C428" s="54" t="s">
        <v>1656</v>
      </c>
      <c r="D428" s="15">
        <v>45613.0</v>
      </c>
      <c r="E428" s="7"/>
    </row>
    <row r="429" hidden="1">
      <c r="A429" s="10"/>
      <c r="B429" s="11"/>
      <c r="C429" s="16"/>
      <c r="D429" s="11"/>
      <c r="E429" s="12"/>
    </row>
    <row r="430" hidden="1">
      <c r="A430" s="55" t="s">
        <v>1985</v>
      </c>
      <c r="B430" s="7"/>
      <c r="C430" s="16"/>
      <c r="D430" s="56" t="s">
        <v>1986</v>
      </c>
      <c r="E430" s="7"/>
    </row>
    <row r="431" hidden="1">
      <c r="A431" s="10"/>
      <c r="B431" s="12"/>
      <c r="C431" s="16"/>
      <c r="D431" s="11"/>
      <c r="E431" s="12"/>
    </row>
    <row r="432" hidden="1">
      <c r="A432" s="19" t="s">
        <v>1657</v>
      </c>
      <c r="B432" s="6"/>
      <c r="C432" s="6"/>
      <c r="D432" s="6"/>
      <c r="E432" s="7"/>
    </row>
    <row r="433" hidden="1">
      <c r="A433" s="20" t="s">
        <v>1658</v>
      </c>
      <c r="B433" s="21" t="s">
        <v>1659</v>
      </c>
      <c r="C433" s="22" t="s">
        <v>1660</v>
      </c>
      <c r="D433" s="21" t="s">
        <v>1661</v>
      </c>
      <c r="E433" s="23" t="s">
        <v>13</v>
      </c>
    </row>
    <row r="434" hidden="1">
      <c r="A434" s="57" t="s">
        <v>1662</v>
      </c>
      <c r="B434" s="25">
        <v>30320.0</v>
      </c>
      <c r="C434" s="26">
        <v>31721.0</v>
      </c>
      <c r="D434" s="27">
        <v>1401.0</v>
      </c>
      <c r="E434" s="28"/>
    </row>
    <row r="435" hidden="1">
      <c r="A435" s="57" t="s">
        <v>1663</v>
      </c>
      <c r="B435" s="29">
        <v>24955.0</v>
      </c>
      <c r="C435" s="26">
        <v>24955.0</v>
      </c>
      <c r="D435" s="27">
        <v>0.0</v>
      </c>
      <c r="E435" s="34"/>
    </row>
    <row r="436" hidden="1">
      <c r="A436" s="57" t="s">
        <v>1664</v>
      </c>
      <c r="B436" s="29">
        <v>1030.0</v>
      </c>
      <c r="C436" s="26">
        <v>1030.0</v>
      </c>
      <c r="D436" s="27">
        <v>0.0</v>
      </c>
      <c r="E436" s="34"/>
    </row>
    <row r="437" hidden="1">
      <c r="A437" s="57" t="s">
        <v>1666</v>
      </c>
      <c r="B437" s="29">
        <v>1000.0</v>
      </c>
      <c r="C437" s="26">
        <v>1000.0</v>
      </c>
      <c r="D437" s="27">
        <v>0.0</v>
      </c>
      <c r="E437" s="34"/>
    </row>
    <row r="438" hidden="1">
      <c r="A438" s="31" t="s">
        <v>1668</v>
      </c>
      <c r="B438" s="29">
        <v>0.0</v>
      </c>
      <c r="C438" s="26"/>
      <c r="D438" s="27">
        <v>0.0</v>
      </c>
      <c r="E438" s="28"/>
    </row>
    <row r="439" hidden="1">
      <c r="A439" s="31" t="s">
        <v>1669</v>
      </c>
      <c r="B439" s="29">
        <v>0.0</v>
      </c>
      <c r="C439" s="26"/>
      <c r="D439" s="27">
        <v>0.0</v>
      </c>
      <c r="E439" s="28"/>
    </row>
    <row r="440" hidden="1">
      <c r="A440" s="31" t="s">
        <v>1671</v>
      </c>
      <c r="B440" s="29">
        <v>12355.0</v>
      </c>
      <c r="C440" s="26">
        <v>11100.0</v>
      </c>
      <c r="D440" s="27">
        <v>-1255.0</v>
      </c>
      <c r="E440" s="28" t="s">
        <v>2020</v>
      </c>
    </row>
    <row r="441" hidden="1">
      <c r="A441" s="31" t="s">
        <v>1673</v>
      </c>
      <c r="B441" s="29">
        <v>6720.0</v>
      </c>
      <c r="C441" s="26">
        <v>7280.0</v>
      </c>
      <c r="D441" s="27">
        <v>560.0</v>
      </c>
      <c r="E441" s="34"/>
    </row>
    <row r="442" hidden="1">
      <c r="A442" s="58" t="s">
        <v>1674</v>
      </c>
      <c r="B442" s="29">
        <v>77747.0</v>
      </c>
      <c r="C442" s="29">
        <v>77747.0</v>
      </c>
      <c r="D442" s="27">
        <v>0.0</v>
      </c>
      <c r="E442" s="34"/>
    </row>
    <row r="443" hidden="1">
      <c r="A443" s="58" t="s">
        <v>1675</v>
      </c>
      <c r="B443" s="29">
        <v>30559.0</v>
      </c>
      <c r="C443" s="59">
        <v>30559.0</v>
      </c>
      <c r="D443" s="27">
        <v>0.0</v>
      </c>
      <c r="E443" s="34"/>
    </row>
    <row r="444" hidden="1">
      <c r="A444" s="58" t="s">
        <v>1676</v>
      </c>
      <c r="B444" s="29">
        <v>84351.0</v>
      </c>
      <c r="C444" s="59">
        <v>84351.0</v>
      </c>
      <c r="D444" s="27">
        <v>0.0</v>
      </c>
      <c r="E444" s="34"/>
    </row>
    <row r="445" hidden="1">
      <c r="A445" s="58" t="s">
        <v>1677</v>
      </c>
      <c r="B445" s="29">
        <v>90557.5</v>
      </c>
      <c r="C445" s="59">
        <v>90557.5</v>
      </c>
      <c r="D445" s="27">
        <v>0.0</v>
      </c>
      <c r="E445" s="34"/>
    </row>
    <row r="446" hidden="1">
      <c r="A446" s="58" t="s">
        <v>1679</v>
      </c>
      <c r="B446" s="29">
        <v>2459.0</v>
      </c>
      <c r="C446" s="59">
        <v>2459.0</v>
      </c>
      <c r="D446" s="27">
        <v>0.0</v>
      </c>
      <c r="E446" s="34"/>
    </row>
    <row r="447" hidden="1">
      <c r="A447" s="58" t="s">
        <v>1680</v>
      </c>
      <c r="B447" s="29">
        <v>12819.0</v>
      </c>
      <c r="C447" s="59">
        <v>12819.0</v>
      </c>
      <c r="D447" s="27">
        <v>0.0</v>
      </c>
      <c r="E447" s="34"/>
    </row>
    <row r="448" hidden="1">
      <c r="A448" s="35" t="s">
        <v>1681</v>
      </c>
      <c r="B448" s="29">
        <v>362046.5</v>
      </c>
      <c r="C448" s="59">
        <v>362046.5</v>
      </c>
      <c r="D448" s="27">
        <v>0.0</v>
      </c>
      <c r="E448" s="34"/>
    </row>
    <row r="449" hidden="1">
      <c r="A449" s="36" t="s">
        <v>1682</v>
      </c>
      <c r="B449" s="37">
        <v>7.0</v>
      </c>
      <c r="C449" s="27">
        <v>713.0</v>
      </c>
      <c r="D449" s="27">
        <v>706.0</v>
      </c>
      <c r="E449" s="64"/>
    </row>
    <row r="450" hidden="1"/>
    <row r="451" hidden="1"/>
    <row r="452" hidden="1">
      <c r="A452" s="5" t="s">
        <v>1653</v>
      </c>
      <c r="B452" s="6"/>
      <c r="C452" s="6"/>
      <c r="D452" s="6"/>
      <c r="E452" s="7"/>
    </row>
    <row r="453" hidden="1">
      <c r="A453" s="10"/>
      <c r="B453" s="11"/>
      <c r="C453" s="11"/>
      <c r="D453" s="11"/>
      <c r="E453" s="12"/>
    </row>
    <row r="454" hidden="1">
      <c r="A454" s="5" t="s">
        <v>1655</v>
      </c>
      <c r="B454" s="6"/>
      <c r="C454" s="6"/>
      <c r="D454" s="6"/>
      <c r="E454" s="7"/>
    </row>
    <row r="455" hidden="1">
      <c r="A455" s="10"/>
      <c r="B455" s="11"/>
      <c r="C455" s="11"/>
      <c r="D455" s="11"/>
      <c r="E455" s="12"/>
    </row>
    <row r="456" hidden="1">
      <c r="A456" s="13">
        <v>45614.0</v>
      </c>
      <c r="B456" s="6"/>
      <c r="C456" s="54" t="s">
        <v>1656</v>
      </c>
      <c r="D456" s="15">
        <v>45620.0</v>
      </c>
      <c r="E456" s="7"/>
    </row>
    <row r="457" hidden="1">
      <c r="A457" s="10"/>
      <c r="B457" s="11"/>
      <c r="C457" s="16"/>
      <c r="D457" s="11"/>
      <c r="E457" s="12"/>
    </row>
    <row r="458" hidden="1">
      <c r="A458" s="55" t="s">
        <v>1985</v>
      </c>
      <c r="B458" s="7"/>
      <c r="C458" s="16"/>
      <c r="D458" s="56" t="s">
        <v>1986</v>
      </c>
      <c r="E458" s="7"/>
    </row>
    <row r="459" hidden="1">
      <c r="A459" s="10"/>
      <c r="B459" s="12"/>
      <c r="C459" s="16"/>
      <c r="D459" s="11"/>
      <c r="E459" s="12"/>
    </row>
    <row r="460" hidden="1">
      <c r="A460" s="19" t="s">
        <v>1657</v>
      </c>
      <c r="B460" s="6"/>
      <c r="C460" s="6"/>
      <c r="D460" s="6"/>
      <c r="E460" s="7"/>
    </row>
    <row r="461" hidden="1">
      <c r="A461" s="20" t="s">
        <v>1658</v>
      </c>
      <c r="B461" s="21" t="s">
        <v>1659</v>
      </c>
      <c r="C461" s="22" t="s">
        <v>1660</v>
      </c>
      <c r="D461" s="21" t="s">
        <v>1661</v>
      </c>
      <c r="E461" s="23" t="s">
        <v>13</v>
      </c>
    </row>
    <row r="462" hidden="1">
      <c r="A462" s="57" t="s">
        <v>1662</v>
      </c>
      <c r="B462" s="25">
        <v>52669.0</v>
      </c>
      <c r="C462" s="26">
        <v>52672.0</v>
      </c>
      <c r="D462" s="27">
        <v>3.0</v>
      </c>
      <c r="E462" s="28" t="s">
        <v>2021</v>
      </c>
    </row>
    <row r="463" hidden="1">
      <c r="A463" s="57" t="s">
        <v>1663</v>
      </c>
      <c r="B463" s="29">
        <v>25802.0</v>
      </c>
      <c r="C463" s="26">
        <v>25802.0</v>
      </c>
      <c r="D463" s="27">
        <v>0.0</v>
      </c>
      <c r="E463" s="34"/>
    </row>
    <row r="464" hidden="1">
      <c r="A464" s="57" t="s">
        <v>1664</v>
      </c>
      <c r="B464" s="29">
        <v>280.0</v>
      </c>
      <c r="C464" s="26">
        <v>280.0</v>
      </c>
      <c r="D464" s="27">
        <v>0.0</v>
      </c>
      <c r="E464" s="34"/>
    </row>
    <row r="465" hidden="1">
      <c r="A465" s="57" t="s">
        <v>1666</v>
      </c>
      <c r="B465" s="29">
        <v>1000.0</v>
      </c>
      <c r="C465" s="26">
        <v>1000.0</v>
      </c>
      <c r="D465" s="27">
        <v>0.0</v>
      </c>
      <c r="E465" s="34"/>
    </row>
    <row r="466" hidden="1">
      <c r="A466" s="31" t="s">
        <v>1668</v>
      </c>
      <c r="B466" s="29">
        <v>0.0</v>
      </c>
      <c r="C466" s="26"/>
      <c r="D466" s="27">
        <v>0.0</v>
      </c>
      <c r="E466" s="28"/>
    </row>
    <row r="467" hidden="1">
      <c r="A467" s="31" t="s">
        <v>1669</v>
      </c>
      <c r="B467" s="29">
        <v>0.0</v>
      </c>
      <c r="C467" s="26"/>
      <c r="D467" s="27">
        <v>0.0</v>
      </c>
      <c r="E467" s="28"/>
    </row>
    <row r="468" hidden="1">
      <c r="A468" s="31" t="s">
        <v>1671</v>
      </c>
      <c r="B468" s="29">
        <v>630.0</v>
      </c>
      <c r="C468" s="26">
        <v>100.0</v>
      </c>
      <c r="D468" s="27">
        <v>-530.0</v>
      </c>
      <c r="E468" s="28"/>
    </row>
    <row r="469" hidden="1">
      <c r="A469" s="31" t="s">
        <v>1673</v>
      </c>
      <c r="B469" s="29">
        <v>7200.0</v>
      </c>
      <c r="C469" s="26">
        <v>7200.0</v>
      </c>
      <c r="D469" s="27">
        <v>0.0</v>
      </c>
      <c r="E469" s="34"/>
    </row>
    <row r="470" hidden="1">
      <c r="A470" s="58" t="s">
        <v>1674</v>
      </c>
      <c r="B470" s="29">
        <v>81326.0</v>
      </c>
      <c r="C470" s="29">
        <v>81326.0</v>
      </c>
      <c r="D470" s="27">
        <v>0.0</v>
      </c>
      <c r="E470" s="34"/>
    </row>
    <row r="471" hidden="1">
      <c r="A471" s="58" t="s">
        <v>1675</v>
      </c>
      <c r="B471" s="29">
        <v>38308.0</v>
      </c>
      <c r="C471" s="59">
        <v>38308.0</v>
      </c>
      <c r="D471" s="27">
        <v>0.0</v>
      </c>
      <c r="E471" s="34"/>
    </row>
    <row r="472" hidden="1">
      <c r="A472" s="58" t="s">
        <v>1676</v>
      </c>
      <c r="B472" s="29">
        <v>89586.0</v>
      </c>
      <c r="C472" s="59">
        <v>88774.0</v>
      </c>
      <c r="D472" s="27">
        <v>-812.0</v>
      </c>
      <c r="E472" s="34"/>
    </row>
    <row r="473" hidden="1">
      <c r="A473" s="58" t="s">
        <v>1677</v>
      </c>
      <c r="B473" s="29">
        <v>85352.0</v>
      </c>
      <c r="C473" s="59">
        <v>85352.0</v>
      </c>
      <c r="D473" s="27">
        <v>0.0</v>
      </c>
      <c r="E473" s="34"/>
    </row>
    <row r="474" hidden="1">
      <c r="A474" s="58" t="s">
        <v>1679</v>
      </c>
      <c r="B474" s="29">
        <v>3816.0</v>
      </c>
      <c r="C474" s="59">
        <v>3816.0</v>
      </c>
      <c r="D474" s="27">
        <v>0.0</v>
      </c>
      <c r="E474" s="34"/>
    </row>
    <row r="475" hidden="1">
      <c r="A475" s="58" t="s">
        <v>1680</v>
      </c>
      <c r="B475" s="29">
        <v>20760.0</v>
      </c>
      <c r="C475" s="59">
        <v>20760.0</v>
      </c>
      <c r="D475" s="27">
        <v>0.0</v>
      </c>
      <c r="E475" s="34"/>
    </row>
    <row r="476" hidden="1">
      <c r="A476" s="35" t="s">
        <v>1681</v>
      </c>
      <c r="B476" s="29">
        <v>385967.4</v>
      </c>
      <c r="C476" s="59">
        <v>385155.4</v>
      </c>
      <c r="D476" s="27">
        <v>-812.0</v>
      </c>
      <c r="E476" s="34"/>
    </row>
    <row r="477" hidden="1">
      <c r="A477" s="36" t="s">
        <v>1682</v>
      </c>
      <c r="B477" s="37">
        <v>1.6000000000058208</v>
      </c>
      <c r="C477" s="27">
        <v>-525.4000000000233</v>
      </c>
      <c r="D477" s="27">
        <v>-527.0000000000291</v>
      </c>
      <c r="E477" s="64"/>
    </row>
    <row r="478" hidden="1"/>
    <row r="479" hidden="1"/>
    <row r="480" hidden="1">
      <c r="A480" s="5" t="s">
        <v>1653</v>
      </c>
      <c r="B480" s="6"/>
      <c r="C480" s="6"/>
      <c r="D480" s="6"/>
      <c r="E480" s="7"/>
    </row>
    <row r="481" hidden="1">
      <c r="A481" s="10"/>
      <c r="B481" s="11"/>
      <c r="C481" s="11"/>
      <c r="D481" s="11"/>
      <c r="E481" s="12"/>
    </row>
    <row r="482" hidden="1">
      <c r="A482" s="5" t="s">
        <v>1655</v>
      </c>
      <c r="B482" s="6"/>
      <c r="C482" s="6"/>
      <c r="D482" s="6"/>
      <c r="E482" s="7"/>
    </row>
    <row r="483" hidden="1">
      <c r="A483" s="10"/>
      <c r="B483" s="11"/>
      <c r="C483" s="11"/>
      <c r="D483" s="11"/>
      <c r="E483" s="12"/>
    </row>
    <row r="484" hidden="1">
      <c r="A484" s="13">
        <v>45621.0</v>
      </c>
      <c r="B484" s="6"/>
      <c r="C484" s="54" t="s">
        <v>1656</v>
      </c>
      <c r="D484" s="15">
        <v>45626.0</v>
      </c>
      <c r="E484" s="7"/>
    </row>
    <row r="485" hidden="1">
      <c r="A485" s="10"/>
      <c r="B485" s="11"/>
      <c r="C485" s="16"/>
      <c r="D485" s="11"/>
      <c r="E485" s="12"/>
    </row>
    <row r="486" hidden="1">
      <c r="A486" s="55" t="s">
        <v>1985</v>
      </c>
      <c r="B486" s="7"/>
      <c r="C486" s="16"/>
      <c r="D486" s="56" t="s">
        <v>1994</v>
      </c>
      <c r="E486" s="7"/>
    </row>
    <row r="487" hidden="1">
      <c r="A487" s="10"/>
      <c r="B487" s="12"/>
      <c r="C487" s="16"/>
      <c r="D487" s="11"/>
      <c r="E487" s="12"/>
    </row>
    <row r="488" hidden="1">
      <c r="A488" s="19" t="s">
        <v>1657</v>
      </c>
      <c r="B488" s="6"/>
      <c r="C488" s="6"/>
      <c r="D488" s="6"/>
      <c r="E488" s="7"/>
    </row>
    <row r="489" hidden="1">
      <c r="A489" s="20" t="s">
        <v>1658</v>
      </c>
      <c r="B489" s="21" t="s">
        <v>1659</v>
      </c>
      <c r="C489" s="22" t="s">
        <v>1660</v>
      </c>
      <c r="D489" s="21" t="s">
        <v>1661</v>
      </c>
      <c r="E489" s="23" t="s">
        <v>13</v>
      </c>
    </row>
    <row r="490" hidden="1">
      <c r="A490" s="57" t="s">
        <v>1662</v>
      </c>
      <c r="B490" s="25">
        <v>31347.0</v>
      </c>
      <c r="C490" s="26">
        <v>36635.0</v>
      </c>
      <c r="D490" s="27">
        <v>5288.0</v>
      </c>
      <c r="E490" s="28" t="s">
        <v>2022</v>
      </c>
    </row>
    <row r="491" hidden="1">
      <c r="A491" s="57" t="s">
        <v>1663</v>
      </c>
      <c r="B491" s="29">
        <v>21131.0</v>
      </c>
      <c r="C491" s="26">
        <v>21131.0</v>
      </c>
      <c r="D491" s="27">
        <v>0.0</v>
      </c>
      <c r="E491" s="34"/>
    </row>
    <row r="492" hidden="1">
      <c r="A492" s="57" t="s">
        <v>1664</v>
      </c>
      <c r="B492" s="29">
        <v>300.0</v>
      </c>
      <c r="C492" s="26">
        <v>300.0</v>
      </c>
      <c r="D492" s="27">
        <v>0.0</v>
      </c>
      <c r="E492" s="34"/>
    </row>
    <row r="493" hidden="1">
      <c r="A493" s="57" t="s">
        <v>1666</v>
      </c>
      <c r="B493" s="29">
        <v>1500.0</v>
      </c>
      <c r="C493" s="26">
        <v>4001.0</v>
      </c>
      <c r="D493" s="27">
        <v>2501.0</v>
      </c>
      <c r="E493" s="28" t="s">
        <v>2023</v>
      </c>
    </row>
    <row r="494" hidden="1">
      <c r="A494" s="31" t="s">
        <v>1668</v>
      </c>
      <c r="B494" s="29">
        <v>0.0</v>
      </c>
      <c r="C494" s="26"/>
      <c r="D494" s="27">
        <v>0.0</v>
      </c>
      <c r="E494" s="28"/>
    </row>
    <row r="495" hidden="1">
      <c r="A495" s="31" t="s">
        <v>1669</v>
      </c>
      <c r="B495" s="29">
        <v>121.0</v>
      </c>
      <c r="C495" s="26">
        <v>121.0</v>
      </c>
      <c r="D495" s="27">
        <v>0.0</v>
      </c>
      <c r="E495" s="28"/>
    </row>
    <row r="496" hidden="1">
      <c r="A496" s="31" t="s">
        <v>1671</v>
      </c>
      <c r="B496" s="29">
        <v>0.0</v>
      </c>
      <c r="C496" s="26"/>
      <c r="D496" s="27">
        <v>0.0</v>
      </c>
      <c r="E496" s="28"/>
    </row>
    <row r="497" hidden="1">
      <c r="A497" s="31" t="s">
        <v>1673</v>
      </c>
      <c r="B497" s="29">
        <v>4680.0</v>
      </c>
      <c r="C497" s="26">
        <v>5120.0</v>
      </c>
      <c r="D497" s="27">
        <v>440.0</v>
      </c>
      <c r="E497" s="34"/>
    </row>
    <row r="498" hidden="1">
      <c r="A498" s="58" t="s">
        <v>1674</v>
      </c>
      <c r="B498" s="29">
        <v>49175.0</v>
      </c>
      <c r="C498" s="29">
        <v>49175.0</v>
      </c>
      <c r="D498" s="27">
        <v>0.0</v>
      </c>
      <c r="E498" s="34"/>
    </row>
    <row r="499" hidden="1">
      <c r="A499" s="58" t="s">
        <v>1675</v>
      </c>
      <c r="B499" s="29">
        <v>33484.0</v>
      </c>
      <c r="C499" s="59">
        <v>33484.0</v>
      </c>
      <c r="D499" s="27">
        <v>0.0</v>
      </c>
      <c r="E499" s="34"/>
    </row>
    <row r="500" hidden="1">
      <c r="A500" s="58" t="s">
        <v>1676</v>
      </c>
      <c r="B500" s="29">
        <v>70030.0</v>
      </c>
      <c r="C500" s="59">
        <v>70030.0</v>
      </c>
      <c r="D500" s="27">
        <v>0.0</v>
      </c>
      <c r="E500" s="34"/>
    </row>
    <row r="501" hidden="1">
      <c r="A501" s="58" t="s">
        <v>1677</v>
      </c>
      <c r="B501" s="29">
        <v>83661.0</v>
      </c>
      <c r="C501" s="59">
        <v>83661.0</v>
      </c>
      <c r="D501" s="27">
        <v>0.0</v>
      </c>
      <c r="E501" s="34"/>
    </row>
    <row r="502" hidden="1">
      <c r="A502" s="58" t="s">
        <v>1679</v>
      </c>
      <c r="B502" s="29">
        <v>4006.0</v>
      </c>
      <c r="C502" s="59">
        <v>4006.0</v>
      </c>
      <c r="D502" s="27">
        <v>0.0</v>
      </c>
      <c r="E502" s="34"/>
    </row>
    <row r="503" hidden="1">
      <c r="A503" s="58" t="s">
        <v>1680</v>
      </c>
      <c r="B503" s="29">
        <v>13641.0</v>
      </c>
      <c r="C503" s="59">
        <v>13641.0</v>
      </c>
      <c r="D503" s="27">
        <v>0.0</v>
      </c>
      <c r="E503" s="34"/>
    </row>
    <row r="504" hidden="1">
      <c r="A504" s="35" t="s">
        <v>1681</v>
      </c>
      <c r="B504" s="29">
        <v>306702.0</v>
      </c>
      <c r="C504" s="59">
        <v>306702.0</v>
      </c>
      <c r="D504" s="27">
        <v>0.0</v>
      </c>
      <c r="E504" s="34"/>
    </row>
    <row r="505" hidden="1">
      <c r="A505" s="36" t="s">
        <v>1682</v>
      </c>
      <c r="B505" s="37">
        <v>-7267.0</v>
      </c>
      <c r="C505" s="27">
        <v>962.0</v>
      </c>
      <c r="D505" s="27">
        <v>8229.0</v>
      </c>
      <c r="E505" s="64"/>
    </row>
    <row r="506" hidden="1"/>
    <row r="507" hidden="1"/>
    <row r="508" hidden="1">
      <c r="A508" s="5" t="s">
        <v>1653</v>
      </c>
      <c r="B508" s="6"/>
      <c r="C508" s="6"/>
      <c r="D508" s="6"/>
      <c r="E508" s="7"/>
    </row>
    <row r="509" hidden="1">
      <c r="A509" s="10"/>
      <c r="B509" s="11"/>
      <c r="C509" s="11"/>
      <c r="D509" s="11"/>
      <c r="E509" s="12"/>
    </row>
    <row r="510" hidden="1">
      <c r="A510" s="5" t="s">
        <v>1655</v>
      </c>
      <c r="B510" s="6"/>
      <c r="C510" s="6"/>
      <c r="D510" s="6"/>
      <c r="E510" s="7"/>
    </row>
    <row r="511" hidden="1">
      <c r="A511" s="10"/>
      <c r="B511" s="11"/>
      <c r="C511" s="11"/>
      <c r="D511" s="11"/>
      <c r="E511" s="12"/>
    </row>
    <row r="512" hidden="1">
      <c r="A512" s="13">
        <v>45627.0</v>
      </c>
      <c r="B512" s="6"/>
      <c r="C512" s="54" t="s">
        <v>1656</v>
      </c>
      <c r="D512" s="15">
        <v>45627.0</v>
      </c>
      <c r="E512" s="7"/>
    </row>
    <row r="513" hidden="1">
      <c r="A513" s="10"/>
      <c r="B513" s="11"/>
      <c r="C513" s="16"/>
      <c r="D513" s="11"/>
      <c r="E513" s="12"/>
    </row>
    <row r="514" hidden="1">
      <c r="A514" s="55" t="s">
        <v>1986</v>
      </c>
      <c r="B514" s="7"/>
      <c r="C514" s="16"/>
      <c r="D514" s="56" t="s">
        <v>1986</v>
      </c>
      <c r="E514" s="7"/>
    </row>
    <row r="515" hidden="1">
      <c r="A515" s="10"/>
      <c r="B515" s="12"/>
      <c r="C515" s="16"/>
      <c r="D515" s="11"/>
      <c r="E515" s="12"/>
    </row>
    <row r="516" hidden="1">
      <c r="A516" s="19" t="s">
        <v>1657</v>
      </c>
      <c r="B516" s="6"/>
      <c r="C516" s="6"/>
      <c r="D516" s="6"/>
      <c r="E516" s="7"/>
    </row>
    <row r="517" hidden="1">
      <c r="A517" s="20" t="s">
        <v>1658</v>
      </c>
      <c r="B517" s="21" t="s">
        <v>1659</v>
      </c>
      <c r="C517" s="22" t="s">
        <v>1660</v>
      </c>
      <c r="D517" s="21" t="s">
        <v>1661</v>
      </c>
      <c r="E517" s="23" t="s">
        <v>13</v>
      </c>
    </row>
    <row r="518" hidden="1">
      <c r="A518" s="57" t="s">
        <v>1662</v>
      </c>
      <c r="B518" s="25">
        <v>8510.0</v>
      </c>
      <c r="C518" s="26">
        <v>8510.0</v>
      </c>
      <c r="D518" s="27">
        <v>0.0</v>
      </c>
      <c r="E518" s="28"/>
    </row>
    <row r="519" hidden="1">
      <c r="A519" s="57" t="s">
        <v>1663</v>
      </c>
      <c r="B519" s="29">
        <v>4075.0</v>
      </c>
      <c r="C519" s="26">
        <v>4075.0</v>
      </c>
      <c r="D519" s="27">
        <v>0.0</v>
      </c>
      <c r="E519" s="34"/>
    </row>
    <row r="520" hidden="1">
      <c r="A520" s="57" t="s">
        <v>1664</v>
      </c>
      <c r="B520" s="29">
        <v>290.0</v>
      </c>
      <c r="C520" s="26">
        <v>290.0</v>
      </c>
      <c r="D520" s="27">
        <v>0.0</v>
      </c>
      <c r="E520" s="34"/>
    </row>
    <row r="521" hidden="1">
      <c r="A521" s="57" t="s">
        <v>1666</v>
      </c>
      <c r="B521" s="29">
        <v>0.0</v>
      </c>
      <c r="C521" s="26"/>
      <c r="D521" s="27">
        <v>0.0</v>
      </c>
      <c r="E521" s="28"/>
    </row>
    <row r="522" hidden="1">
      <c r="A522" s="31" t="s">
        <v>1668</v>
      </c>
      <c r="B522" s="29">
        <v>0.0</v>
      </c>
      <c r="C522" s="26"/>
      <c r="D522" s="27">
        <v>0.0</v>
      </c>
      <c r="E522" s="28"/>
    </row>
    <row r="523" hidden="1">
      <c r="A523" s="31" t="s">
        <v>1669</v>
      </c>
      <c r="B523" s="29">
        <v>0.0</v>
      </c>
      <c r="C523" s="26"/>
      <c r="D523" s="27">
        <v>0.0</v>
      </c>
      <c r="E523" s="28"/>
    </row>
    <row r="524" hidden="1">
      <c r="A524" s="31" t="s">
        <v>1671</v>
      </c>
      <c r="B524" s="29">
        <v>0.0</v>
      </c>
      <c r="C524" s="26"/>
      <c r="D524" s="27">
        <v>0.0</v>
      </c>
      <c r="E524" s="28"/>
    </row>
    <row r="525" hidden="1">
      <c r="A525" s="31" t="s">
        <v>1673</v>
      </c>
      <c r="B525" s="29">
        <v>1400.0</v>
      </c>
      <c r="C525" s="26">
        <v>1400.0</v>
      </c>
      <c r="D525" s="27">
        <v>0.0</v>
      </c>
      <c r="E525" s="34"/>
    </row>
    <row r="526" hidden="1">
      <c r="A526" s="58" t="s">
        <v>1674</v>
      </c>
      <c r="B526" s="29">
        <v>14502.0</v>
      </c>
      <c r="C526" s="29">
        <v>14502.0</v>
      </c>
      <c r="D526" s="27">
        <v>0.0</v>
      </c>
      <c r="E526" s="34"/>
    </row>
    <row r="527" hidden="1">
      <c r="A527" s="58" t="s">
        <v>1675</v>
      </c>
      <c r="B527" s="29">
        <v>8710.0</v>
      </c>
      <c r="C527" s="59">
        <v>8710.0</v>
      </c>
      <c r="D527" s="27">
        <v>0.0</v>
      </c>
      <c r="E527" s="34"/>
    </row>
    <row r="528" hidden="1">
      <c r="A528" s="58" t="s">
        <v>1676</v>
      </c>
      <c r="B528" s="29">
        <v>12569.0</v>
      </c>
      <c r="C528" s="59">
        <v>12569.0</v>
      </c>
      <c r="D528" s="27">
        <v>0.0</v>
      </c>
      <c r="E528" s="34"/>
    </row>
    <row r="529" hidden="1">
      <c r="A529" s="58" t="s">
        <v>1677</v>
      </c>
      <c r="B529" s="29">
        <v>17393.0</v>
      </c>
      <c r="C529" s="59">
        <v>17393.0</v>
      </c>
      <c r="D529" s="27">
        <v>0.0</v>
      </c>
      <c r="E529" s="34"/>
    </row>
    <row r="530" hidden="1">
      <c r="A530" s="58" t="s">
        <v>1679</v>
      </c>
      <c r="B530" s="29">
        <v>250.0</v>
      </c>
      <c r="C530" s="59">
        <v>250.0</v>
      </c>
      <c r="D530" s="27">
        <v>0.0</v>
      </c>
      <c r="E530" s="34"/>
    </row>
    <row r="531" hidden="1">
      <c r="A531" s="58" t="s">
        <v>1680</v>
      </c>
      <c r="B531" s="29">
        <v>2843.0</v>
      </c>
      <c r="C531" s="59">
        <v>2843.0</v>
      </c>
      <c r="D531" s="27">
        <v>0.0</v>
      </c>
      <c r="E531" s="34"/>
    </row>
    <row r="532" hidden="1">
      <c r="A532" s="35" t="s">
        <v>1681</v>
      </c>
      <c r="B532" s="29">
        <v>67698.5</v>
      </c>
      <c r="C532" s="59">
        <v>67698.5</v>
      </c>
      <c r="D532" s="27">
        <v>0.0</v>
      </c>
      <c r="E532" s="34"/>
    </row>
    <row r="533" hidden="1">
      <c r="A533" s="36" t="s">
        <v>1682</v>
      </c>
      <c r="B533" s="37">
        <v>0.5</v>
      </c>
      <c r="C533" s="27">
        <v>0.5</v>
      </c>
      <c r="D533" s="27">
        <v>0.0</v>
      </c>
      <c r="E533" s="64"/>
    </row>
    <row r="534" hidden="1"/>
    <row r="535" hidden="1"/>
    <row r="536" hidden="1">
      <c r="A536" s="5" t="s">
        <v>1653</v>
      </c>
      <c r="B536" s="6"/>
      <c r="C536" s="6"/>
      <c r="D536" s="6"/>
      <c r="E536" s="7"/>
    </row>
    <row r="537" hidden="1">
      <c r="A537" s="10"/>
      <c r="B537" s="11"/>
      <c r="C537" s="11"/>
      <c r="D537" s="11"/>
      <c r="E537" s="12"/>
    </row>
    <row r="538" hidden="1">
      <c r="A538" s="5" t="s">
        <v>1655</v>
      </c>
      <c r="B538" s="6"/>
      <c r="C538" s="6"/>
      <c r="D538" s="6"/>
      <c r="E538" s="7"/>
    </row>
    <row r="539" hidden="1">
      <c r="A539" s="10"/>
      <c r="B539" s="11"/>
      <c r="C539" s="11"/>
      <c r="D539" s="11"/>
      <c r="E539" s="12"/>
    </row>
    <row r="540" hidden="1">
      <c r="A540" s="13">
        <v>45628.0</v>
      </c>
      <c r="B540" s="6"/>
      <c r="C540" s="54" t="s">
        <v>1656</v>
      </c>
      <c r="D540" s="15">
        <v>45634.0</v>
      </c>
      <c r="E540" s="7"/>
    </row>
    <row r="541" hidden="1">
      <c r="A541" s="10"/>
      <c r="B541" s="11"/>
      <c r="C541" s="16"/>
      <c r="D541" s="11"/>
      <c r="E541" s="12"/>
    </row>
    <row r="542" hidden="1">
      <c r="A542" s="55" t="s">
        <v>1985</v>
      </c>
      <c r="B542" s="7"/>
      <c r="C542" s="16"/>
      <c r="D542" s="56" t="s">
        <v>1986</v>
      </c>
      <c r="E542" s="7"/>
    </row>
    <row r="543" hidden="1">
      <c r="A543" s="10"/>
      <c r="B543" s="12"/>
      <c r="C543" s="16"/>
      <c r="D543" s="11"/>
      <c r="E543" s="12"/>
    </row>
    <row r="544" hidden="1">
      <c r="A544" s="19" t="s">
        <v>1657</v>
      </c>
      <c r="B544" s="6"/>
      <c r="C544" s="6"/>
      <c r="D544" s="6"/>
      <c r="E544" s="7"/>
    </row>
    <row r="545" hidden="1">
      <c r="A545" s="20" t="s">
        <v>1658</v>
      </c>
      <c r="B545" s="21" t="s">
        <v>1659</v>
      </c>
      <c r="C545" s="22" t="s">
        <v>1660</v>
      </c>
      <c r="D545" s="21" t="s">
        <v>1661</v>
      </c>
      <c r="E545" s="23" t="s">
        <v>13</v>
      </c>
    </row>
    <row r="546" hidden="1">
      <c r="A546" s="57" t="s">
        <v>1662</v>
      </c>
      <c r="B546" s="25">
        <v>31332.0</v>
      </c>
      <c r="C546" s="26">
        <v>31438.0</v>
      </c>
      <c r="D546" s="27">
        <v>106.0</v>
      </c>
      <c r="E546" s="28"/>
    </row>
    <row r="547" hidden="1">
      <c r="A547" s="57" t="s">
        <v>1663</v>
      </c>
      <c r="B547" s="29">
        <v>26987.0</v>
      </c>
      <c r="C547" s="26">
        <v>26987.0</v>
      </c>
      <c r="D547" s="27">
        <v>0.0</v>
      </c>
      <c r="E547" s="34"/>
    </row>
    <row r="548" hidden="1">
      <c r="A548" s="57" t="s">
        <v>1664</v>
      </c>
      <c r="B548" s="29">
        <v>0.0</v>
      </c>
      <c r="C548" s="26"/>
      <c r="D548" s="27">
        <v>0.0</v>
      </c>
      <c r="E548" s="34"/>
    </row>
    <row r="549" hidden="1">
      <c r="A549" s="57" t="s">
        <v>1666</v>
      </c>
      <c r="B549" s="29">
        <v>1000.0</v>
      </c>
      <c r="C549" s="26">
        <v>1000.0</v>
      </c>
      <c r="D549" s="27">
        <v>0.0</v>
      </c>
      <c r="E549" s="28"/>
    </row>
    <row r="550" hidden="1">
      <c r="A550" s="31" t="s">
        <v>1668</v>
      </c>
      <c r="B550" s="29">
        <v>400.0</v>
      </c>
      <c r="C550" s="26"/>
      <c r="D550" s="27">
        <v>-400.0</v>
      </c>
      <c r="E550" s="28"/>
    </row>
    <row r="551" hidden="1">
      <c r="A551" s="31" t="s">
        <v>1669</v>
      </c>
      <c r="B551" s="29">
        <v>0.0</v>
      </c>
      <c r="C551" s="26"/>
      <c r="D551" s="27">
        <v>0.0</v>
      </c>
      <c r="E551" s="28"/>
    </row>
    <row r="552" hidden="1">
      <c r="A552" s="31" t="s">
        <v>1671</v>
      </c>
      <c r="B552" s="29">
        <v>1228.0</v>
      </c>
      <c r="C552" s="26">
        <v>1179.0</v>
      </c>
      <c r="D552" s="27">
        <v>-49.0</v>
      </c>
      <c r="E552" s="28"/>
    </row>
    <row r="553" hidden="1">
      <c r="A553" s="31" t="s">
        <v>1673</v>
      </c>
      <c r="B553" s="29">
        <v>5920.0</v>
      </c>
      <c r="C553" s="26">
        <v>6240.0</v>
      </c>
      <c r="D553" s="27">
        <v>320.0</v>
      </c>
      <c r="E553" s="34"/>
    </row>
    <row r="554" hidden="1">
      <c r="A554" s="58" t="s">
        <v>1674</v>
      </c>
      <c r="B554" s="29">
        <v>72306.0</v>
      </c>
      <c r="C554" s="29">
        <v>72306.0</v>
      </c>
      <c r="D554" s="27">
        <v>0.0</v>
      </c>
      <c r="E554" s="34"/>
    </row>
    <row r="555" hidden="1">
      <c r="A555" s="58" t="s">
        <v>1675</v>
      </c>
      <c r="B555" s="29">
        <v>33819.0</v>
      </c>
      <c r="C555" s="59">
        <v>33819.0</v>
      </c>
      <c r="D555" s="27">
        <v>0.0</v>
      </c>
      <c r="E555" s="34"/>
    </row>
    <row r="556" hidden="1">
      <c r="A556" s="58" t="s">
        <v>1676</v>
      </c>
      <c r="B556" s="29">
        <v>90938.0</v>
      </c>
      <c r="C556" s="59">
        <v>90938.0</v>
      </c>
      <c r="D556" s="27">
        <v>0.0</v>
      </c>
      <c r="E556" s="34"/>
    </row>
    <row r="557" hidden="1">
      <c r="A557" s="58" t="s">
        <v>1677</v>
      </c>
      <c r="B557" s="29">
        <v>91250.0</v>
      </c>
      <c r="C557" s="59">
        <v>91250.0</v>
      </c>
      <c r="D557" s="27">
        <v>0.0</v>
      </c>
      <c r="E557" s="34"/>
    </row>
    <row r="558" hidden="1">
      <c r="A558" s="58" t="s">
        <v>1679</v>
      </c>
      <c r="B558" s="29">
        <v>5259.0</v>
      </c>
      <c r="C558" s="59">
        <v>5259.0</v>
      </c>
      <c r="D558" s="27">
        <v>0.0</v>
      </c>
      <c r="E558" s="34"/>
    </row>
    <row r="559" hidden="1">
      <c r="A559" s="58" t="s">
        <v>1680</v>
      </c>
      <c r="B559" s="29">
        <v>13459.0</v>
      </c>
      <c r="C559" s="59">
        <v>13459.0</v>
      </c>
      <c r="D559" s="27">
        <v>0.0</v>
      </c>
      <c r="E559" s="34"/>
    </row>
    <row r="560" hidden="1">
      <c r="A560" s="35" t="s">
        <v>1681</v>
      </c>
      <c r="B560" s="29">
        <v>360438.0</v>
      </c>
      <c r="C560" s="59">
        <v>360438.0</v>
      </c>
      <c r="D560" s="27">
        <v>0.0</v>
      </c>
      <c r="E560" s="34"/>
    </row>
    <row r="561" hidden="1">
      <c r="A561" s="36" t="s">
        <v>1682</v>
      </c>
      <c r="B561" s="37">
        <v>1.0</v>
      </c>
      <c r="C561" s="27">
        <v>-22.0</v>
      </c>
      <c r="D561" s="27">
        <v>-23.0</v>
      </c>
      <c r="E561" s="64"/>
    </row>
    <row r="562" hidden="1"/>
    <row r="563" hidden="1"/>
    <row r="564" hidden="1">
      <c r="A564" s="5" t="s">
        <v>1653</v>
      </c>
      <c r="B564" s="6"/>
      <c r="C564" s="6"/>
      <c r="D564" s="6"/>
      <c r="E564" s="7"/>
    </row>
    <row r="565" hidden="1">
      <c r="A565" s="10"/>
      <c r="B565" s="11"/>
      <c r="C565" s="11"/>
      <c r="D565" s="11"/>
      <c r="E565" s="12"/>
    </row>
    <row r="566" hidden="1">
      <c r="A566" s="5" t="s">
        <v>1655</v>
      </c>
      <c r="B566" s="6"/>
      <c r="C566" s="6"/>
      <c r="D566" s="6"/>
      <c r="E566" s="7"/>
    </row>
    <row r="567" hidden="1">
      <c r="A567" s="10"/>
      <c r="B567" s="11"/>
      <c r="C567" s="11"/>
      <c r="D567" s="11"/>
      <c r="E567" s="12"/>
    </row>
    <row r="568" hidden="1">
      <c r="A568" s="13">
        <v>45635.0</v>
      </c>
      <c r="B568" s="6"/>
      <c r="C568" s="54" t="s">
        <v>1656</v>
      </c>
      <c r="D568" s="15">
        <v>45641.0</v>
      </c>
      <c r="E568" s="7"/>
    </row>
    <row r="569" hidden="1">
      <c r="A569" s="10"/>
      <c r="B569" s="11"/>
      <c r="C569" s="16"/>
      <c r="D569" s="11"/>
      <c r="E569" s="12"/>
    </row>
    <row r="570" hidden="1">
      <c r="A570" s="55" t="s">
        <v>1985</v>
      </c>
      <c r="B570" s="7"/>
      <c r="C570" s="16"/>
      <c r="D570" s="56" t="s">
        <v>1986</v>
      </c>
      <c r="E570" s="7"/>
    </row>
    <row r="571" hidden="1">
      <c r="A571" s="10"/>
      <c r="B571" s="12"/>
      <c r="C571" s="16"/>
      <c r="D571" s="11"/>
      <c r="E571" s="12"/>
    </row>
    <row r="572" hidden="1">
      <c r="A572" s="19" t="s">
        <v>1657</v>
      </c>
      <c r="B572" s="6"/>
      <c r="C572" s="6"/>
      <c r="D572" s="6"/>
      <c r="E572" s="7"/>
    </row>
    <row r="573" hidden="1">
      <c r="A573" s="20" t="s">
        <v>1658</v>
      </c>
      <c r="B573" s="21" t="s">
        <v>1659</v>
      </c>
      <c r="C573" s="22" t="s">
        <v>1660</v>
      </c>
      <c r="D573" s="21" t="s">
        <v>1661</v>
      </c>
      <c r="E573" s="23" t="s">
        <v>13</v>
      </c>
    </row>
    <row r="574" hidden="1">
      <c r="A574" s="57" t="s">
        <v>1662</v>
      </c>
      <c r="B574" s="25">
        <v>37505.0</v>
      </c>
      <c r="C574" s="26">
        <v>37506.0</v>
      </c>
      <c r="D574" s="27">
        <v>1.0</v>
      </c>
      <c r="E574" s="28" t="s">
        <v>2024</v>
      </c>
    </row>
    <row r="575" hidden="1">
      <c r="A575" s="57" t="s">
        <v>1663</v>
      </c>
      <c r="B575" s="29">
        <v>34424.0</v>
      </c>
      <c r="C575" s="26">
        <v>34424.0</v>
      </c>
      <c r="D575" s="27">
        <v>0.0</v>
      </c>
      <c r="E575" s="34"/>
    </row>
    <row r="576" hidden="1">
      <c r="A576" s="57" t="s">
        <v>1664</v>
      </c>
      <c r="B576" s="29">
        <v>540.0</v>
      </c>
      <c r="C576" s="26">
        <v>540.0</v>
      </c>
      <c r="D576" s="27">
        <v>0.0</v>
      </c>
      <c r="E576" s="34"/>
    </row>
    <row r="577" hidden="1">
      <c r="A577" s="57" t="s">
        <v>1666</v>
      </c>
      <c r="B577" s="29">
        <v>2000.0</v>
      </c>
      <c r="C577" s="26">
        <v>2000.0</v>
      </c>
      <c r="D577" s="27">
        <v>0.0</v>
      </c>
      <c r="E577" s="28"/>
    </row>
    <row r="578" hidden="1">
      <c r="A578" s="31" t="s">
        <v>1668</v>
      </c>
      <c r="B578" s="29">
        <v>0.0</v>
      </c>
      <c r="C578" s="26"/>
      <c r="D578" s="27">
        <v>0.0</v>
      </c>
      <c r="E578" s="28"/>
    </row>
    <row r="579" hidden="1">
      <c r="A579" s="31" t="s">
        <v>1669</v>
      </c>
      <c r="B579" s="29">
        <v>627.0</v>
      </c>
      <c r="C579" s="26">
        <v>627.0</v>
      </c>
      <c r="D579" s="27">
        <v>0.0</v>
      </c>
      <c r="E579" s="28" t="s">
        <v>2025</v>
      </c>
    </row>
    <row r="580" hidden="1">
      <c r="A580" s="31" t="s">
        <v>1671</v>
      </c>
      <c r="B580" s="29">
        <v>435.0</v>
      </c>
      <c r="C580" s="26">
        <v>435.0</v>
      </c>
      <c r="D580" s="27">
        <v>0.0</v>
      </c>
      <c r="E580" s="28"/>
    </row>
    <row r="581" hidden="1">
      <c r="A581" s="31" t="s">
        <v>1673</v>
      </c>
      <c r="B581" s="29">
        <v>7160.0</v>
      </c>
      <c r="C581" s="26">
        <v>6960.0</v>
      </c>
      <c r="D581" s="27">
        <v>-200.0</v>
      </c>
      <c r="E581" s="34"/>
    </row>
    <row r="582" hidden="1">
      <c r="A582" s="58" t="s">
        <v>1674</v>
      </c>
      <c r="B582" s="29">
        <v>86902.0</v>
      </c>
      <c r="C582" s="29">
        <v>86638.0</v>
      </c>
      <c r="D582" s="27">
        <v>-264.0</v>
      </c>
      <c r="E582" s="34"/>
    </row>
    <row r="583" hidden="1">
      <c r="A583" s="58" t="s">
        <v>1675</v>
      </c>
      <c r="B583" s="29">
        <v>31882.0</v>
      </c>
      <c r="C583" s="59">
        <v>31882.0</v>
      </c>
      <c r="D583" s="27">
        <v>0.0</v>
      </c>
      <c r="E583" s="34"/>
    </row>
    <row r="584" hidden="1">
      <c r="A584" s="58" t="s">
        <v>1676</v>
      </c>
      <c r="B584" s="29">
        <v>100680.0</v>
      </c>
      <c r="C584" s="59">
        <v>100680.0</v>
      </c>
      <c r="D584" s="27">
        <v>0.0</v>
      </c>
      <c r="E584" s="34"/>
    </row>
    <row r="585" hidden="1">
      <c r="A585" s="58" t="s">
        <v>1677</v>
      </c>
      <c r="B585" s="29">
        <v>117824.0</v>
      </c>
      <c r="C585" s="59">
        <v>117824.0</v>
      </c>
      <c r="D585" s="27">
        <v>0.0</v>
      </c>
      <c r="E585" s="34"/>
    </row>
    <row r="586" hidden="1">
      <c r="A586" s="58" t="s">
        <v>1679</v>
      </c>
      <c r="B586" s="29">
        <v>3088.0</v>
      </c>
      <c r="C586" s="59">
        <v>3088.0</v>
      </c>
      <c r="D586" s="27">
        <v>0.0</v>
      </c>
      <c r="E586" s="34"/>
    </row>
    <row r="587" hidden="1">
      <c r="A587" s="58" t="s">
        <v>1680</v>
      </c>
      <c r="B587" s="29">
        <v>17067.0</v>
      </c>
      <c r="C587" s="59">
        <v>17067.0</v>
      </c>
      <c r="D587" s="27">
        <v>0.0</v>
      </c>
      <c r="E587" s="34"/>
    </row>
    <row r="588" hidden="1">
      <c r="A588" s="35" t="s">
        <v>1681</v>
      </c>
      <c r="B588" s="29">
        <v>423056.0</v>
      </c>
      <c r="C588" s="59">
        <v>422792.0</v>
      </c>
      <c r="D588" s="27">
        <v>-264.0</v>
      </c>
      <c r="E588" s="34"/>
    </row>
    <row r="589" hidden="1">
      <c r="A589" s="36" t="s">
        <v>1682</v>
      </c>
      <c r="B589" s="37">
        <v>11.0</v>
      </c>
      <c r="C589" s="27">
        <v>-188.0</v>
      </c>
      <c r="D589" s="27">
        <v>-199.0</v>
      </c>
      <c r="E589" s="64"/>
    </row>
    <row r="590" hidden="1"/>
    <row r="591" hidden="1"/>
    <row r="592" hidden="1">
      <c r="A592" s="5" t="s">
        <v>1653</v>
      </c>
      <c r="B592" s="6"/>
      <c r="C592" s="6"/>
      <c r="D592" s="6"/>
      <c r="E592" s="7"/>
    </row>
    <row r="593" hidden="1">
      <c r="A593" s="10"/>
      <c r="B593" s="11"/>
      <c r="C593" s="11"/>
      <c r="D593" s="11"/>
      <c r="E593" s="12"/>
    </row>
    <row r="594" hidden="1">
      <c r="A594" s="5" t="s">
        <v>1655</v>
      </c>
      <c r="B594" s="6"/>
      <c r="C594" s="6"/>
      <c r="D594" s="6"/>
      <c r="E594" s="7"/>
    </row>
    <row r="595" hidden="1">
      <c r="A595" s="10"/>
      <c r="B595" s="11"/>
      <c r="C595" s="11"/>
      <c r="D595" s="11"/>
      <c r="E595" s="12"/>
    </row>
    <row r="596" hidden="1">
      <c r="A596" s="13">
        <v>45642.0</v>
      </c>
      <c r="B596" s="6"/>
      <c r="C596" s="54" t="s">
        <v>1656</v>
      </c>
      <c r="D596" s="15">
        <v>45648.0</v>
      </c>
      <c r="E596" s="7"/>
    </row>
    <row r="597" hidden="1">
      <c r="A597" s="10"/>
      <c r="B597" s="11"/>
      <c r="C597" s="16"/>
      <c r="D597" s="11"/>
      <c r="E597" s="12"/>
    </row>
    <row r="598" hidden="1">
      <c r="A598" s="55" t="s">
        <v>1985</v>
      </c>
      <c r="B598" s="7"/>
      <c r="C598" s="16"/>
      <c r="D598" s="56" t="s">
        <v>1986</v>
      </c>
      <c r="E598" s="7"/>
    </row>
    <row r="599" hidden="1">
      <c r="A599" s="10"/>
      <c r="B599" s="12"/>
      <c r="C599" s="16"/>
      <c r="D599" s="11"/>
      <c r="E599" s="12"/>
    </row>
    <row r="600" hidden="1">
      <c r="A600" s="19" t="s">
        <v>1657</v>
      </c>
      <c r="B600" s="6"/>
      <c r="C600" s="6"/>
      <c r="D600" s="6"/>
      <c r="E600" s="7"/>
    </row>
    <row r="601" hidden="1">
      <c r="A601" s="20" t="s">
        <v>1658</v>
      </c>
      <c r="B601" s="21" t="s">
        <v>1659</v>
      </c>
      <c r="C601" s="22" t="s">
        <v>1660</v>
      </c>
      <c r="D601" s="21" t="s">
        <v>1661</v>
      </c>
      <c r="E601" s="23" t="s">
        <v>13</v>
      </c>
    </row>
    <row r="602" hidden="1">
      <c r="A602" s="57" t="s">
        <v>1662</v>
      </c>
      <c r="B602" s="25">
        <v>43784.0</v>
      </c>
      <c r="C602" s="26">
        <v>43791.0</v>
      </c>
      <c r="D602" s="27">
        <v>7.0</v>
      </c>
      <c r="E602" s="28" t="s">
        <v>2026</v>
      </c>
    </row>
    <row r="603" hidden="1">
      <c r="A603" s="57" t="s">
        <v>1663</v>
      </c>
      <c r="B603" s="29">
        <v>30046.0</v>
      </c>
      <c r="C603" s="26">
        <v>30046.0</v>
      </c>
      <c r="D603" s="27">
        <v>0.0</v>
      </c>
      <c r="E603" s="34"/>
    </row>
    <row r="604" hidden="1">
      <c r="A604" s="57" t="s">
        <v>1664</v>
      </c>
      <c r="B604" s="29">
        <v>1700.0</v>
      </c>
      <c r="C604" s="26">
        <v>1700.0</v>
      </c>
      <c r="D604" s="27">
        <v>0.0</v>
      </c>
      <c r="E604" s="34"/>
    </row>
    <row r="605" hidden="1">
      <c r="A605" s="57" t="s">
        <v>1666</v>
      </c>
      <c r="B605" s="29">
        <v>2000.0</v>
      </c>
      <c r="C605" s="26">
        <v>2000.0</v>
      </c>
      <c r="D605" s="27">
        <v>0.0</v>
      </c>
      <c r="E605" s="28"/>
    </row>
    <row r="606" hidden="1">
      <c r="A606" s="31" t="s">
        <v>1668</v>
      </c>
      <c r="B606" s="29">
        <v>0.0</v>
      </c>
      <c r="C606" s="26"/>
      <c r="D606" s="27">
        <v>0.0</v>
      </c>
      <c r="E606" s="28"/>
    </row>
    <row r="607" hidden="1">
      <c r="A607" s="31" t="s">
        <v>1669</v>
      </c>
      <c r="B607" s="29">
        <v>207.0</v>
      </c>
      <c r="C607" s="26">
        <v>207.0</v>
      </c>
      <c r="D607" s="27">
        <v>0.0</v>
      </c>
      <c r="E607" s="28"/>
    </row>
    <row r="608" hidden="1">
      <c r="A608" s="31" t="s">
        <v>1671</v>
      </c>
      <c r="B608" s="29">
        <v>4050.0</v>
      </c>
      <c r="C608" s="26">
        <v>4050.0</v>
      </c>
      <c r="D608" s="27">
        <v>0.0</v>
      </c>
      <c r="E608" s="28" t="s">
        <v>2027</v>
      </c>
    </row>
    <row r="609" hidden="1">
      <c r="A609" s="31" t="s">
        <v>1673</v>
      </c>
      <c r="B609" s="29">
        <v>6600.0</v>
      </c>
      <c r="C609" s="26">
        <v>6600.0</v>
      </c>
      <c r="D609" s="27">
        <v>0.0</v>
      </c>
      <c r="E609" s="34"/>
    </row>
    <row r="610" hidden="1">
      <c r="A610" s="58" t="s">
        <v>1674</v>
      </c>
      <c r="B610" s="29">
        <v>90084.0</v>
      </c>
      <c r="C610" s="29">
        <v>90084.0</v>
      </c>
      <c r="D610" s="27">
        <v>0.0</v>
      </c>
      <c r="E610" s="34"/>
    </row>
    <row r="611" hidden="1">
      <c r="A611" s="58" t="s">
        <v>1675</v>
      </c>
      <c r="B611" s="29">
        <v>30872.0</v>
      </c>
      <c r="C611" s="59">
        <v>30872.0</v>
      </c>
      <c r="D611" s="27">
        <v>0.0</v>
      </c>
      <c r="E611" s="34"/>
    </row>
    <row r="612" hidden="1">
      <c r="A612" s="58" t="s">
        <v>1676</v>
      </c>
      <c r="B612" s="29">
        <v>93317.0</v>
      </c>
      <c r="C612" s="59">
        <v>92789.0</v>
      </c>
      <c r="D612" s="27">
        <v>-528.0</v>
      </c>
      <c r="E612" s="34"/>
    </row>
    <row r="613" hidden="1">
      <c r="A613" s="58" t="s">
        <v>1677</v>
      </c>
      <c r="B613" s="29">
        <v>92046.0</v>
      </c>
      <c r="C613" s="59">
        <v>92046.0</v>
      </c>
      <c r="D613" s="27">
        <v>0.0</v>
      </c>
      <c r="E613" s="34"/>
    </row>
    <row r="614" hidden="1">
      <c r="A614" s="58" t="s">
        <v>1679</v>
      </c>
      <c r="B614" s="29">
        <v>2730.0</v>
      </c>
      <c r="C614" s="59">
        <v>2730.0</v>
      </c>
      <c r="D614" s="27">
        <v>0.0</v>
      </c>
      <c r="E614" s="34"/>
    </row>
    <row r="615" hidden="1">
      <c r="A615" s="58" t="s">
        <v>1680</v>
      </c>
      <c r="B615" s="29">
        <v>18285.0</v>
      </c>
      <c r="C615" s="59">
        <v>18285.0</v>
      </c>
      <c r="D615" s="27">
        <v>0.0</v>
      </c>
      <c r="E615" s="34"/>
    </row>
    <row r="616" hidden="1">
      <c r="A616" s="35" t="s">
        <v>1681</v>
      </c>
      <c r="B616" s="29">
        <v>397427.5</v>
      </c>
      <c r="C616" s="59">
        <v>397198.5</v>
      </c>
      <c r="D616" s="27">
        <v>-229.0</v>
      </c>
      <c r="E616" s="34"/>
    </row>
    <row r="617" hidden="1">
      <c r="A617" s="36" t="s">
        <v>1682</v>
      </c>
      <c r="B617" s="37">
        <v>8.5</v>
      </c>
      <c r="C617" s="27">
        <v>-283.5</v>
      </c>
      <c r="D617" s="27">
        <v>-292.0</v>
      </c>
      <c r="E617" s="64"/>
    </row>
    <row r="618" hidden="1"/>
    <row r="619" hidden="1"/>
    <row r="620" hidden="1">
      <c r="A620" s="5" t="s">
        <v>1653</v>
      </c>
      <c r="B620" s="6"/>
      <c r="C620" s="6"/>
      <c r="D620" s="6"/>
      <c r="E620" s="7"/>
    </row>
    <row r="621" hidden="1">
      <c r="A621" s="10"/>
      <c r="B621" s="11"/>
      <c r="C621" s="11"/>
      <c r="D621" s="11"/>
      <c r="E621" s="12"/>
    </row>
    <row r="622" hidden="1">
      <c r="A622" s="5" t="s">
        <v>1655</v>
      </c>
      <c r="B622" s="6"/>
      <c r="C622" s="6"/>
      <c r="D622" s="6"/>
      <c r="E622" s="7"/>
    </row>
    <row r="623" hidden="1">
      <c r="A623" s="10"/>
      <c r="B623" s="11"/>
      <c r="C623" s="11"/>
      <c r="D623" s="11"/>
      <c r="E623" s="12"/>
    </row>
    <row r="624" hidden="1">
      <c r="A624" s="13">
        <v>45649.0</v>
      </c>
      <c r="B624" s="6"/>
      <c r="C624" s="54" t="s">
        <v>1656</v>
      </c>
      <c r="D624" s="15">
        <v>45655.0</v>
      </c>
      <c r="E624" s="7"/>
    </row>
    <row r="625" hidden="1">
      <c r="A625" s="10"/>
      <c r="B625" s="11"/>
      <c r="C625" s="16"/>
      <c r="D625" s="11"/>
      <c r="E625" s="12"/>
    </row>
    <row r="626" hidden="1">
      <c r="A626" s="55" t="s">
        <v>1985</v>
      </c>
      <c r="B626" s="7"/>
      <c r="C626" s="16"/>
      <c r="D626" s="56" t="s">
        <v>1986</v>
      </c>
      <c r="E626" s="7"/>
    </row>
    <row r="627" hidden="1">
      <c r="A627" s="10"/>
      <c r="B627" s="12"/>
      <c r="C627" s="16"/>
      <c r="D627" s="11"/>
      <c r="E627" s="12"/>
    </row>
    <row r="628" hidden="1">
      <c r="A628" s="19" t="s">
        <v>1657</v>
      </c>
      <c r="B628" s="6"/>
      <c r="C628" s="6"/>
      <c r="D628" s="6"/>
      <c r="E628" s="7"/>
    </row>
    <row r="629" hidden="1">
      <c r="A629" s="20" t="s">
        <v>1658</v>
      </c>
      <c r="B629" s="21" t="s">
        <v>1659</v>
      </c>
      <c r="C629" s="22" t="s">
        <v>1660</v>
      </c>
      <c r="D629" s="21" t="s">
        <v>1661</v>
      </c>
      <c r="E629" s="23" t="s">
        <v>13</v>
      </c>
    </row>
    <row r="630" hidden="1">
      <c r="A630" s="57" t="s">
        <v>1662</v>
      </c>
      <c r="B630" s="25">
        <v>37830.0</v>
      </c>
      <c r="C630" s="26">
        <v>37836.0</v>
      </c>
      <c r="D630" s="27">
        <v>6.0</v>
      </c>
      <c r="E630" s="28" t="s">
        <v>2028</v>
      </c>
    </row>
    <row r="631" hidden="1">
      <c r="A631" s="57" t="s">
        <v>1663</v>
      </c>
      <c r="B631" s="29">
        <v>11557.0</v>
      </c>
      <c r="C631" s="26">
        <v>11557.0</v>
      </c>
      <c r="D631" s="27">
        <v>0.0</v>
      </c>
      <c r="E631" s="34"/>
    </row>
    <row r="632" hidden="1">
      <c r="A632" s="57" t="s">
        <v>1664</v>
      </c>
      <c r="B632" s="29">
        <v>280.0</v>
      </c>
      <c r="C632" s="26">
        <v>280.0</v>
      </c>
      <c r="D632" s="27">
        <v>0.0</v>
      </c>
      <c r="E632" s="34"/>
    </row>
    <row r="633" hidden="1">
      <c r="A633" s="57" t="s">
        <v>1666</v>
      </c>
      <c r="B633" s="29">
        <v>500.0</v>
      </c>
      <c r="C633" s="26">
        <v>500.0</v>
      </c>
      <c r="D633" s="27">
        <v>0.0</v>
      </c>
      <c r="E633" s="28"/>
    </row>
    <row r="634" hidden="1">
      <c r="A634" s="31" t="s">
        <v>1668</v>
      </c>
      <c r="B634" s="29">
        <v>0.0</v>
      </c>
      <c r="C634" s="26"/>
      <c r="D634" s="27">
        <v>0.0</v>
      </c>
      <c r="E634" s="28"/>
    </row>
    <row r="635" hidden="1">
      <c r="A635" s="31" t="s">
        <v>1669</v>
      </c>
      <c r="B635" s="29">
        <v>237.0</v>
      </c>
      <c r="C635" s="26">
        <v>237.0</v>
      </c>
      <c r="D635" s="27">
        <v>0.0</v>
      </c>
      <c r="E635" s="28"/>
    </row>
    <row r="636" hidden="1">
      <c r="A636" s="31" t="s">
        <v>1671</v>
      </c>
      <c r="B636" s="29">
        <v>239.0</v>
      </c>
      <c r="C636" s="26">
        <v>239.0</v>
      </c>
      <c r="D636" s="27">
        <v>0.0</v>
      </c>
      <c r="E636" s="28"/>
    </row>
    <row r="637" hidden="1">
      <c r="A637" s="31" t="s">
        <v>1673</v>
      </c>
      <c r="B637" s="29">
        <v>3960.0</v>
      </c>
      <c r="C637" s="26">
        <v>3960.0</v>
      </c>
      <c r="D637" s="27">
        <v>0.0</v>
      </c>
      <c r="E637" s="34"/>
    </row>
    <row r="638" hidden="1">
      <c r="A638" s="58" t="s">
        <v>1674</v>
      </c>
      <c r="B638" s="29">
        <v>54072.0</v>
      </c>
      <c r="C638" s="29">
        <v>54072.0</v>
      </c>
      <c r="D638" s="27">
        <v>0.0</v>
      </c>
      <c r="E638" s="34"/>
    </row>
    <row r="639" hidden="1">
      <c r="A639" s="58" t="s">
        <v>1675</v>
      </c>
      <c r="B639" s="29">
        <v>15093.0</v>
      </c>
      <c r="C639" s="59">
        <v>15093.0</v>
      </c>
      <c r="D639" s="27">
        <v>0.0</v>
      </c>
      <c r="E639" s="34"/>
    </row>
    <row r="640" hidden="1">
      <c r="A640" s="58" t="s">
        <v>1676</v>
      </c>
      <c r="B640" s="29">
        <v>58415.0</v>
      </c>
      <c r="C640" s="59">
        <v>58086.0</v>
      </c>
      <c r="D640" s="27">
        <v>-329.0</v>
      </c>
      <c r="E640" s="34"/>
    </row>
    <row r="641" hidden="1">
      <c r="A641" s="58" t="s">
        <v>1677</v>
      </c>
      <c r="B641" s="29">
        <v>56931.0</v>
      </c>
      <c r="C641" s="59">
        <v>56931.0</v>
      </c>
      <c r="D641" s="27">
        <v>0.0</v>
      </c>
      <c r="E641" s="34"/>
    </row>
    <row r="642" hidden="1">
      <c r="A642" s="58" t="s">
        <v>1679</v>
      </c>
      <c r="B642" s="29">
        <v>917.0</v>
      </c>
      <c r="C642" s="59">
        <v>917.0</v>
      </c>
      <c r="D642" s="27">
        <v>0.0</v>
      </c>
      <c r="E642" s="34"/>
    </row>
    <row r="643" hidden="1">
      <c r="A643" s="58" t="s">
        <v>1680</v>
      </c>
      <c r="B643" s="29">
        <v>17384.0</v>
      </c>
      <c r="C643" s="59">
        <v>17170.0</v>
      </c>
      <c r="D643" s="27">
        <v>-214.0</v>
      </c>
      <c r="E643" s="34"/>
    </row>
    <row r="644" hidden="1">
      <c r="A644" s="35" t="s">
        <v>1681</v>
      </c>
      <c r="B644" s="29">
        <v>240030.5</v>
      </c>
      <c r="C644" s="59">
        <v>239487.5</v>
      </c>
      <c r="D644" s="27">
        <v>-543.0</v>
      </c>
      <c r="E644" s="34"/>
    </row>
    <row r="645" hidden="1">
      <c r="A645" s="36" t="s">
        <v>1682</v>
      </c>
      <c r="B645" s="37">
        <v>0.5</v>
      </c>
      <c r="C645" s="27">
        <v>220.5</v>
      </c>
      <c r="D645" s="27">
        <v>220.0</v>
      </c>
      <c r="E645" s="64"/>
    </row>
    <row r="646" hidden="1"/>
    <row r="647" hidden="1"/>
    <row r="648" hidden="1">
      <c r="A648" s="5" t="s">
        <v>1653</v>
      </c>
      <c r="B648" s="6"/>
      <c r="C648" s="6"/>
      <c r="D648" s="6"/>
      <c r="E648" s="7"/>
    </row>
    <row r="649" hidden="1">
      <c r="A649" s="10"/>
      <c r="B649" s="11"/>
      <c r="C649" s="11"/>
      <c r="D649" s="11"/>
      <c r="E649" s="12"/>
    </row>
    <row r="650" hidden="1">
      <c r="A650" s="5" t="s">
        <v>1655</v>
      </c>
      <c r="B650" s="6"/>
      <c r="C650" s="6"/>
      <c r="D650" s="6"/>
      <c r="E650" s="7"/>
    </row>
    <row r="651" hidden="1">
      <c r="A651" s="10"/>
      <c r="B651" s="11"/>
      <c r="C651" s="11"/>
      <c r="D651" s="11"/>
      <c r="E651" s="12"/>
    </row>
    <row r="652" hidden="1">
      <c r="A652" s="13">
        <v>45656.0</v>
      </c>
      <c r="B652" s="6"/>
      <c r="C652" s="54" t="s">
        <v>1656</v>
      </c>
      <c r="D652" s="15">
        <v>45657.0</v>
      </c>
      <c r="E652" s="7"/>
    </row>
    <row r="653" hidden="1">
      <c r="A653" s="10"/>
      <c r="B653" s="11"/>
      <c r="C653" s="16"/>
      <c r="D653" s="11"/>
      <c r="E653" s="12"/>
    </row>
    <row r="654" hidden="1">
      <c r="A654" s="55" t="s">
        <v>1985</v>
      </c>
      <c r="B654" s="7"/>
      <c r="C654" s="16"/>
      <c r="D654" s="56" t="s">
        <v>1987</v>
      </c>
      <c r="E654" s="7"/>
    </row>
    <row r="655" hidden="1">
      <c r="A655" s="10"/>
      <c r="B655" s="12"/>
      <c r="C655" s="16"/>
      <c r="D655" s="11"/>
      <c r="E655" s="12"/>
    </row>
    <row r="656" hidden="1">
      <c r="A656" s="19" t="s">
        <v>1657</v>
      </c>
      <c r="B656" s="6"/>
      <c r="C656" s="6"/>
      <c r="D656" s="6"/>
      <c r="E656" s="7"/>
    </row>
    <row r="657" hidden="1">
      <c r="A657" s="20" t="s">
        <v>1658</v>
      </c>
      <c r="B657" s="21" t="s">
        <v>1659</v>
      </c>
      <c r="C657" s="22" t="s">
        <v>1660</v>
      </c>
      <c r="D657" s="21" t="s">
        <v>1661</v>
      </c>
      <c r="E657" s="23" t="s">
        <v>13</v>
      </c>
    </row>
    <row r="658" hidden="1">
      <c r="A658" s="57" t="s">
        <v>1662</v>
      </c>
      <c r="B658" s="25">
        <v>14113.0</v>
      </c>
      <c r="C658" s="26">
        <v>14115.0</v>
      </c>
      <c r="D658" s="27">
        <v>2.0</v>
      </c>
      <c r="E658" s="28"/>
    </row>
    <row r="659" hidden="1">
      <c r="A659" s="57" t="s">
        <v>1663</v>
      </c>
      <c r="B659" s="29">
        <v>9129.0</v>
      </c>
      <c r="C659" s="26">
        <v>6219.0</v>
      </c>
      <c r="D659" s="27">
        <v>-2910.0</v>
      </c>
      <c r="E659" s="28" t="s">
        <v>2029</v>
      </c>
    </row>
    <row r="660" hidden="1">
      <c r="A660" s="57" t="s">
        <v>1664</v>
      </c>
      <c r="B660" s="29">
        <v>380.0</v>
      </c>
      <c r="C660" s="26">
        <v>380.0</v>
      </c>
      <c r="D660" s="27">
        <v>0.0</v>
      </c>
      <c r="E660" s="34"/>
    </row>
    <row r="661" hidden="1">
      <c r="A661" s="57" t="s">
        <v>1666</v>
      </c>
      <c r="B661" s="29">
        <v>1000.0</v>
      </c>
      <c r="C661" s="26">
        <v>1000.0</v>
      </c>
      <c r="D661" s="27">
        <v>0.0</v>
      </c>
      <c r="E661" s="28"/>
    </row>
    <row r="662" hidden="1">
      <c r="A662" s="31" t="s">
        <v>1668</v>
      </c>
      <c r="B662" s="29">
        <v>80.0</v>
      </c>
      <c r="C662" s="26"/>
      <c r="D662" s="27">
        <v>-80.0</v>
      </c>
      <c r="E662" s="28"/>
    </row>
    <row r="663" hidden="1">
      <c r="A663" s="31" t="s">
        <v>1669</v>
      </c>
      <c r="B663" s="29">
        <v>224.0</v>
      </c>
      <c r="C663" s="26">
        <v>224.0</v>
      </c>
      <c r="D663" s="27">
        <v>0.0</v>
      </c>
      <c r="E663" s="28"/>
    </row>
    <row r="664" hidden="1">
      <c r="A664" s="31" t="s">
        <v>1671</v>
      </c>
      <c r="B664" s="29">
        <v>355.0</v>
      </c>
      <c r="C664" s="26">
        <v>355.0</v>
      </c>
      <c r="D664" s="27">
        <v>0.0</v>
      </c>
      <c r="E664" s="28"/>
    </row>
    <row r="665" hidden="1">
      <c r="A665" s="31" t="s">
        <v>1673</v>
      </c>
      <c r="B665" s="29">
        <v>1160.0</v>
      </c>
      <c r="C665" s="26">
        <v>1160.0</v>
      </c>
      <c r="D665" s="27">
        <v>0.0</v>
      </c>
      <c r="E665" s="34"/>
    </row>
    <row r="666" hidden="1">
      <c r="A666" s="58" t="s">
        <v>1674</v>
      </c>
      <c r="B666" s="29">
        <v>32855.0</v>
      </c>
      <c r="C666" s="29">
        <v>32855.0</v>
      </c>
      <c r="D666" s="27">
        <v>0.0</v>
      </c>
      <c r="E666" s="34"/>
    </row>
    <row r="667" hidden="1">
      <c r="A667" s="58" t="s">
        <v>1675</v>
      </c>
      <c r="B667" s="29">
        <v>6419.0</v>
      </c>
      <c r="C667" s="59">
        <v>6419.0</v>
      </c>
      <c r="D667" s="27">
        <v>0.0</v>
      </c>
      <c r="E667" s="34"/>
    </row>
    <row r="668" hidden="1">
      <c r="A668" s="58" t="s">
        <v>1676</v>
      </c>
      <c r="B668" s="29">
        <v>25584.0</v>
      </c>
      <c r="C668" s="59">
        <v>25584.0</v>
      </c>
      <c r="D668" s="27">
        <v>0.0</v>
      </c>
      <c r="E668" s="34"/>
    </row>
    <row r="669" hidden="1">
      <c r="A669" s="58" t="s">
        <v>1677</v>
      </c>
      <c r="B669" s="29">
        <v>16295.5</v>
      </c>
      <c r="C669" s="59">
        <v>17018.5</v>
      </c>
      <c r="D669" s="27">
        <v>723.0</v>
      </c>
      <c r="E669" s="34"/>
    </row>
    <row r="670" hidden="1">
      <c r="A670" s="58" t="s">
        <v>1679</v>
      </c>
      <c r="B670" s="29">
        <v>2381.0</v>
      </c>
      <c r="C670" s="59">
        <v>2381.0</v>
      </c>
      <c r="D670" s="27">
        <v>0.0</v>
      </c>
      <c r="E670" s="34"/>
    </row>
    <row r="671" hidden="1">
      <c r="A671" s="58" t="s">
        <v>1680</v>
      </c>
      <c r="B671" s="29">
        <v>7052.0</v>
      </c>
      <c r="C671" s="59">
        <v>7052.0</v>
      </c>
      <c r="D671" s="27">
        <v>0.0</v>
      </c>
      <c r="E671" s="34"/>
    </row>
    <row r="672" hidden="1">
      <c r="A672" s="35" t="s">
        <v>1681</v>
      </c>
      <c r="B672" s="29">
        <v>109975.5</v>
      </c>
      <c r="C672" s="59">
        <v>110698.5</v>
      </c>
      <c r="D672" s="27">
        <v>723.0</v>
      </c>
      <c r="E672" s="34"/>
    </row>
    <row r="673" hidden="1">
      <c r="A673" s="36" t="s">
        <v>1682</v>
      </c>
      <c r="B673" s="37">
        <v>0.0</v>
      </c>
      <c r="C673" s="27">
        <v>-2988.0</v>
      </c>
      <c r="D673" s="27">
        <v>-2988.0</v>
      </c>
      <c r="E673" s="64"/>
    </row>
    <row r="674" hidden="1"/>
    <row r="675" hidden="1"/>
    <row r="676" hidden="1">
      <c r="A676" s="5" t="s">
        <v>1653</v>
      </c>
      <c r="B676" s="6"/>
      <c r="C676" s="6"/>
      <c r="D676" s="6"/>
      <c r="E676" s="7"/>
    </row>
    <row r="677" hidden="1">
      <c r="A677" s="10"/>
      <c r="B677" s="11"/>
      <c r="C677" s="11"/>
      <c r="D677" s="11"/>
      <c r="E677" s="12"/>
    </row>
    <row r="678" hidden="1">
      <c r="A678" s="5" t="s">
        <v>1655</v>
      </c>
      <c r="B678" s="6"/>
      <c r="C678" s="6"/>
      <c r="D678" s="6"/>
      <c r="E678" s="7"/>
    </row>
    <row r="679" hidden="1">
      <c r="A679" s="10"/>
      <c r="B679" s="11"/>
      <c r="C679" s="11"/>
      <c r="D679" s="11"/>
      <c r="E679" s="12"/>
    </row>
    <row r="680" hidden="1">
      <c r="A680" s="13">
        <v>45658.0</v>
      </c>
      <c r="B680" s="6"/>
      <c r="C680" s="54" t="s">
        <v>1656</v>
      </c>
      <c r="D680" s="15">
        <v>45662.0</v>
      </c>
      <c r="E680" s="7"/>
    </row>
    <row r="681" hidden="1">
      <c r="A681" s="10"/>
      <c r="B681" s="11"/>
      <c r="C681" s="16"/>
      <c r="D681" s="11"/>
      <c r="E681" s="12"/>
    </row>
    <row r="682" hidden="1">
      <c r="A682" s="55" t="s">
        <v>1988</v>
      </c>
      <c r="B682" s="7"/>
      <c r="C682" s="16"/>
      <c r="D682" s="56" t="s">
        <v>1986</v>
      </c>
      <c r="E682" s="7"/>
    </row>
    <row r="683" hidden="1">
      <c r="A683" s="10"/>
      <c r="B683" s="12"/>
      <c r="C683" s="16"/>
      <c r="D683" s="11"/>
      <c r="E683" s="12"/>
    </row>
    <row r="684" hidden="1">
      <c r="A684" s="19" t="s">
        <v>1657</v>
      </c>
      <c r="B684" s="6"/>
      <c r="C684" s="6"/>
      <c r="D684" s="6"/>
      <c r="E684" s="7"/>
    </row>
    <row r="685" hidden="1">
      <c r="A685" s="20" t="s">
        <v>1658</v>
      </c>
      <c r="B685" s="21" t="s">
        <v>1659</v>
      </c>
      <c r="C685" s="22" t="s">
        <v>1660</v>
      </c>
      <c r="D685" s="21" t="s">
        <v>1661</v>
      </c>
      <c r="E685" s="23" t="s">
        <v>13</v>
      </c>
    </row>
    <row r="686" hidden="1">
      <c r="A686" s="57" t="s">
        <v>1662</v>
      </c>
      <c r="B686" s="25">
        <v>34160.0</v>
      </c>
      <c r="C686" s="26">
        <v>36184.0</v>
      </c>
      <c r="D686" s="27">
        <v>2024.0</v>
      </c>
      <c r="E686" s="28" t="s">
        <v>2030</v>
      </c>
    </row>
    <row r="687" hidden="1">
      <c r="A687" s="57" t="s">
        <v>1663</v>
      </c>
      <c r="B687" s="29">
        <v>23885.0</v>
      </c>
      <c r="C687" s="26">
        <v>23885.0</v>
      </c>
      <c r="D687" s="27">
        <v>0.0</v>
      </c>
      <c r="E687" s="28"/>
    </row>
    <row r="688" hidden="1">
      <c r="A688" s="57" t="s">
        <v>1664</v>
      </c>
      <c r="B688" s="29">
        <v>123.0</v>
      </c>
      <c r="C688" s="26">
        <v>123.0</v>
      </c>
      <c r="D688" s="27">
        <v>0.0</v>
      </c>
      <c r="E688" s="34"/>
    </row>
    <row r="689" hidden="1">
      <c r="A689" s="57" t="s">
        <v>1666</v>
      </c>
      <c r="B689" s="29">
        <v>1000.0</v>
      </c>
      <c r="C689" s="26">
        <v>1000.0</v>
      </c>
      <c r="D689" s="27">
        <v>0.0</v>
      </c>
      <c r="E689" s="28"/>
    </row>
    <row r="690" hidden="1">
      <c r="A690" s="31" t="s">
        <v>1668</v>
      </c>
      <c r="B690" s="29">
        <v>0.0</v>
      </c>
      <c r="C690" s="26"/>
      <c r="D690" s="27">
        <v>0.0</v>
      </c>
      <c r="E690" s="28"/>
    </row>
    <row r="691" hidden="1">
      <c r="A691" s="31" t="s">
        <v>1669</v>
      </c>
      <c r="B691" s="29">
        <v>55.0</v>
      </c>
      <c r="C691" s="26">
        <v>55.0</v>
      </c>
      <c r="D691" s="27">
        <v>0.0</v>
      </c>
      <c r="E691" s="28"/>
    </row>
    <row r="692" hidden="1">
      <c r="A692" s="31" t="s">
        <v>1671</v>
      </c>
      <c r="B692" s="29">
        <v>145.0</v>
      </c>
      <c r="C692" s="26">
        <v>145.0</v>
      </c>
      <c r="D692" s="27">
        <v>0.0</v>
      </c>
      <c r="E692" s="28"/>
    </row>
    <row r="693" hidden="1">
      <c r="A693" s="31" t="s">
        <v>1673</v>
      </c>
      <c r="B693" s="29">
        <v>5480.0</v>
      </c>
      <c r="C693" s="26">
        <v>5440.0</v>
      </c>
      <c r="D693" s="27">
        <v>-40.0</v>
      </c>
      <c r="E693" s="34"/>
    </row>
    <row r="694" hidden="1">
      <c r="A694" s="58" t="s">
        <v>1674</v>
      </c>
      <c r="B694" s="29">
        <v>82250.0</v>
      </c>
      <c r="C694" s="29">
        <v>82250.0</v>
      </c>
      <c r="D694" s="27">
        <v>0.0</v>
      </c>
      <c r="E694" s="34"/>
    </row>
    <row r="695" hidden="1">
      <c r="A695" s="58" t="s">
        <v>1675</v>
      </c>
      <c r="B695" s="29">
        <v>23441.0</v>
      </c>
      <c r="C695" s="59">
        <v>23441.0</v>
      </c>
      <c r="D695" s="27">
        <v>0.0</v>
      </c>
      <c r="E695" s="34"/>
    </row>
    <row r="696" hidden="1">
      <c r="A696" s="58" t="s">
        <v>1676</v>
      </c>
      <c r="B696" s="29">
        <v>68443.0</v>
      </c>
      <c r="C696" s="59">
        <v>68443.0</v>
      </c>
      <c r="D696" s="27">
        <v>0.0</v>
      </c>
      <c r="E696" s="34"/>
    </row>
    <row r="697" hidden="1">
      <c r="A697" s="58" t="s">
        <v>1677</v>
      </c>
      <c r="B697" s="29">
        <v>61359.0</v>
      </c>
      <c r="C697" s="59">
        <v>61359.0</v>
      </c>
      <c r="D697" s="27">
        <v>0.0</v>
      </c>
      <c r="E697" s="34"/>
    </row>
    <row r="698" hidden="1">
      <c r="A698" s="58" t="s">
        <v>1679</v>
      </c>
      <c r="B698" s="29">
        <v>4000.0</v>
      </c>
      <c r="C698" s="59">
        <v>4000.0</v>
      </c>
      <c r="D698" s="27">
        <v>0.0</v>
      </c>
      <c r="E698" s="34"/>
    </row>
    <row r="699" hidden="1">
      <c r="A699" s="58" t="s">
        <v>1680</v>
      </c>
      <c r="B699" s="29">
        <v>10946.0</v>
      </c>
      <c r="C699" s="59">
        <v>10203.0</v>
      </c>
      <c r="D699" s="27">
        <v>-743.0</v>
      </c>
      <c r="E699" s="34"/>
    </row>
    <row r="700" hidden="1">
      <c r="A700" s="35" t="s">
        <v>1681</v>
      </c>
      <c r="B700" s="29">
        <v>304336.0</v>
      </c>
      <c r="C700" s="59">
        <v>303593.0</v>
      </c>
      <c r="D700" s="27">
        <v>-743.0</v>
      </c>
      <c r="E700" s="34"/>
    </row>
    <row r="701" hidden="1">
      <c r="A701" s="36" t="s">
        <v>1682</v>
      </c>
      <c r="B701" s="37">
        <v>5.0</v>
      </c>
      <c r="C701" s="27">
        <v>2732.0</v>
      </c>
      <c r="D701" s="27">
        <v>2727.0</v>
      </c>
      <c r="E701" s="64"/>
    </row>
    <row r="702" hidden="1"/>
    <row r="703" hidden="1"/>
    <row r="704" hidden="1">
      <c r="A704" s="5" t="s">
        <v>1653</v>
      </c>
      <c r="B704" s="6"/>
      <c r="C704" s="6"/>
      <c r="D704" s="6"/>
      <c r="E704" s="7"/>
    </row>
    <row r="705" hidden="1">
      <c r="A705" s="10"/>
      <c r="B705" s="11"/>
      <c r="C705" s="11"/>
      <c r="D705" s="11"/>
      <c r="E705" s="12"/>
    </row>
    <row r="706" hidden="1">
      <c r="A706" s="5" t="s">
        <v>1655</v>
      </c>
      <c r="B706" s="6"/>
      <c r="C706" s="6"/>
      <c r="D706" s="6"/>
      <c r="E706" s="7"/>
    </row>
    <row r="707" hidden="1">
      <c r="A707" s="10"/>
      <c r="B707" s="11"/>
      <c r="C707" s="11"/>
      <c r="D707" s="11"/>
      <c r="E707" s="12"/>
    </row>
    <row r="708" hidden="1">
      <c r="A708" s="13">
        <v>45663.0</v>
      </c>
      <c r="B708" s="6"/>
      <c r="C708" s="54" t="s">
        <v>1656</v>
      </c>
      <c r="D708" s="15">
        <v>45669.0</v>
      </c>
      <c r="E708" s="7"/>
    </row>
    <row r="709" hidden="1">
      <c r="A709" s="10"/>
      <c r="B709" s="11"/>
      <c r="C709" s="16"/>
      <c r="D709" s="11"/>
      <c r="E709" s="12"/>
    </row>
    <row r="710" hidden="1">
      <c r="A710" s="55" t="s">
        <v>1985</v>
      </c>
      <c r="B710" s="7"/>
      <c r="C710" s="16"/>
      <c r="D710" s="56" t="s">
        <v>1986</v>
      </c>
      <c r="E710" s="7"/>
    </row>
    <row r="711" hidden="1">
      <c r="A711" s="10"/>
      <c r="B711" s="12"/>
      <c r="C711" s="16"/>
      <c r="D711" s="11"/>
      <c r="E711" s="12"/>
    </row>
    <row r="712" hidden="1">
      <c r="A712" s="19" t="s">
        <v>1657</v>
      </c>
      <c r="B712" s="6"/>
      <c r="C712" s="6"/>
      <c r="D712" s="6"/>
      <c r="E712" s="7"/>
    </row>
    <row r="713" hidden="1">
      <c r="A713" s="20" t="s">
        <v>1658</v>
      </c>
      <c r="B713" s="21" t="s">
        <v>1659</v>
      </c>
      <c r="C713" s="22" t="s">
        <v>1660</v>
      </c>
      <c r="D713" s="21" t="s">
        <v>1661</v>
      </c>
      <c r="E713" s="23" t="s">
        <v>13</v>
      </c>
    </row>
    <row r="714" hidden="1">
      <c r="A714" s="57" t="s">
        <v>1662</v>
      </c>
      <c r="B714" s="25">
        <v>42065.0</v>
      </c>
      <c r="C714" s="26">
        <v>42072.0</v>
      </c>
      <c r="D714" s="27">
        <v>7.0</v>
      </c>
      <c r="E714" s="28" t="s">
        <v>2031</v>
      </c>
    </row>
    <row r="715" hidden="1">
      <c r="A715" s="57" t="s">
        <v>1663</v>
      </c>
      <c r="B715" s="29">
        <v>24757.0</v>
      </c>
      <c r="C715" s="26">
        <v>24757.0</v>
      </c>
      <c r="D715" s="27">
        <v>0.0</v>
      </c>
      <c r="E715" s="28"/>
    </row>
    <row r="716" hidden="1">
      <c r="A716" s="57" t="s">
        <v>1664</v>
      </c>
      <c r="B716" s="29">
        <v>875.0</v>
      </c>
      <c r="C716" s="26">
        <v>875.0</v>
      </c>
      <c r="D716" s="27">
        <v>0.0</v>
      </c>
      <c r="E716" s="34"/>
    </row>
    <row r="717" hidden="1">
      <c r="A717" s="57" t="s">
        <v>1666</v>
      </c>
      <c r="B717" s="29">
        <v>500.0</v>
      </c>
      <c r="C717" s="26">
        <v>500.0</v>
      </c>
      <c r="D717" s="27">
        <v>0.0</v>
      </c>
      <c r="E717" s="28"/>
    </row>
    <row r="718" hidden="1">
      <c r="A718" s="31" t="s">
        <v>1668</v>
      </c>
      <c r="B718" s="29">
        <v>0.0</v>
      </c>
      <c r="C718" s="26"/>
      <c r="D718" s="27">
        <v>0.0</v>
      </c>
      <c r="E718" s="28"/>
    </row>
    <row r="719" hidden="1">
      <c r="A719" s="31" t="s">
        <v>1669</v>
      </c>
      <c r="B719" s="29">
        <v>100.0</v>
      </c>
      <c r="C719" s="26">
        <v>100.0</v>
      </c>
      <c r="D719" s="27">
        <v>0.0</v>
      </c>
      <c r="E719" s="28"/>
    </row>
    <row r="720" hidden="1">
      <c r="A720" s="31" t="s">
        <v>1671</v>
      </c>
      <c r="B720" s="29">
        <v>0.0</v>
      </c>
      <c r="C720" s="26"/>
      <c r="D720" s="27">
        <v>0.0</v>
      </c>
      <c r="E720" s="28"/>
    </row>
    <row r="721" hidden="1">
      <c r="A721" s="31" t="s">
        <v>1673</v>
      </c>
      <c r="B721" s="29">
        <v>7320.0</v>
      </c>
      <c r="C721" s="26">
        <v>7360.0</v>
      </c>
      <c r="D721" s="27">
        <v>40.0</v>
      </c>
      <c r="E721" s="34"/>
    </row>
    <row r="722" hidden="1">
      <c r="A722" s="58" t="s">
        <v>1674</v>
      </c>
      <c r="B722" s="29">
        <v>77358.0</v>
      </c>
      <c r="C722" s="29">
        <v>77358.0</v>
      </c>
      <c r="D722" s="27">
        <v>0.0</v>
      </c>
      <c r="E722" s="34"/>
    </row>
    <row r="723" hidden="1">
      <c r="A723" s="58" t="s">
        <v>1675</v>
      </c>
      <c r="B723" s="29">
        <v>30885.0</v>
      </c>
      <c r="C723" s="59">
        <v>30885.0</v>
      </c>
      <c r="D723" s="27">
        <v>0.0</v>
      </c>
      <c r="E723" s="34"/>
    </row>
    <row r="724" hidden="1">
      <c r="A724" s="58" t="s">
        <v>1676</v>
      </c>
      <c r="B724" s="29">
        <v>84756.0</v>
      </c>
      <c r="C724" s="59">
        <v>84098.0</v>
      </c>
      <c r="D724" s="27">
        <v>-658.0</v>
      </c>
      <c r="E724" s="34"/>
    </row>
    <row r="725" hidden="1">
      <c r="A725" s="58" t="s">
        <v>1677</v>
      </c>
      <c r="B725" s="29">
        <v>78199.0</v>
      </c>
      <c r="C725" s="59">
        <v>78199.0</v>
      </c>
      <c r="D725" s="27">
        <v>0.0</v>
      </c>
      <c r="E725" s="34"/>
    </row>
    <row r="726" hidden="1">
      <c r="A726" s="58" t="s">
        <v>1679</v>
      </c>
      <c r="B726" s="29">
        <v>4243.0</v>
      </c>
      <c r="C726" s="59">
        <v>4243.0</v>
      </c>
      <c r="D726" s="27">
        <v>0.0</v>
      </c>
      <c r="E726" s="34"/>
    </row>
    <row r="727" hidden="1">
      <c r="A727" s="58" t="s">
        <v>1680</v>
      </c>
      <c r="B727" s="29">
        <v>15771.0</v>
      </c>
      <c r="C727" s="59">
        <v>15771.0</v>
      </c>
      <c r="D727" s="27">
        <v>0.0</v>
      </c>
      <c r="E727" s="34"/>
    </row>
    <row r="728" hidden="1">
      <c r="A728" s="35" t="s">
        <v>1681</v>
      </c>
      <c r="B728" s="29">
        <v>351057.5</v>
      </c>
      <c r="C728" s="59">
        <v>350399.5</v>
      </c>
      <c r="D728" s="27">
        <v>-658.0</v>
      </c>
      <c r="E728" s="34"/>
    </row>
    <row r="729" hidden="1">
      <c r="A729" s="36" t="s">
        <v>1682</v>
      </c>
      <c r="B729" s="37">
        <v>0.5</v>
      </c>
      <c r="C729" s="27">
        <v>47.5</v>
      </c>
      <c r="D729" s="27">
        <v>47.0</v>
      </c>
      <c r="E729" s="64"/>
    </row>
    <row r="730" hidden="1"/>
    <row r="731" hidden="1"/>
    <row r="732" hidden="1">
      <c r="A732" s="5" t="s">
        <v>1653</v>
      </c>
      <c r="B732" s="6"/>
      <c r="C732" s="6"/>
      <c r="D732" s="6"/>
      <c r="E732" s="7"/>
    </row>
    <row r="733" hidden="1">
      <c r="A733" s="10"/>
      <c r="B733" s="11"/>
      <c r="C733" s="11"/>
      <c r="D733" s="11"/>
      <c r="E733" s="12"/>
    </row>
    <row r="734" hidden="1">
      <c r="A734" s="5" t="s">
        <v>1655</v>
      </c>
      <c r="B734" s="6"/>
      <c r="C734" s="6"/>
      <c r="D734" s="6"/>
      <c r="E734" s="7"/>
    </row>
    <row r="735" hidden="1">
      <c r="A735" s="10"/>
      <c r="B735" s="11"/>
      <c r="C735" s="11"/>
      <c r="D735" s="11"/>
      <c r="E735" s="12"/>
    </row>
    <row r="736" hidden="1">
      <c r="A736" s="13">
        <v>45670.0</v>
      </c>
      <c r="B736" s="6"/>
      <c r="C736" s="54" t="s">
        <v>1656</v>
      </c>
      <c r="D736" s="15">
        <v>45676.0</v>
      </c>
      <c r="E736" s="7"/>
    </row>
    <row r="737" hidden="1">
      <c r="A737" s="10"/>
      <c r="B737" s="11"/>
      <c r="C737" s="16"/>
      <c r="D737" s="11"/>
      <c r="E737" s="12"/>
    </row>
    <row r="738" hidden="1">
      <c r="A738" s="55" t="s">
        <v>1985</v>
      </c>
      <c r="B738" s="7"/>
      <c r="C738" s="16"/>
      <c r="D738" s="56" t="s">
        <v>1986</v>
      </c>
      <c r="E738" s="7"/>
    </row>
    <row r="739" hidden="1">
      <c r="A739" s="10"/>
      <c r="B739" s="12"/>
      <c r="C739" s="16"/>
      <c r="D739" s="11"/>
      <c r="E739" s="12"/>
    </row>
    <row r="740" hidden="1">
      <c r="A740" s="19" t="s">
        <v>1657</v>
      </c>
      <c r="B740" s="6"/>
      <c r="C740" s="6"/>
      <c r="D740" s="6"/>
      <c r="E740" s="7"/>
    </row>
    <row r="741" hidden="1">
      <c r="A741" s="20" t="s">
        <v>1658</v>
      </c>
      <c r="B741" s="21" t="s">
        <v>1659</v>
      </c>
      <c r="C741" s="22" t="s">
        <v>1660</v>
      </c>
      <c r="D741" s="21" t="s">
        <v>1661</v>
      </c>
      <c r="E741" s="23" t="s">
        <v>13</v>
      </c>
    </row>
    <row r="742" hidden="1">
      <c r="A742" s="57" t="s">
        <v>1662</v>
      </c>
      <c r="B742" s="25">
        <v>34615.0</v>
      </c>
      <c r="C742" s="26">
        <v>34654.0</v>
      </c>
      <c r="D742" s="27">
        <v>39.0</v>
      </c>
      <c r="E742" s="28" t="s">
        <v>2032</v>
      </c>
    </row>
    <row r="743" hidden="1">
      <c r="A743" s="57" t="s">
        <v>1663</v>
      </c>
      <c r="B743" s="29">
        <v>26693.0</v>
      </c>
      <c r="C743" s="26">
        <v>26693.0</v>
      </c>
      <c r="D743" s="27">
        <v>0.0</v>
      </c>
      <c r="E743" s="28"/>
    </row>
    <row r="744" hidden="1">
      <c r="A744" s="57" t="s">
        <v>1664</v>
      </c>
      <c r="B744" s="29">
        <v>560.0</v>
      </c>
      <c r="C744" s="26">
        <v>560.0</v>
      </c>
      <c r="D744" s="27">
        <v>0.0</v>
      </c>
      <c r="E744" s="34"/>
    </row>
    <row r="745" hidden="1">
      <c r="A745" s="57" t="s">
        <v>1666</v>
      </c>
      <c r="B745" s="29">
        <v>1799.0</v>
      </c>
      <c r="C745" s="26">
        <v>1799.0</v>
      </c>
      <c r="D745" s="27">
        <v>0.0</v>
      </c>
      <c r="E745" s="28"/>
    </row>
    <row r="746" hidden="1">
      <c r="A746" s="31" t="s">
        <v>1668</v>
      </c>
      <c r="B746" s="29">
        <v>40.0</v>
      </c>
      <c r="C746" s="26"/>
      <c r="D746" s="27">
        <v>-40.0</v>
      </c>
      <c r="E746" s="28"/>
    </row>
    <row r="747" hidden="1">
      <c r="A747" s="31" t="s">
        <v>1669</v>
      </c>
      <c r="B747" s="29">
        <v>0.0</v>
      </c>
      <c r="C747" s="26"/>
      <c r="D747" s="27">
        <v>0.0</v>
      </c>
      <c r="E747" s="28"/>
    </row>
    <row r="748" hidden="1">
      <c r="A748" s="31" t="s">
        <v>1671</v>
      </c>
      <c r="B748" s="29">
        <v>80.0</v>
      </c>
      <c r="C748" s="26">
        <v>80.0</v>
      </c>
      <c r="D748" s="27">
        <v>0.0</v>
      </c>
      <c r="E748" s="28"/>
    </row>
    <row r="749" hidden="1">
      <c r="A749" s="31" t="s">
        <v>1673</v>
      </c>
      <c r="B749" s="29">
        <v>7600.0</v>
      </c>
      <c r="C749" s="26">
        <v>7700.0</v>
      </c>
      <c r="D749" s="27">
        <v>100.0</v>
      </c>
      <c r="E749" s="34"/>
    </row>
    <row r="750" hidden="1">
      <c r="A750" s="58" t="s">
        <v>1674</v>
      </c>
      <c r="B750" s="29">
        <v>68659.0</v>
      </c>
      <c r="C750" s="29">
        <v>68659.0</v>
      </c>
      <c r="D750" s="27">
        <v>0.0</v>
      </c>
      <c r="E750" s="34"/>
    </row>
    <row r="751" hidden="1">
      <c r="A751" s="58" t="s">
        <v>1675</v>
      </c>
      <c r="B751" s="29">
        <v>25337.0</v>
      </c>
      <c r="C751" s="59">
        <v>25337.0</v>
      </c>
      <c r="D751" s="27">
        <v>0.0</v>
      </c>
      <c r="E751" s="34"/>
    </row>
    <row r="752" hidden="1">
      <c r="A752" s="58" t="s">
        <v>1676</v>
      </c>
      <c r="B752" s="29">
        <v>87188.0</v>
      </c>
      <c r="C752" s="59">
        <v>87188.0</v>
      </c>
      <c r="D752" s="27">
        <v>0.0</v>
      </c>
      <c r="E752" s="34"/>
    </row>
    <row r="753" hidden="1">
      <c r="A753" s="58" t="s">
        <v>1677</v>
      </c>
      <c r="B753" s="29">
        <v>94286.0</v>
      </c>
      <c r="C753" s="59">
        <v>94286.0</v>
      </c>
      <c r="D753" s="27">
        <v>0.0</v>
      </c>
      <c r="E753" s="34"/>
    </row>
    <row r="754" hidden="1">
      <c r="A754" s="58" t="s">
        <v>1679</v>
      </c>
      <c r="B754" s="29">
        <v>2788.0</v>
      </c>
      <c r="C754" s="59">
        <v>2788.0</v>
      </c>
      <c r="D754" s="27">
        <v>0.0</v>
      </c>
      <c r="E754" s="34"/>
    </row>
    <row r="755" hidden="1">
      <c r="A755" s="58" t="s">
        <v>1680</v>
      </c>
      <c r="B755" s="29">
        <v>12630.0</v>
      </c>
      <c r="C755" s="59">
        <v>12630.0</v>
      </c>
      <c r="D755" s="27">
        <v>0.0</v>
      </c>
      <c r="E755" s="34"/>
    </row>
    <row r="756" hidden="1">
      <c r="A756" s="35" t="s">
        <v>1681</v>
      </c>
      <c r="B756" s="29">
        <v>349679.0</v>
      </c>
      <c r="C756" s="59">
        <v>349679.0</v>
      </c>
      <c r="D756" s="27">
        <v>0.0</v>
      </c>
      <c r="E756" s="34"/>
    </row>
    <row r="757" hidden="1">
      <c r="A757" s="36" t="s">
        <v>1682</v>
      </c>
      <c r="B757" s="37">
        <v>-34.0</v>
      </c>
      <c r="C757" s="27">
        <v>65.0</v>
      </c>
      <c r="D757" s="27">
        <v>99.0</v>
      </c>
      <c r="E757" s="64"/>
    </row>
    <row r="758" hidden="1"/>
    <row r="759" hidden="1"/>
    <row r="760" hidden="1">
      <c r="A760" s="5" t="s">
        <v>1653</v>
      </c>
      <c r="B760" s="6"/>
      <c r="C760" s="6"/>
      <c r="D760" s="6"/>
      <c r="E760" s="7"/>
    </row>
    <row r="761" hidden="1">
      <c r="A761" s="10"/>
      <c r="B761" s="11"/>
      <c r="C761" s="11"/>
      <c r="D761" s="11"/>
      <c r="E761" s="12"/>
    </row>
    <row r="762" hidden="1">
      <c r="A762" s="5" t="s">
        <v>1655</v>
      </c>
      <c r="B762" s="6"/>
      <c r="C762" s="6"/>
      <c r="D762" s="6"/>
      <c r="E762" s="7"/>
    </row>
    <row r="763" hidden="1">
      <c r="A763" s="10"/>
      <c r="B763" s="11"/>
      <c r="C763" s="11"/>
      <c r="D763" s="11"/>
      <c r="E763" s="12"/>
    </row>
    <row r="764" hidden="1">
      <c r="A764" s="13">
        <v>45677.0</v>
      </c>
      <c r="B764" s="6"/>
      <c r="C764" s="54" t="s">
        <v>1656</v>
      </c>
      <c r="D764" s="15">
        <v>45683.0</v>
      </c>
      <c r="E764" s="7"/>
    </row>
    <row r="765" hidden="1">
      <c r="A765" s="10"/>
      <c r="B765" s="11"/>
      <c r="C765" s="16"/>
      <c r="D765" s="11"/>
      <c r="E765" s="12"/>
    </row>
    <row r="766" hidden="1">
      <c r="A766" s="55" t="s">
        <v>1985</v>
      </c>
      <c r="B766" s="7"/>
      <c r="C766" s="16"/>
      <c r="D766" s="56" t="s">
        <v>1986</v>
      </c>
      <c r="E766" s="7"/>
    </row>
    <row r="767" hidden="1">
      <c r="A767" s="10"/>
      <c r="B767" s="12"/>
      <c r="C767" s="16"/>
      <c r="D767" s="11"/>
      <c r="E767" s="12"/>
    </row>
    <row r="768" hidden="1">
      <c r="A768" s="19" t="s">
        <v>1657</v>
      </c>
      <c r="B768" s="6"/>
      <c r="C768" s="6"/>
      <c r="D768" s="6"/>
      <c r="E768" s="7"/>
    </row>
    <row r="769" hidden="1">
      <c r="A769" s="20" t="s">
        <v>1658</v>
      </c>
      <c r="B769" s="21" t="s">
        <v>1659</v>
      </c>
      <c r="C769" s="22" t="s">
        <v>1660</v>
      </c>
      <c r="D769" s="21" t="s">
        <v>1661</v>
      </c>
      <c r="E769" s="23" t="s">
        <v>13</v>
      </c>
    </row>
    <row r="770" hidden="1">
      <c r="A770" s="57" t="s">
        <v>1662</v>
      </c>
      <c r="B770" s="25">
        <v>28516.0</v>
      </c>
      <c r="C770" s="26">
        <v>16818.0</v>
      </c>
      <c r="D770" s="27">
        <v>-11698.0</v>
      </c>
      <c r="E770" s="28" t="s">
        <v>2033</v>
      </c>
    </row>
    <row r="771" hidden="1">
      <c r="A771" s="57" t="s">
        <v>1663</v>
      </c>
      <c r="B771" s="29">
        <v>23875.0</v>
      </c>
      <c r="C771" s="26">
        <v>23875.0</v>
      </c>
      <c r="D771" s="27">
        <v>0.0</v>
      </c>
      <c r="E771" s="28"/>
    </row>
    <row r="772" hidden="1">
      <c r="A772" s="57" t="s">
        <v>1664</v>
      </c>
      <c r="B772" s="29">
        <v>690.0</v>
      </c>
      <c r="C772" s="26">
        <v>690.0</v>
      </c>
      <c r="D772" s="27">
        <v>0.0</v>
      </c>
      <c r="E772" s="34"/>
    </row>
    <row r="773" hidden="1">
      <c r="A773" s="57" t="s">
        <v>1666</v>
      </c>
      <c r="B773" s="29">
        <v>1000.0</v>
      </c>
      <c r="C773" s="26">
        <v>1000.0</v>
      </c>
      <c r="D773" s="27">
        <v>0.0</v>
      </c>
      <c r="E773" s="28"/>
    </row>
    <row r="774" hidden="1">
      <c r="A774" s="31" t="s">
        <v>1668</v>
      </c>
      <c r="B774" s="29">
        <v>0.0</v>
      </c>
      <c r="C774" s="26"/>
      <c r="D774" s="27">
        <v>0.0</v>
      </c>
      <c r="E774" s="28"/>
    </row>
    <row r="775" hidden="1">
      <c r="A775" s="31" t="s">
        <v>1669</v>
      </c>
      <c r="B775" s="29">
        <v>90.0</v>
      </c>
      <c r="C775" s="26">
        <v>90.0</v>
      </c>
      <c r="D775" s="27">
        <v>0.0</v>
      </c>
      <c r="E775" s="28"/>
    </row>
    <row r="776" hidden="1">
      <c r="A776" s="31" t="s">
        <v>1671</v>
      </c>
      <c r="B776" s="29">
        <v>6395.0</v>
      </c>
      <c r="C776" s="26">
        <v>6405.0</v>
      </c>
      <c r="D776" s="27">
        <v>10.0</v>
      </c>
      <c r="E776" s="28" t="s">
        <v>2034</v>
      </c>
    </row>
    <row r="777" hidden="1">
      <c r="A777" s="31" t="s">
        <v>1673</v>
      </c>
      <c r="B777" s="29">
        <v>6440.0</v>
      </c>
      <c r="C777" s="26">
        <v>6440.0</v>
      </c>
      <c r="D777" s="27">
        <v>0.0</v>
      </c>
      <c r="E777" s="34"/>
    </row>
    <row r="778" hidden="1">
      <c r="A778" s="58" t="s">
        <v>1674</v>
      </c>
      <c r="B778" s="29">
        <v>70248.0</v>
      </c>
      <c r="C778" s="29">
        <v>69675.0</v>
      </c>
      <c r="D778" s="27">
        <v>-573.0</v>
      </c>
      <c r="E778" s="34"/>
    </row>
    <row r="779" hidden="1">
      <c r="A779" s="58" t="s">
        <v>1675</v>
      </c>
      <c r="B779" s="29">
        <v>35255.0</v>
      </c>
      <c r="C779" s="59">
        <v>35255.0</v>
      </c>
      <c r="D779" s="27">
        <v>0.0</v>
      </c>
      <c r="E779" s="34"/>
    </row>
    <row r="780" hidden="1">
      <c r="A780" s="58" t="s">
        <v>1676</v>
      </c>
      <c r="B780" s="29">
        <v>73803.0</v>
      </c>
      <c r="C780" s="59">
        <v>73803.0</v>
      </c>
      <c r="D780" s="27">
        <v>0.0</v>
      </c>
      <c r="E780" s="34"/>
    </row>
    <row r="781" hidden="1">
      <c r="A781" s="58" t="s">
        <v>1677</v>
      </c>
      <c r="B781" s="29">
        <v>85939.0</v>
      </c>
      <c r="C781" s="59">
        <v>85939.0</v>
      </c>
      <c r="D781" s="27">
        <v>0.0</v>
      </c>
      <c r="E781" s="34"/>
    </row>
    <row r="782" hidden="1">
      <c r="A782" s="58" t="s">
        <v>1679</v>
      </c>
      <c r="B782" s="29">
        <v>3692.0</v>
      </c>
      <c r="C782" s="59">
        <v>3692.0</v>
      </c>
      <c r="D782" s="27">
        <v>0.0</v>
      </c>
      <c r="E782" s="34"/>
    </row>
    <row r="783" hidden="1">
      <c r="A783" s="58" t="s">
        <v>1680</v>
      </c>
      <c r="B783" s="29">
        <v>13646.0</v>
      </c>
      <c r="C783" s="59">
        <v>13646.0</v>
      </c>
      <c r="D783" s="27">
        <v>0.0</v>
      </c>
      <c r="E783" s="34"/>
    </row>
    <row r="784" hidden="1">
      <c r="A784" s="35" t="s">
        <v>1681</v>
      </c>
      <c r="B784" s="29">
        <v>335943.0</v>
      </c>
      <c r="C784" s="59">
        <v>335370.0</v>
      </c>
      <c r="D784" s="27">
        <v>-573.0</v>
      </c>
      <c r="E784" s="34"/>
    </row>
    <row r="785" hidden="1">
      <c r="A785" s="36" t="s">
        <v>1682</v>
      </c>
      <c r="B785" s="37" t="s">
        <v>2035</v>
      </c>
      <c r="C785" s="27">
        <v>-11688.0</v>
      </c>
      <c r="D785" s="27" t="e">
        <v>#VALUE!</v>
      </c>
      <c r="E785" s="64"/>
    </row>
    <row r="786" hidden="1"/>
    <row r="787" hidden="1"/>
    <row r="788" hidden="1">
      <c r="A788" s="5" t="s">
        <v>1653</v>
      </c>
      <c r="B788" s="6"/>
      <c r="C788" s="6"/>
      <c r="D788" s="6"/>
      <c r="E788" s="7"/>
    </row>
    <row r="789" hidden="1">
      <c r="A789" s="10"/>
      <c r="B789" s="11"/>
      <c r="C789" s="11"/>
      <c r="D789" s="11"/>
      <c r="E789" s="12"/>
    </row>
    <row r="790" hidden="1">
      <c r="A790" s="5" t="s">
        <v>1655</v>
      </c>
      <c r="B790" s="6"/>
      <c r="C790" s="6"/>
      <c r="D790" s="6"/>
      <c r="E790" s="7"/>
    </row>
    <row r="791" hidden="1">
      <c r="A791" s="10"/>
      <c r="B791" s="11"/>
      <c r="C791" s="11"/>
      <c r="D791" s="11"/>
      <c r="E791" s="12"/>
    </row>
    <row r="792" hidden="1">
      <c r="A792" s="13">
        <v>45677.0</v>
      </c>
      <c r="B792" s="6"/>
      <c r="C792" s="54" t="s">
        <v>1656</v>
      </c>
      <c r="D792" s="15">
        <v>45683.0</v>
      </c>
      <c r="E792" s="7"/>
    </row>
    <row r="793" hidden="1">
      <c r="A793" s="10"/>
      <c r="B793" s="11"/>
      <c r="C793" s="16"/>
      <c r="D793" s="11"/>
      <c r="E793" s="12"/>
    </row>
    <row r="794" hidden="1">
      <c r="A794" s="55" t="s">
        <v>1985</v>
      </c>
      <c r="B794" s="7"/>
      <c r="C794" s="16"/>
      <c r="D794" s="56" t="s">
        <v>1986</v>
      </c>
      <c r="E794" s="7"/>
    </row>
    <row r="795" hidden="1">
      <c r="A795" s="10"/>
      <c r="B795" s="12"/>
      <c r="C795" s="16"/>
      <c r="D795" s="11"/>
      <c r="E795" s="12"/>
    </row>
    <row r="796" hidden="1">
      <c r="A796" s="19" t="s">
        <v>1657</v>
      </c>
      <c r="B796" s="6"/>
      <c r="C796" s="6"/>
      <c r="D796" s="6"/>
      <c r="E796" s="7"/>
    </row>
    <row r="797" hidden="1">
      <c r="A797" s="20" t="s">
        <v>1658</v>
      </c>
      <c r="B797" s="21" t="s">
        <v>1659</v>
      </c>
      <c r="C797" s="22" t="s">
        <v>1660</v>
      </c>
      <c r="D797" s="21" t="s">
        <v>1661</v>
      </c>
      <c r="E797" s="23" t="s">
        <v>13</v>
      </c>
    </row>
    <row r="798" hidden="1">
      <c r="A798" s="57" t="s">
        <v>1662</v>
      </c>
      <c r="B798" s="25">
        <v>28516.0</v>
      </c>
      <c r="C798" s="26">
        <v>28518.0</v>
      </c>
      <c r="D798" s="27">
        <v>2.0</v>
      </c>
      <c r="E798" s="28" t="s">
        <v>2033</v>
      </c>
    </row>
    <row r="799" hidden="1">
      <c r="A799" s="57" t="s">
        <v>1663</v>
      </c>
      <c r="B799" s="29">
        <v>23875.0</v>
      </c>
      <c r="C799" s="26">
        <v>23875.0</v>
      </c>
      <c r="D799" s="27">
        <v>0.0</v>
      </c>
      <c r="E799" s="28"/>
    </row>
    <row r="800" hidden="1">
      <c r="A800" s="57" t="s">
        <v>1664</v>
      </c>
      <c r="B800" s="29">
        <v>690.0</v>
      </c>
      <c r="C800" s="26">
        <v>690.0</v>
      </c>
      <c r="D800" s="27">
        <v>0.0</v>
      </c>
      <c r="E800" s="34"/>
    </row>
    <row r="801" hidden="1">
      <c r="A801" s="57" t="s">
        <v>1666</v>
      </c>
      <c r="B801" s="29">
        <v>1000.0</v>
      </c>
      <c r="C801" s="26">
        <v>1000.0</v>
      </c>
      <c r="D801" s="27">
        <v>0.0</v>
      </c>
      <c r="E801" s="28"/>
    </row>
    <row r="802" hidden="1">
      <c r="A802" s="31" t="s">
        <v>1668</v>
      </c>
      <c r="B802" s="29">
        <v>0.0</v>
      </c>
      <c r="C802" s="26"/>
      <c r="D802" s="27">
        <v>0.0</v>
      </c>
      <c r="E802" s="28"/>
    </row>
    <row r="803" hidden="1">
      <c r="A803" s="31" t="s">
        <v>1669</v>
      </c>
      <c r="B803" s="29">
        <v>90.0</v>
      </c>
      <c r="C803" s="26">
        <v>90.0</v>
      </c>
      <c r="D803" s="27">
        <v>0.0</v>
      </c>
      <c r="E803" s="28"/>
    </row>
    <row r="804" hidden="1">
      <c r="A804" s="31" t="s">
        <v>1671</v>
      </c>
      <c r="B804" s="29">
        <v>6395.0</v>
      </c>
      <c r="C804" s="26">
        <v>6405.0</v>
      </c>
      <c r="D804" s="27">
        <v>10.0</v>
      </c>
      <c r="E804" s="28" t="s">
        <v>2034</v>
      </c>
    </row>
    <row r="805" hidden="1">
      <c r="A805" s="31" t="s">
        <v>1673</v>
      </c>
      <c r="B805" s="29">
        <v>6440.0</v>
      </c>
      <c r="C805" s="26">
        <v>6440.0</v>
      </c>
      <c r="D805" s="27">
        <v>0.0</v>
      </c>
      <c r="E805" s="34"/>
    </row>
    <row r="806" hidden="1">
      <c r="A806" s="58" t="s">
        <v>1674</v>
      </c>
      <c r="B806" s="29">
        <v>70248.0</v>
      </c>
      <c r="C806" s="29">
        <v>69675.0</v>
      </c>
      <c r="D806" s="27">
        <v>-573.0</v>
      </c>
      <c r="E806" s="34"/>
    </row>
    <row r="807" hidden="1">
      <c r="A807" s="58" t="s">
        <v>1675</v>
      </c>
      <c r="B807" s="29">
        <v>35255.0</v>
      </c>
      <c r="C807" s="59">
        <v>35255.0</v>
      </c>
      <c r="D807" s="27">
        <v>0.0</v>
      </c>
      <c r="E807" s="34"/>
    </row>
    <row r="808" hidden="1">
      <c r="A808" s="58" t="s">
        <v>1676</v>
      </c>
      <c r="B808" s="29">
        <v>73803.0</v>
      </c>
      <c r="C808" s="59">
        <v>73803.0</v>
      </c>
      <c r="D808" s="27">
        <v>0.0</v>
      </c>
      <c r="E808" s="34"/>
    </row>
    <row r="809" hidden="1">
      <c r="A809" s="58" t="s">
        <v>1677</v>
      </c>
      <c r="B809" s="29">
        <v>85939.0</v>
      </c>
      <c r="C809" s="59">
        <v>85939.0</v>
      </c>
      <c r="D809" s="27">
        <v>0.0</v>
      </c>
      <c r="E809" s="34"/>
    </row>
    <row r="810" hidden="1">
      <c r="A810" s="58" t="s">
        <v>1679</v>
      </c>
      <c r="B810" s="29">
        <v>3692.0</v>
      </c>
      <c r="C810" s="59">
        <v>3692.0</v>
      </c>
      <c r="D810" s="27">
        <v>0.0</v>
      </c>
      <c r="E810" s="34"/>
    </row>
    <row r="811" hidden="1">
      <c r="A811" s="58" t="s">
        <v>1680</v>
      </c>
      <c r="B811" s="29">
        <v>13646.0</v>
      </c>
      <c r="C811" s="59">
        <v>13646.0</v>
      </c>
      <c r="D811" s="27">
        <v>0.0</v>
      </c>
      <c r="E811" s="34"/>
    </row>
    <row r="812" hidden="1">
      <c r="A812" s="35" t="s">
        <v>1681</v>
      </c>
      <c r="B812" s="29">
        <v>335943.0</v>
      </c>
      <c r="C812" s="59">
        <v>335370.0</v>
      </c>
      <c r="D812" s="27">
        <v>-573.0</v>
      </c>
      <c r="E812" s="34"/>
    </row>
    <row r="813" hidden="1">
      <c r="A813" s="36" t="s">
        <v>1682</v>
      </c>
      <c r="B813" s="37" t="s">
        <v>2035</v>
      </c>
      <c r="C813" s="27">
        <v>12.0</v>
      </c>
      <c r="D813" s="27" t="e">
        <v>#VALUE!</v>
      </c>
      <c r="E813" s="64"/>
    </row>
    <row r="814" hidden="1"/>
    <row r="815" hidden="1"/>
    <row r="816" hidden="1">
      <c r="A816" s="5" t="s">
        <v>1653</v>
      </c>
      <c r="B816" s="6"/>
      <c r="C816" s="6"/>
      <c r="D816" s="6"/>
      <c r="E816" s="7"/>
    </row>
    <row r="817" hidden="1">
      <c r="A817" s="10"/>
      <c r="B817" s="11"/>
      <c r="C817" s="11"/>
      <c r="D817" s="11"/>
      <c r="E817" s="12"/>
    </row>
    <row r="818" hidden="1">
      <c r="A818" s="5" t="s">
        <v>1655</v>
      </c>
      <c r="B818" s="6"/>
      <c r="C818" s="6"/>
      <c r="D818" s="6"/>
      <c r="E818" s="7"/>
    </row>
    <row r="819" hidden="1">
      <c r="A819" s="10"/>
      <c r="B819" s="11"/>
      <c r="C819" s="11"/>
      <c r="D819" s="11"/>
      <c r="E819" s="12"/>
    </row>
    <row r="820" hidden="1">
      <c r="A820" s="13">
        <v>45684.0</v>
      </c>
      <c r="B820" s="6"/>
      <c r="C820" s="54" t="s">
        <v>1656</v>
      </c>
      <c r="D820" s="15">
        <v>45688.0</v>
      </c>
      <c r="E820" s="7"/>
    </row>
    <row r="821" hidden="1">
      <c r="A821" s="10"/>
      <c r="B821" s="11"/>
      <c r="C821" s="16"/>
      <c r="D821" s="11"/>
      <c r="E821" s="12"/>
    </row>
    <row r="822" hidden="1">
      <c r="A822" s="55" t="s">
        <v>1985</v>
      </c>
      <c r="B822" s="7"/>
      <c r="C822" s="16"/>
      <c r="D822" s="56" t="s">
        <v>1992</v>
      </c>
      <c r="E822" s="7"/>
    </row>
    <row r="823" hidden="1">
      <c r="A823" s="10"/>
      <c r="B823" s="12"/>
      <c r="C823" s="16"/>
      <c r="D823" s="11"/>
      <c r="E823" s="12"/>
    </row>
    <row r="824" hidden="1">
      <c r="A824" s="19" t="s">
        <v>1657</v>
      </c>
      <c r="B824" s="6"/>
      <c r="C824" s="6"/>
      <c r="D824" s="6"/>
      <c r="E824" s="7"/>
    </row>
    <row r="825" hidden="1">
      <c r="A825" s="20" t="s">
        <v>1658</v>
      </c>
      <c r="B825" s="21" t="s">
        <v>1659</v>
      </c>
      <c r="C825" s="22" t="s">
        <v>1660</v>
      </c>
      <c r="D825" s="21" t="s">
        <v>1661</v>
      </c>
      <c r="E825" s="23" t="s">
        <v>13</v>
      </c>
    </row>
    <row r="826" hidden="1">
      <c r="A826" s="57" t="s">
        <v>1662</v>
      </c>
      <c r="B826" s="25">
        <v>27030.0</v>
      </c>
      <c r="C826" s="26">
        <v>30571.0</v>
      </c>
      <c r="D826" s="27">
        <v>3541.0</v>
      </c>
      <c r="E826" s="28"/>
    </row>
    <row r="827" hidden="1">
      <c r="A827" s="57" t="s">
        <v>1663</v>
      </c>
      <c r="B827" s="29">
        <v>19063.0</v>
      </c>
      <c r="C827" s="26">
        <v>19063.0</v>
      </c>
      <c r="D827" s="27">
        <v>0.0</v>
      </c>
      <c r="E827" s="28"/>
    </row>
    <row r="828" hidden="1">
      <c r="A828" s="57" t="s">
        <v>1664</v>
      </c>
      <c r="B828" s="29">
        <v>0.0</v>
      </c>
      <c r="C828" s="26"/>
      <c r="D828" s="27">
        <v>0.0</v>
      </c>
      <c r="E828" s="34"/>
    </row>
    <row r="829" hidden="1">
      <c r="A829" s="57" t="s">
        <v>1666</v>
      </c>
      <c r="B829" s="29">
        <v>1500.0</v>
      </c>
      <c r="C829" s="26">
        <v>1500.0</v>
      </c>
      <c r="D829" s="27">
        <v>0.0</v>
      </c>
      <c r="E829" s="28"/>
    </row>
    <row r="830" hidden="1">
      <c r="A830" s="31" t="s">
        <v>1668</v>
      </c>
      <c r="B830" s="29">
        <v>0.0</v>
      </c>
      <c r="C830" s="26"/>
      <c r="D830" s="27">
        <v>0.0</v>
      </c>
      <c r="E830" s="28"/>
    </row>
    <row r="831" hidden="1">
      <c r="A831" s="31" t="s">
        <v>1669</v>
      </c>
      <c r="B831" s="29">
        <v>90.0</v>
      </c>
      <c r="C831" s="26">
        <v>90.0</v>
      </c>
      <c r="D831" s="27">
        <v>0.0</v>
      </c>
      <c r="E831" s="28"/>
    </row>
    <row r="832" hidden="1">
      <c r="A832" s="31" t="s">
        <v>1671</v>
      </c>
      <c r="B832" s="29">
        <v>6710.0</v>
      </c>
      <c r="C832" s="26">
        <v>6710.0</v>
      </c>
      <c r="D832" s="27">
        <v>0.0</v>
      </c>
      <c r="E832" s="28" t="s">
        <v>2036</v>
      </c>
    </row>
    <row r="833" hidden="1">
      <c r="A833" s="31" t="s">
        <v>1673</v>
      </c>
      <c r="B833" s="29">
        <v>3520.0</v>
      </c>
      <c r="C833" s="26">
        <v>3560.0</v>
      </c>
      <c r="D833" s="27">
        <v>40.0</v>
      </c>
      <c r="E833" s="34"/>
    </row>
    <row r="834" hidden="1">
      <c r="A834" s="58" t="s">
        <v>1674</v>
      </c>
      <c r="B834" s="29">
        <v>44258.0</v>
      </c>
      <c r="C834" s="29">
        <v>44258.0</v>
      </c>
      <c r="D834" s="27">
        <v>0.0</v>
      </c>
      <c r="E834" s="34"/>
    </row>
    <row r="835" hidden="1">
      <c r="A835" s="58" t="s">
        <v>1675</v>
      </c>
      <c r="B835" s="29">
        <v>14767.0</v>
      </c>
      <c r="C835" s="59">
        <v>14767.0</v>
      </c>
      <c r="D835" s="27">
        <v>0.0</v>
      </c>
      <c r="E835" s="34"/>
    </row>
    <row r="836" hidden="1">
      <c r="A836" s="58" t="s">
        <v>1676</v>
      </c>
      <c r="B836" s="29">
        <v>52431.0</v>
      </c>
      <c r="C836" s="59">
        <v>52431.0</v>
      </c>
      <c r="D836" s="27">
        <v>0.0</v>
      </c>
      <c r="E836" s="34"/>
    </row>
    <row r="837" hidden="1">
      <c r="A837" s="58" t="s">
        <v>1677</v>
      </c>
      <c r="B837" s="29">
        <v>53100.0</v>
      </c>
      <c r="C837" s="59">
        <v>53100.0</v>
      </c>
      <c r="D837" s="27">
        <v>0.0</v>
      </c>
      <c r="E837" s="34"/>
    </row>
    <row r="838" hidden="1">
      <c r="A838" s="58" t="s">
        <v>1679</v>
      </c>
      <c r="B838" s="29">
        <v>2740.0</v>
      </c>
      <c r="C838" s="59">
        <v>2740.0</v>
      </c>
      <c r="D838" s="27">
        <v>0.0</v>
      </c>
      <c r="E838" s="34"/>
    </row>
    <row r="839" hidden="1">
      <c r="A839" s="58" t="s">
        <v>1680</v>
      </c>
      <c r="B839" s="29">
        <v>13760.0</v>
      </c>
      <c r="C839" s="59">
        <v>13760.0</v>
      </c>
      <c r="D839" s="27">
        <v>0.0</v>
      </c>
      <c r="E839" s="34"/>
    </row>
    <row r="840" hidden="1">
      <c r="A840" s="35" t="s">
        <v>1681</v>
      </c>
      <c r="B840" s="29">
        <v>225209.0</v>
      </c>
      <c r="C840" s="59">
        <v>225209.0</v>
      </c>
      <c r="D840" s="27">
        <v>0.0</v>
      </c>
      <c r="E840" s="34"/>
    </row>
    <row r="841" hidden="1">
      <c r="A841" s="36" t="s">
        <v>1682</v>
      </c>
      <c r="B841" s="37">
        <v>0.0</v>
      </c>
      <c r="C841" s="27">
        <v>3581.0</v>
      </c>
      <c r="D841" s="27">
        <v>3581.0</v>
      </c>
      <c r="E841" s="64"/>
    </row>
    <row r="842" hidden="1"/>
    <row r="843" hidden="1"/>
    <row r="844" hidden="1">
      <c r="A844" s="5" t="s">
        <v>1653</v>
      </c>
      <c r="B844" s="6"/>
      <c r="C844" s="6"/>
      <c r="D844" s="6"/>
      <c r="E844" s="7"/>
    </row>
    <row r="845" hidden="1">
      <c r="A845" s="10"/>
      <c r="B845" s="11"/>
      <c r="C845" s="11"/>
      <c r="D845" s="11"/>
      <c r="E845" s="12"/>
    </row>
    <row r="846" hidden="1">
      <c r="A846" s="5" t="s">
        <v>1655</v>
      </c>
      <c r="B846" s="6"/>
      <c r="C846" s="6"/>
      <c r="D846" s="6"/>
      <c r="E846" s="7"/>
    </row>
    <row r="847" hidden="1">
      <c r="A847" s="10"/>
      <c r="B847" s="11"/>
      <c r="C847" s="11"/>
      <c r="D847" s="11"/>
      <c r="E847" s="12"/>
    </row>
    <row r="848" hidden="1">
      <c r="A848" s="13">
        <v>45684.0</v>
      </c>
      <c r="B848" s="6"/>
      <c r="C848" s="54" t="s">
        <v>1656</v>
      </c>
      <c r="D848" s="15">
        <v>45688.0</v>
      </c>
      <c r="E848" s="7"/>
    </row>
    <row r="849" hidden="1">
      <c r="A849" s="10"/>
      <c r="B849" s="11"/>
      <c r="C849" s="16"/>
      <c r="D849" s="11"/>
      <c r="E849" s="12"/>
    </row>
    <row r="850" hidden="1">
      <c r="A850" s="55" t="s">
        <v>1985</v>
      </c>
      <c r="B850" s="7"/>
      <c r="C850" s="16"/>
      <c r="D850" s="56" t="s">
        <v>1992</v>
      </c>
      <c r="E850" s="7"/>
    </row>
    <row r="851" hidden="1">
      <c r="A851" s="10"/>
      <c r="B851" s="12"/>
      <c r="C851" s="16"/>
      <c r="D851" s="11"/>
      <c r="E851" s="12"/>
    </row>
    <row r="852" hidden="1">
      <c r="A852" s="19" t="s">
        <v>1657</v>
      </c>
      <c r="B852" s="6"/>
      <c r="C852" s="6"/>
      <c r="D852" s="6"/>
      <c r="E852" s="7"/>
    </row>
    <row r="853" hidden="1">
      <c r="A853" s="20" t="s">
        <v>1658</v>
      </c>
      <c r="B853" s="21" t="s">
        <v>1659</v>
      </c>
      <c r="C853" s="22" t="s">
        <v>1660</v>
      </c>
      <c r="D853" s="21" t="s">
        <v>1661</v>
      </c>
      <c r="E853" s="23" t="s">
        <v>13</v>
      </c>
    </row>
    <row r="854" hidden="1">
      <c r="A854" s="57" t="s">
        <v>1662</v>
      </c>
      <c r="B854" s="25">
        <v>27030.0</v>
      </c>
      <c r="C854" s="26">
        <v>30571.0</v>
      </c>
      <c r="D854" s="27">
        <v>3541.0</v>
      </c>
      <c r="E854" s="28"/>
    </row>
    <row r="855" hidden="1">
      <c r="A855" s="57" t="s">
        <v>1663</v>
      </c>
      <c r="B855" s="29">
        <v>19063.0</v>
      </c>
      <c r="C855" s="26">
        <v>19063.0</v>
      </c>
      <c r="D855" s="27">
        <v>0.0</v>
      </c>
      <c r="E855" s="28"/>
    </row>
    <row r="856" hidden="1">
      <c r="A856" s="57" t="s">
        <v>1664</v>
      </c>
      <c r="B856" s="29">
        <v>0.0</v>
      </c>
      <c r="C856" s="26"/>
      <c r="D856" s="27">
        <v>0.0</v>
      </c>
      <c r="E856" s="34"/>
    </row>
    <row r="857" hidden="1">
      <c r="A857" s="57" t="s">
        <v>1666</v>
      </c>
      <c r="B857" s="29">
        <v>1500.0</v>
      </c>
      <c r="C857" s="26">
        <v>1500.0</v>
      </c>
      <c r="D857" s="27">
        <v>0.0</v>
      </c>
      <c r="E857" s="28"/>
    </row>
    <row r="858" hidden="1">
      <c r="A858" s="31" t="s">
        <v>1668</v>
      </c>
      <c r="B858" s="29">
        <v>0.0</v>
      </c>
      <c r="C858" s="26"/>
      <c r="D858" s="27">
        <v>0.0</v>
      </c>
      <c r="E858" s="28"/>
    </row>
    <row r="859" hidden="1">
      <c r="A859" s="31" t="s">
        <v>1669</v>
      </c>
      <c r="B859" s="29">
        <v>90.0</v>
      </c>
      <c r="C859" s="26">
        <v>90.0</v>
      </c>
      <c r="D859" s="27">
        <v>0.0</v>
      </c>
      <c r="E859" s="28"/>
    </row>
    <row r="860" hidden="1">
      <c r="A860" s="31" t="s">
        <v>1671</v>
      </c>
      <c r="B860" s="29">
        <v>6710.0</v>
      </c>
      <c r="C860" s="26">
        <v>6710.0</v>
      </c>
      <c r="D860" s="27">
        <v>0.0</v>
      </c>
      <c r="E860" s="28" t="s">
        <v>2036</v>
      </c>
    </row>
    <row r="861" hidden="1">
      <c r="A861" s="31" t="s">
        <v>1673</v>
      </c>
      <c r="B861" s="29">
        <v>3520.0</v>
      </c>
      <c r="C861" s="26">
        <v>3560.0</v>
      </c>
      <c r="D861" s="27">
        <v>40.0</v>
      </c>
      <c r="E861" s="34"/>
    </row>
    <row r="862" hidden="1">
      <c r="A862" s="58" t="s">
        <v>1674</v>
      </c>
      <c r="B862" s="29">
        <v>44258.0</v>
      </c>
      <c r="C862" s="29">
        <v>44258.0</v>
      </c>
      <c r="D862" s="27">
        <v>0.0</v>
      </c>
      <c r="E862" s="34"/>
    </row>
    <row r="863" hidden="1">
      <c r="A863" s="58" t="s">
        <v>1675</v>
      </c>
      <c r="B863" s="29">
        <v>14767.0</v>
      </c>
      <c r="C863" s="59">
        <v>14767.0</v>
      </c>
      <c r="D863" s="27">
        <v>0.0</v>
      </c>
      <c r="E863" s="34"/>
    </row>
    <row r="864" hidden="1">
      <c r="A864" s="58" t="s">
        <v>1676</v>
      </c>
      <c r="B864" s="29">
        <v>52431.0</v>
      </c>
      <c r="C864" s="59">
        <v>52431.0</v>
      </c>
      <c r="D864" s="27">
        <v>0.0</v>
      </c>
      <c r="E864" s="34"/>
    </row>
    <row r="865" hidden="1">
      <c r="A865" s="58" t="s">
        <v>1677</v>
      </c>
      <c r="B865" s="29">
        <v>53100.0</v>
      </c>
      <c r="C865" s="59">
        <v>53100.0</v>
      </c>
      <c r="D865" s="27">
        <v>0.0</v>
      </c>
      <c r="E865" s="34"/>
    </row>
    <row r="866" hidden="1">
      <c r="A866" s="58" t="s">
        <v>1679</v>
      </c>
      <c r="B866" s="29">
        <v>2740.0</v>
      </c>
      <c r="C866" s="59">
        <v>2740.0</v>
      </c>
      <c r="D866" s="27">
        <v>0.0</v>
      </c>
      <c r="E866" s="34"/>
    </row>
    <row r="867" hidden="1">
      <c r="A867" s="58" t="s">
        <v>1680</v>
      </c>
      <c r="B867" s="29">
        <v>13760.0</v>
      </c>
      <c r="C867" s="59">
        <v>13760.0</v>
      </c>
      <c r="D867" s="27">
        <v>0.0</v>
      </c>
      <c r="E867" s="34"/>
    </row>
    <row r="868" hidden="1">
      <c r="A868" s="35" t="s">
        <v>1681</v>
      </c>
      <c r="B868" s="29">
        <v>225209.0</v>
      </c>
      <c r="C868" s="59">
        <v>225209.0</v>
      </c>
      <c r="D868" s="27">
        <v>0.0</v>
      </c>
      <c r="E868" s="34"/>
    </row>
    <row r="869" hidden="1">
      <c r="A869" s="36" t="s">
        <v>1682</v>
      </c>
      <c r="B869" s="37">
        <v>0.0</v>
      </c>
      <c r="C869" s="27">
        <v>3581.0</v>
      </c>
      <c r="D869" s="27">
        <v>3581.0</v>
      </c>
      <c r="E869" s="64"/>
    </row>
    <row r="870" hidden="1"/>
    <row r="871" hidden="1"/>
    <row r="872" hidden="1">
      <c r="A872" s="5" t="s">
        <v>1653</v>
      </c>
      <c r="B872" s="6"/>
      <c r="C872" s="6"/>
      <c r="D872" s="6"/>
      <c r="E872" s="7"/>
    </row>
    <row r="873" hidden="1">
      <c r="A873" s="10"/>
      <c r="B873" s="11"/>
      <c r="C873" s="11"/>
      <c r="D873" s="11"/>
      <c r="E873" s="12"/>
    </row>
    <row r="874" hidden="1">
      <c r="A874" s="5" t="s">
        <v>1655</v>
      </c>
      <c r="B874" s="6"/>
      <c r="C874" s="6"/>
      <c r="D874" s="6"/>
      <c r="E874" s="7"/>
    </row>
    <row r="875" hidden="1">
      <c r="A875" s="10"/>
      <c r="B875" s="11"/>
      <c r="C875" s="11"/>
      <c r="D875" s="11"/>
      <c r="E875" s="12"/>
    </row>
    <row r="876" hidden="1">
      <c r="A876" s="13">
        <v>45689.0</v>
      </c>
      <c r="B876" s="6"/>
      <c r="C876" s="54" t="s">
        <v>1656</v>
      </c>
      <c r="D876" s="15">
        <v>45690.0</v>
      </c>
      <c r="E876" s="7"/>
    </row>
    <row r="877" hidden="1">
      <c r="A877" s="10"/>
      <c r="B877" s="11"/>
      <c r="C877" s="16"/>
      <c r="D877" s="11"/>
      <c r="E877" s="12"/>
    </row>
    <row r="878" hidden="1">
      <c r="A878" s="55" t="s">
        <v>1994</v>
      </c>
      <c r="B878" s="7"/>
      <c r="C878" s="16"/>
      <c r="D878" s="56" t="s">
        <v>1986</v>
      </c>
      <c r="E878" s="7"/>
    </row>
    <row r="879" hidden="1">
      <c r="A879" s="10"/>
      <c r="B879" s="12"/>
      <c r="C879" s="16"/>
      <c r="D879" s="11"/>
      <c r="E879" s="12"/>
    </row>
    <row r="880" hidden="1">
      <c r="A880" s="19" t="s">
        <v>1657</v>
      </c>
      <c r="B880" s="6"/>
      <c r="C880" s="6"/>
      <c r="D880" s="6"/>
      <c r="E880" s="7"/>
    </row>
    <row r="881" hidden="1">
      <c r="A881" s="20" t="s">
        <v>1658</v>
      </c>
      <c r="B881" s="21" t="s">
        <v>1659</v>
      </c>
      <c r="C881" s="22" t="s">
        <v>1660</v>
      </c>
      <c r="D881" s="21" t="s">
        <v>1661</v>
      </c>
      <c r="E881" s="23" t="s">
        <v>13</v>
      </c>
    </row>
    <row r="882" hidden="1">
      <c r="A882" s="57" t="s">
        <v>1662</v>
      </c>
      <c r="B882" s="25">
        <v>13298.0</v>
      </c>
      <c r="C882" s="26">
        <v>13298.0</v>
      </c>
      <c r="D882" s="27">
        <v>0.0</v>
      </c>
      <c r="E882" s="28"/>
    </row>
    <row r="883" hidden="1">
      <c r="A883" s="57" t="s">
        <v>1663</v>
      </c>
      <c r="B883" s="29">
        <v>8102.0</v>
      </c>
      <c r="C883" s="26">
        <v>8102.0</v>
      </c>
      <c r="D883" s="27">
        <v>0.0</v>
      </c>
      <c r="E883" s="28"/>
    </row>
    <row r="884" hidden="1">
      <c r="A884" s="57" t="s">
        <v>1664</v>
      </c>
      <c r="B884" s="29">
        <v>0.0</v>
      </c>
      <c r="C884" s="26"/>
      <c r="D884" s="27">
        <v>0.0</v>
      </c>
      <c r="E884" s="34"/>
    </row>
    <row r="885" hidden="1">
      <c r="A885" s="57" t="s">
        <v>1666</v>
      </c>
      <c r="B885" s="29">
        <v>500.0</v>
      </c>
      <c r="C885" s="26">
        <v>500.0</v>
      </c>
      <c r="D885" s="27">
        <v>0.0</v>
      </c>
      <c r="E885" s="28"/>
    </row>
    <row r="886" hidden="1">
      <c r="A886" s="31" t="s">
        <v>1668</v>
      </c>
      <c r="B886" s="29">
        <v>0.0</v>
      </c>
      <c r="C886" s="26"/>
      <c r="D886" s="27">
        <v>0.0</v>
      </c>
      <c r="E886" s="28"/>
    </row>
    <row r="887" hidden="1">
      <c r="A887" s="31" t="s">
        <v>1669</v>
      </c>
      <c r="B887" s="29">
        <v>0.0</v>
      </c>
      <c r="C887" s="26"/>
      <c r="D887" s="27">
        <v>0.0</v>
      </c>
      <c r="E887" s="28"/>
    </row>
    <row r="888" hidden="1">
      <c r="A888" s="31" t="s">
        <v>1671</v>
      </c>
      <c r="B888" s="29">
        <v>0.0</v>
      </c>
      <c r="C888" s="26"/>
      <c r="D888" s="27">
        <v>0.0</v>
      </c>
      <c r="E888" s="28"/>
    </row>
    <row r="889" hidden="1">
      <c r="A889" s="31" t="s">
        <v>1673</v>
      </c>
      <c r="B889" s="29">
        <v>2240.0</v>
      </c>
      <c r="C889" s="26">
        <v>2240.0</v>
      </c>
      <c r="D889" s="27">
        <v>0.0</v>
      </c>
      <c r="E889" s="34"/>
    </row>
    <row r="890" hidden="1">
      <c r="A890" s="58" t="s">
        <v>1674</v>
      </c>
      <c r="B890" s="29">
        <v>18166.0</v>
      </c>
      <c r="C890" s="29">
        <v>18166.0</v>
      </c>
      <c r="D890" s="27">
        <v>0.0</v>
      </c>
      <c r="E890" s="34"/>
    </row>
    <row r="891" hidden="1">
      <c r="A891" s="58" t="s">
        <v>1675</v>
      </c>
      <c r="B891" s="29">
        <v>6346.0</v>
      </c>
      <c r="C891" s="59">
        <v>6346.0</v>
      </c>
      <c r="D891" s="27">
        <v>0.0</v>
      </c>
      <c r="E891" s="34"/>
    </row>
    <row r="892" hidden="1">
      <c r="A892" s="58" t="s">
        <v>1676</v>
      </c>
      <c r="B892" s="29">
        <v>25453.0</v>
      </c>
      <c r="C892" s="59">
        <v>25453.0</v>
      </c>
      <c r="D892" s="27">
        <v>0.0</v>
      </c>
      <c r="E892" s="34"/>
    </row>
    <row r="893" hidden="1">
      <c r="A893" s="58" t="s">
        <v>1677</v>
      </c>
      <c r="B893" s="29">
        <v>24718.0</v>
      </c>
      <c r="C893" s="59">
        <v>24718.0</v>
      </c>
      <c r="D893" s="27">
        <v>0.0</v>
      </c>
      <c r="E893" s="34"/>
    </row>
    <row r="894" hidden="1">
      <c r="A894" s="58" t="s">
        <v>1679</v>
      </c>
      <c r="B894" s="29">
        <v>2035.0</v>
      </c>
      <c r="C894" s="59">
        <v>2035.0</v>
      </c>
      <c r="D894" s="27">
        <v>0.0</v>
      </c>
      <c r="E894" s="34"/>
    </row>
    <row r="895" hidden="1">
      <c r="A895" s="58" t="s">
        <v>1680</v>
      </c>
      <c r="B895" s="29">
        <v>6226.0</v>
      </c>
      <c r="C895" s="59">
        <v>6226.0</v>
      </c>
      <c r="D895" s="27">
        <v>0.0</v>
      </c>
      <c r="E895" s="34"/>
    </row>
    <row r="896" hidden="1">
      <c r="A896" s="35" t="s">
        <v>1681</v>
      </c>
      <c r="B896" s="29">
        <v>104360.0</v>
      </c>
      <c r="C896" s="59">
        <v>104360.0</v>
      </c>
      <c r="D896" s="27">
        <v>0.0</v>
      </c>
      <c r="E896" s="34"/>
    </row>
    <row r="897" hidden="1">
      <c r="A897" s="36" t="s">
        <v>1682</v>
      </c>
      <c r="B897" s="37">
        <v>-3502.0</v>
      </c>
      <c r="C897" s="27">
        <v>-3502.0</v>
      </c>
      <c r="D897" s="27">
        <v>0.0</v>
      </c>
      <c r="E897" s="38" t="s">
        <v>2037</v>
      </c>
    </row>
    <row r="898" hidden="1"/>
    <row r="899" hidden="1"/>
    <row r="900" hidden="1">
      <c r="A900" s="5" t="s">
        <v>1653</v>
      </c>
      <c r="B900" s="6"/>
      <c r="C900" s="6"/>
      <c r="D900" s="6"/>
      <c r="E900" s="7"/>
    </row>
    <row r="901" hidden="1">
      <c r="A901" s="10"/>
      <c r="B901" s="11"/>
      <c r="C901" s="11"/>
      <c r="D901" s="11"/>
      <c r="E901" s="12"/>
    </row>
    <row r="902" hidden="1">
      <c r="A902" s="5" t="s">
        <v>1655</v>
      </c>
      <c r="B902" s="6"/>
      <c r="C902" s="6"/>
      <c r="D902" s="6"/>
      <c r="E902" s="7"/>
    </row>
    <row r="903" hidden="1">
      <c r="A903" s="10"/>
      <c r="B903" s="11"/>
      <c r="C903" s="11"/>
      <c r="D903" s="11"/>
      <c r="E903" s="12"/>
    </row>
    <row r="904" hidden="1">
      <c r="A904" s="13">
        <v>45691.0</v>
      </c>
      <c r="B904" s="6"/>
      <c r="C904" s="54" t="s">
        <v>1656</v>
      </c>
      <c r="D904" s="15">
        <v>45697.0</v>
      </c>
      <c r="E904" s="7"/>
    </row>
    <row r="905" hidden="1">
      <c r="A905" s="10"/>
      <c r="B905" s="11"/>
      <c r="C905" s="16"/>
      <c r="D905" s="11"/>
      <c r="E905" s="12"/>
    </row>
    <row r="906" hidden="1">
      <c r="A906" s="55" t="s">
        <v>1985</v>
      </c>
      <c r="B906" s="7"/>
      <c r="C906" s="16"/>
      <c r="D906" s="56" t="s">
        <v>1986</v>
      </c>
      <c r="E906" s="7"/>
    </row>
    <row r="907" hidden="1">
      <c r="A907" s="10"/>
      <c r="B907" s="12"/>
      <c r="C907" s="16"/>
      <c r="D907" s="11"/>
      <c r="E907" s="12"/>
    </row>
    <row r="908" hidden="1">
      <c r="A908" s="19" t="s">
        <v>1657</v>
      </c>
      <c r="B908" s="6"/>
      <c r="C908" s="6"/>
      <c r="D908" s="6"/>
      <c r="E908" s="7"/>
    </row>
    <row r="909" hidden="1">
      <c r="A909" s="20" t="s">
        <v>1658</v>
      </c>
      <c r="B909" s="21" t="s">
        <v>1659</v>
      </c>
      <c r="C909" s="22" t="s">
        <v>1660</v>
      </c>
      <c r="D909" s="21" t="s">
        <v>1661</v>
      </c>
      <c r="E909" s="23" t="s">
        <v>13</v>
      </c>
    </row>
    <row r="910" hidden="1">
      <c r="A910" s="57" t="s">
        <v>1662</v>
      </c>
      <c r="B910" s="25">
        <v>27847.0</v>
      </c>
      <c r="C910" s="26">
        <v>27846.0</v>
      </c>
      <c r="D910" s="27">
        <v>-1.0</v>
      </c>
      <c r="E910" s="28" t="s">
        <v>2038</v>
      </c>
    </row>
    <row r="911" hidden="1">
      <c r="A911" s="57" t="s">
        <v>1663</v>
      </c>
      <c r="B911" s="29">
        <v>31904.0</v>
      </c>
      <c r="C911" s="26">
        <v>31904.0</v>
      </c>
      <c r="D911" s="27">
        <v>0.0</v>
      </c>
      <c r="E911" s="28"/>
    </row>
    <row r="912" hidden="1">
      <c r="A912" s="57" t="s">
        <v>1664</v>
      </c>
      <c r="B912" s="29">
        <v>0.0</v>
      </c>
      <c r="C912" s="26"/>
      <c r="D912" s="27">
        <v>0.0</v>
      </c>
      <c r="E912" s="34"/>
    </row>
    <row r="913" hidden="1">
      <c r="A913" s="57" t="s">
        <v>1666</v>
      </c>
      <c r="B913" s="29">
        <v>1500.0</v>
      </c>
      <c r="C913" s="26">
        <v>1500.0</v>
      </c>
      <c r="D913" s="27">
        <v>0.0</v>
      </c>
      <c r="E913" s="28"/>
    </row>
    <row r="914" hidden="1">
      <c r="A914" s="31" t="s">
        <v>1668</v>
      </c>
      <c r="B914" s="29">
        <v>800.0</v>
      </c>
      <c r="C914" s="26"/>
      <c r="D914" s="27">
        <v>-800.0</v>
      </c>
      <c r="E914" s="28" t="s">
        <v>2039</v>
      </c>
    </row>
    <row r="915" hidden="1">
      <c r="A915" s="31" t="s">
        <v>1669</v>
      </c>
      <c r="B915" s="29">
        <v>88.0</v>
      </c>
      <c r="C915" s="26">
        <v>88.0</v>
      </c>
      <c r="D915" s="27">
        <v>0.0</v>
      </c>
      <c r="E915" s="28"/>
    </row>
    <row r="916" hidden="1">
      <c r="A916" s="31" t="s">
        <v>1671</v>
      </c>
      <c r="B916" s="29">
        <v>440.0</v>
      </c>
      <c r="C916" s="26">
        <v>440.0</v>
      </c>
      <c r="D916" s="27">
        <v>0.0</v>
      </c>
      <c r="E916" s="28"/>
    </row>
    <row r="917" hidden="1">
      <c r="A917" s="31" t="s">
        <v>1673</v>
      </c>
      <c r="B917" s="29">
        <v>5320.0</v>
      </c>
      <c r="C917" s="26">
        <v>5980.0</v>
      </c>
      <c r="D917" s="27">
        <v>660.0</v>
      </c>
      <c r="E917" s="34"/>
    </row>
    <row r="918" hidden="1">
      <c r="A918" s="58" t="s">
        <v>1674</v>
      </c>
      <c r="B918" s="29">
        <v>52165.0</v>
      </c>
      <c r="C918" s="29">
        <v>52165.0</v>
      </c>
      <c r="D918" s="27">
        <v>0.0</v>
      </c>
      <c r="E918" s="34"/>
    </row>
    <row r="919" hidden="1">
      <c r="A919" s="58" t="s">
        <v>1675</v>
      </c>
      <c r="B919" s="29">
        <v>41230.09999999999</v>
      </c>
      <c r="C919" s="59">
        <v>41230.100000000064</v>
      </c>
      <c r="D919" s="27">
        <v>7.275957614183426E-11</v>
      </c>
      <c r="E919" s="34"/>
    </row>
    <row r="920" hidden="1">
      <c r="A920" s="58" t="s">
        <v>1676</v>
      </c>
      <c r="B920" s="29">
        <v>58835.0</v>
      </c>
      <c r="C920" s="59">
        <v>58835.0</v>
      </c>
      <c r="D920" s="27">
        <v>0.0</v>
      </c>
      <c r="E920" s="34"/>
    </row>
    <row r="921" hidden="1">
      <c r="A921" s="58" t="s">
        <v>1677</v>
      </c>
      <c r="B921" s="29">
        <v>89731.0</v>
      </c>
      <c r="C921" s="59">
        <v>89731.0</v>
      </c>
      <c r="D921" s="27">
        <v>0.0</v>
      </c>
      <c r="E921" s="34"/>
    </row>
    <row r="922" hidden="1">
      <c r="A922" s="58" t="s">
        <v>1679</v>
      </c>
      <c r="B922" s="29">
        <v>1163.0</v>
      </c>
      <c r="C922" s="59">
        <v>1163.0</v>
      </c>
      <c r="D922" s="27">
        <v>0.0</v>
      </c>
      <c r="E922" s="34"/>
    </row>
    <row r="923" hidden="1">
      <c r="A923" s="58" t="s">
        <v>1680</v>
      </c>
      <c r="B923" s="29">
        <v>7815.0</v>
      </c>
      <c r="C923" s="59">
        <v>7815.0</v>
      </c>
      <c r="D923" s="27">
        <v>0.0</v>
      </c>
      <c r="E923" s="34"/>
    </row>
    <row r="924" hidden="1">
      <c r="A924" s="35" t="s">
        <v>1681</v>
      </c>
      <c r="B924" s="29">
        <v>311008.60000000003</v>
      </c>
      <c r="C924" s="59">
        <v>311008.6</v>
      </c>
      <c r="D924" s="27">
        <v>-5.820766091346741E-11</v>
      </c>
      <c r="E924" s="34"/>
    </row>
    <row r="925" hidden="1">
      <c r="A925" s="36" t="s">
        <v>1682</v>
      </c>
      <c r="B925" s="37">
        <v>14.49999999994543</v>
      </c>
      <c r="C925" s="27">
        <v>-126.49999999988358</v>
      </c>
      <c r="D925" s="27">
        <v>-140.99999999982901</v>
      </c>
      <c r="E925" s="38"/>
    </row>
    <row r="926" hidden="1"/>
    <row r="927" hidden="1"/>
    <row r="928" hidden="1">
      <c r="A928" s="5" t="s">
        <v>1653</v>
      </c>
      <c r="B928" s="6"/>
      <c r="C928" s="6"/>
      <c r="D928" s="6"/>
      <c r="E928" s="7"/>
    </row>
    <row r="929" hidden="1">
      <c r="A929" s="10"/>
      <c r="B929" s="11"/>
      <c r="C929" s="11"/>
      <c r="D929" s="11"/>
      <c r="E929" s="12"/>
    </row>
    <row r="930" hidden="1">
      <c r="A930" s="5" t="s">
        <v>1655</v>
      </c>
      <c r="B930" s="6"/>
      <c r="C930" s="6"/>
      <c r="D930" s="6"/>
      <c r="E930" s="7"/>
    </row>
    <row r="931" hidden="1">
      <c r="A931" s="10"/>
      <c r="B931" s="11"/>
      <c r="C931" s="11"/>
      <c r="D931" s="11"/>
      <c r="E931" s="12"/>
    </row>
    <row r="932" hidden="1">
      <c r="A932" s="13">
        <v>45698.0</v>
      </c>
      <c r="B932" s="6"/>
      <c r="C932" s="54" t="s">
        <v>1656</v>
      </c>
      <c r="D932" s="15">
        <v>45704.0</v>
      </c>
      <c r="E932" s="7"/>
    </row>
    <row r="933" hidden="1">
      <c r="A933" s="10"/>
      <c r="B933" s="11"/>
      <c r="C933" s="16"/>
      <c r="D933" s="11"/>
      <c r="E933" s="12"/>
    </row>
    <row r="934" hidden="1">
      <c r="A934" s="55" t="s">
        <v>1985</v>
      </c>
      <c r="B934" s="7"/>
      <c r="C934" s="16"/>
      <c r="D934" s="56" t="s">
        <v>1986</v>
      </c>
      <c r="E934" s="7"/>
    </row>
    <row r="935" hidden="1">
      <c r="A935" s="10"/>
      <c r="B935" s="12"/>
      <c r="C935" s="16"/>
      <c r="D935" s="11"/>
      <c r="E935" s="12"/>
    </row>
    <row r="936" hidden="1">
      <c r="A936" s="19" t="s">
        <v>1657</v>
      </c>
      <c r="B936" s="6"/>
      <c r="C936" s="6"/>
      <c r="D936" s="6"/>
      <c r="E936" s="7"/>
    </row>
    <row r="937" hidden="1">
      <c r="A937" s="20" t="s">
        <v>1658</v>
      </c>
      <c r="B937" s="21" t="s">
        <v>1659</v>
      </c>
      <c r="C937" s="22" t="s">
        <v>1660</v>
      </c>
      <c r="D937" s="21" t="s">
        <v>1661</v>
      </c>
      <c r="E937" s="23" t="s">
        <v>13</v>
      </c>
    </row>
    <row r="938" hidden="1">
      <c r="A938" s="57" t="s">
        <v>1662</v>
      </c>
      <c r="B938" s="25">
        <v>30291.0</v>
      </c>
      <c r="C938" s="26">
        <v>30297.0</v>
      </c>
      <c r="D938" s="27">
        <v>6.0</v>
      </c>
      <c r="E938" s="28" t="s">
        <v>2040</v>
      </c>
    </row>
    <row r="939" hidden="1">
      <c r="A939" s="57" t="s">
        <v>1663</v>
      </c>
      <c r="B939" s="29">
        <v>32476.0</v>
      </c>
      <c r="C939" s="26">
        <v>32476.0</v>
      </c>
      <c r="D939" s="27">
        <v>0.0</v>
      </c>
      <c r="E939" s="28"/>
    </row>
    <row r="940" hidden="1">
      <c r="A940" s="57" t="s">
        <v>1664</v>
      </c>
      <c r="B940" s="29">
        <v>280.0</v>
      </c>
      <c r="C940" s="26">
        <v>280.0</v>
      </c>
      <c r="D940" s="27">
        <v>0.0</v>
      </c>
      <c r="E940" s="34"/>
    </row>
    <row r="941" hidden="1">
      <c r="A941" s="57" t="s">
        <v>1666</v>
      </c>
      <c r="B941" s="29">
        <v>2000.0</v>
      </c>
      <c r="C941" s="26">
        <v>2000.0</v>
      </c>
      <c r="D941" s="27">
        <v>0.0</v>
      </c>
      <c r="E941" s="28"/>
    </row>
    <row r="942" hidden="1">
      <c r="A942" s="31" t="s">
        <v>1668</v>
      </c>
      <c r="B942" s="29">
        <v>1080.0</v>
      </c>
      <c r="C942" s="26"/>
      <c r="D942" s="27">
        <v>-1080.0</v>
      </c>
      <c r="E942" s="28"/>
    </row>
    <row r="943" hidden="1">
      <c r="A943" s="31" t="s">
        <v>1669</v>
      </c>
      <c r="B943" s="29">
        <v>90.0</v>
      </c>
      <c r="C943" s="26">
        <v>90.0</v>
      </c>
      <c r="D943" s="27">
        <v>0.0</v>
      </c>
      <c r="E943" s="28"/>
    </row>
    <row r="944" hidden="1">
      <c r="A944" s="31" t="s">
        <v>1671</v>
      </c>
      <c r="B944" s="29">
        <v>1093.0</v>
      </c>
      <c r="C944" s="26">
        <v>1093.0</v>
      </c>
      <c r="D944" s="27">
        <v>0.0</v>
      </c>
      <c r="E944" s="28"/>
    </row>
    <row r="945" hidden="1">
      <c r="A945" s="31" t="s">
        <v>1673</v>
      </c>
      <c r="B945" s="29">
        <v>5320.0</v>
      </c>
      <c r="C945" s="26">
        <v>6400.0</v>
      </c>
      <c r="D945" s="27">
        <v>1080.0</v>
      </c>
      <c r="E945" s="34"/>
    </row>
    <row r="946" hidden="1">
      <c r="A946" s="58" t="s">
        <v>1674</v>
      </c>
      <c r="B946" s="29">
        <v>60594.0</v>
      </c>
      <c r="C946" s="29">
        <v>60594.0</v>
      </c>
      <c r="D946" s="27">
        <v>0.0</v>
      </c>
      <c r="E946" s="34"/>
    </row>
    <row r="947" hidden="1">
      <c r="A947" s="58" t="s">
        <v>1675</v>
      </c>
      <c r="B947" s="29">
        <v>26862.0</v>
      </c>
      <c r="C947" s="59">
        <v>26862.0</v>
      </c>
      <c r="D947" s="27">
        <v>0.0</v>
      </c>
      <c r="E947" s="34"/>
    </row>
    <row r="948" hidden="1">
      <c r="A948" s="58" t="s">
        <v>1676</v>
      </c>
      <c r="B948" s="29">
        <v>77468.0</v>
      </c>
      <c r="C948" s="59">
        <v>77468.0</v>
      </c>
      <c r="D948" s="27">
        <v>0.0</v>
      </c>
      <c r="E948" s="34"/>
    </row>
    <row r="949" hidden="1">
      <c r="A949" s="58" t="s">
        <v>1677</v>
      </c>
      <c r="B949" s="29">
        <v>103772.0</v>
      </c>
      <c r="C949" s="59">
        <v>103772.0</v>
      </c>
      <c r="D949" s="27">
        <v>0.0</v>
      </c>
      <c r="E949" s="34"/>
    </row>
    <row r="950" hidden="1">
      <c r="A950" s="58" t="s">
        <v>1679</v>
      </c>
      <c r="B950" s="29">
        <v>3693.0</v>
      </c>
      <c r="C950" s="59">
        <v>3693.0</v>
      </c>
      <c r="D950" s="27">
        <v>0.0</v>
      </c>
      <c r="E950" s="34"/>
    </row>
    <row r="951" hidden="1">
      <c r="A951" s="58" t="s">
        <v>1680</v>
      </c>
      <c r="B951" s="29">
        <v>11112.0</v>
      </c>
      <c r="C951" s="59">
        <v>11112.0</v>
      </c>
      <c r="D951" s="27">
        <v>0.0</v>
      </c>
      <c r="E951" s="34"/>
    </row>
    <row r="952" hidden="1">
      <c r="A952" s="35" t="s">
        <v>1681</v>
      </c>
      <c r="B952" s="29">
        <v>345018.0</v>
      </c>
      <c r="C952" s="59">
        <v>345018.0</v>
      </c>
      <c r="D952" s="27">
        <v>0.0</v>
      </c>
      <c r="E952" s="34"/>
    </row>
    <row r="953" hidden="1">
      <c r="A953" s="36" t="s">
        <v>1682</v>
      </c>
      <c r="B953" s="37">
        <v>1.0</v>
      </c>
      <c r="C953" s="27">
        <v>7.0</v>
      </c>
      <c r="D953" s="27">
        <v>6.0</v>
      </c>
      <c r="E953" s="38"/>
    </row>
    <row r="954" hidden="1"/>
    <row r="955" hidden="1"/>
    <row r="956" hidden="1">
      <c r="A956" s="5" t="s">
        <v>1653</v>
      </c>
      <c r="B956" s="6"/>
      <c r="C956" s="6"/>
      <c r="D956" s="6"/>
      <c r="E956" s="7"/>
    </row>
    <row r="957" hidden="1">
      <c r="A957" s="10"/>
      <c r="B957" s="11"/>
      <c r="C957" s="11"/>
      <c r="D957" s="11"/>
      <c r="E957" s="12"/>
    </row>
    <row r="958" hidden="1">
      <c r="A958" s="5" t="s">
        <v>1655</v>
      </c>
      <c r="B958" s="6"/>
      <c r="C958" s="6"/>
      <c r="D958" s="6"/>
      <c r="E958" s="7"/>
    </row>
    <row r="959" hidden="1">
      <c r="A959" s="10"/>
      <c r="B959" s="11"/>
      <c r="C959" s="11"/>
      <c r="D959" s="11"/>
      <c r="E959" s="12"/>
    </row>
    <row r="960" hidden="1">
      <c r="A960" s="13">
        <v>45705.0</v>
      </c>
      <c r="B960" s="6"/>
      <c r="C960" s="54" t="s">
        <v>1656</v>
      </c>
      <c r="D960" s="15">
        <v>45711.0</v>
      </c>
      <c r="E960" s="7"/>
    </row>
    <row r="961" hidden="1">
      <c r="A961" s="10"/>
      <c r="B961" s="11"/>
      <c r="C961" s="16"/>
      <c r="D961" s="11"/>
      <c r="E961" s="12"/>
    </row>
    <row r="962" hidden="1">
      <c r="A962" s="55" t="s">
        <v>1985</v>
      </c>
      <c r="B962" s="7"/>
      <c r="C962" s="16"/>
      <c r="D962" s="56" t="s">
        <v>1986</v>
      </c>
      <c r="E962" s="7"/>
    </row>
    <row r="963" hidden="1">
      <c r="A963" s="10"/>
      <c r="B963" s="12"/>
      <c r="C963" s="16"/>
      <c r="D963" s="11"/>
      <c r="E963" s="12"/>
    </row>
    <row r="964" hidden="1">
      <c r="A964" s="19" t="s">
        <v>1657</v>
      </c>
      <c r="B964" s="6"/>
      <c r="C964" s="6"/>
      <c r="D964" s="6"/>
      <c r="E964" s="7"/>
    </row>
    <row r="965" hidden="1">
      <c r="A965" s="20" t="s">
        <v>1658</v>
      </c>
      <c r="B965" s="21" t="s">
        <v>1659</v>
      </c>
      <c r="C965" s="22" t="s">
        <v>1660</v>
      </c>
      <c r="D965" s="21" t="s">
        <v>1661</v>
      </c>
      <c r="E965" s="23" t="s">
        <v>13</v>
      </c>
    </row>
    <row r="966" hidden="1">
      <c r="A966" s="57" t="s">
        <v>1662</v>
      </c>
      <c r="B966" s="25">
        <v>29582.0</v>
      </c>
      <c r="C966" s="26">
        <v>29508.0</v>
      </c>
      <c r="D966" s="27">
        <v>-74.0</v>
      </c>
      <c r="E966" s="28" t="s">
        <v>2041</v>
      </c>
    </row>
    <row r="967" hidden="1">
      <c r="A967" s="57" t="s">
        <v>1663</v>
      </c>
      <c r="B967" s="29">
        <v>31739.0</v>
      </c>
      <c r="C967" s="26">
        <v>31739.0</v>
      </c>
      <c r="D967" s="27">
        <v>0.0</v>
      </c>
      <c r="E967" s="28"/>
    </row>
    <row r="968" hidden="1">
      <c r="A968" s="57" t="s">
        <v>1664</v>
      </c>
      <c r="B968" s="29">
        <v>585.0</v>
      </c>
      <c r="C968" s="26">
        <v>660.0</v>
      </c>
      <c r="D968" s="27">
        <v>75.0</v>
      </c>
      <c r="E968" s="28" t="s">
        <v>2042</v>
      </c>
    </row>
    <row r="969" hidden="1">
      <c r="A969" s="57" t="s">
        <v>1666</v>
      </c>
      <c r="B969" s="29">
        <v>2000.0</v>
      </c>
      <c r="C969" s="26">
        <v>2000.0</v>
      </c>
      <c r="D969" s="27">
        <v>0.0</v>
      </c>
      <c r="E969" s="28"/>
    </row>
    <row r="970" hidden="1">
      <c r="A970" s="31" t="s">
        <v>1668</v>
      </c>
      <c r="B970" s="29">
        <v>440.0</v>
      </c>
      <c r="C970" s="26"/>
      <c r="D970" s="27">
        <v>-440.0</v>
      </c>
      <c r="E970" s="28"/>
    </row>
    <row r="971" hidden="1">
      <c r="A971" s="31" t="s">
        <v>1669</v>
      </c>
      <c r="B971" s="29">
        <v>0.0</v>
      </c>
      <c r="C971" s="26"/>
      <c r="D971" s="27">
        <v>0.0</v>
      </c>
      <c r="E971" s="28"/>
    </row>
    <row r="972" hidden="1">
      <c r="A972" s="31" t="s">
        <v>1671</v>
      </c>
      <c r="B972" s="29">
        <v>2099.0</v>
      </c>
      <c r="C972" s="26">
        <v>2099.0</v>
      </c>
      <c r="D972" s="27">
        <v>0.0</v>
      </c>
      <c r="E972" s="28" t="s">
        <v>2043</v>
      </c>
    </row>
    <row r="973" hidden="1">
      <c r="A973" s="31" t="s">
        <v>1673</v>
      </c>
      <c r="B973" s="29">
        <v>5280.0</v>
      </c>
      <c r="C973" s="26">
        <v>5720.0</v>
      </c>
      <c r="D973" s="27">
        <v>440.0</v>
      </c>
      <c r="E973" s="34"/>
    </row>
    <row r="974" hidden="1">
      <c r="A974" s="58" t="s">
        <v>1674</v>
      </c>
      <c r="B974" s="29">
        <v>70172.0</v>
      </c>
      <c r="C974" s="29">
        <v>70172.0</v>
      </c>
      <c r="D974" s="27">
        <v>0.0</v>
      </c>
      <c r="E974" s="34"/>
    </row>
    <row r="975" hidden="1">
      <c r="A975" s="58" t="s">
        <v>1675</v>
      </c>
      <c r="B975" s="29">
        <v>29552.0</v>
      </c>
      <c r="C975" s="59">
        <v>29552.0</v>
      </c>
      <c r="D975" s="27">
        <v>0.0</v>
      </c>
      <c r="E975" s="34"/>
    </row>
    <row r="976" hidden="1">
      <c r="A976" s="58" t="s">
        <v>1676</v>
      </c>
      <c r="B976" s="29">
        <v>63189.0</v>
      </c>
      <c r="C976" s="59">
        <v>63189.0</v>
      </c>
      <c r="D976" s="27">
        <v>0.0</v>
      </c>
      <c r="E976" s="34"/>
    </row>
    <row r="977" hidden="1">
      <c r="A977" s="58" t="s">
        <v>1677</v>
      </c>
      <c r="B977" s="29">
        <v>98516.0</v>
      </c>
      <c r="C977" s="59">
        <v>98516.0</v>
      </c>
      <c r="D977" s="27">
        <v>0.0</v>
      </c>
      <c r="E977" s="34"/>
    </row>
    <row r="978" hidden="1">
      <c r="A978" s="58" t="s">
        <v>1679</v>
      </c>
      <c r="B978" s="29">
        <v>3911.0</v>
      </c>
      <c r="C978" s="59">
        <v>3911.0</v>
      </c>
      <c r="D978" s="27">
        <v>0.0</v>
      </c>
      <c r="E978" s="34"/>
    </row>
    <row r="979" hidden="1">
      <c r="A979" s="58" t="s">
        <v>1680</v>
      </c>
      <c r="B979" s="29">
        <v>11650.0</v>
      </c>
      <c r="C979" s="59">
        <v>11650.0</v>
      </c>
      <c r="D979" s="27">
        <v>0.0</v>
      </c>
      <c r="E979" s="34"/>
    </row>
    <row r="980" hidden="1">
      <c r="A980" s="35" t="s">
        <v>1681</v>
      </c>
      <c r="B980" s="29">
        <v>337065.0</v>
      </c>
      <c r="C980" s="59">
        <v>337065.0</v>
      </c>
      <c r="D980" s="27">
        <v>0.0</v>
      </c>
      <c r="E980" s="34"/>
    </row>
    <row r="981" hidden="1">
      <c r="A981" s="36" t="s">
        <v>1682</v>
      </c>
      <c r="B981" s="37">
        <v>0.0</v>
      </c>
      <c r="C981" s="27">
        <v>1.0</v>
      </c>
      <c r="D981" s="27">
        <v>1.0</v>
      </c>
      <c r="E981" s="38"/>
    </row>
    <row r="982" hidden="1"/>
    <row r="983" hidden="1"/>
    <row r="984" hidden="1">
      <c r="A984" s="5" t="s">
        <v>1653</v>
      </c>
      <c r="B984" s="6"/>
      <c r="C984" s="6"/>
      <c r="D984" s="6"/>
      <c r="E984" s="7"/>
    </row>
    <row r="985" hidden="1">
      <c r="A985" s="10"/>
      <c r="B985" s="11"/>
      <c r="C985" s="11"/>
      <c r="D985" s="11"/>
      <c r="E985" s="12"/>
    </row>
    <row r="986" hidden="1">
      <c r="A986" s="5" t="s">
        <v>1655</v>
      </c>
      <c r="B986" s="6"/>
      <c r="C986" s="6"/>
      <c r="D986" s="6"/>
      <c r="E986" s="7"/>
    </row>
    <row r="987" hidden="1">
      <c r="A987" s="10"/>
      <c r="B987" s="11"/>
      <c r="C987" s="11"/>
      <c r="D987" s="11"/>
      <c r="E987" s="12"/>
    </row>
    <row r="988" hidden="1">
      <c r="A988" s="13">
        <v>45712.0</v>
      </c>
      <c r="B988" s="6"/>
      <c r="C988" s="54" t="s">
        <v>1656</v>
      </c>
      <c r="D988" s="15">
        <v>45716.0</v>
      </c>
      <c r="E988" s="7"/>
    </row>
    <row r="989" hidden="1">
      <c r="A989" s="10"/>
      <c r="B989" s="11"/>
      <c r="C989" s="16"/>
      <c r="D989" s="11"/>
      <c r="E989" s="12"/>
    </row>
    <row r="990" hidden="1">
      <c r="A990" s="55" t="s">
        <v>1985</v>
      </c>
      <c r="B990" s="7"/>
      <c r="C990" s="16"/>
      <c r="D990" s="56" t="s">
        <v>1992</v>
      </c>
      <c r="E990" s="7"/>
    </row>
    <row r="991" hidden="1">
      <c r="A991" s="10"/>
      <c r="B991" s="12"/>
      <c r="C991" s="16"/>
      <c r="D991" s="11"/>
      <c r="E991" s="12"/>
    </row>
    <row r="992" hidden="1">
      <c r="A992" s="19" t="s">
        <v>1657</v>
      </c>
      <c r="B992" s="6"/>
      <c r="C992" s="6"/>
      <c r="D992" s="6"/>
      <c r="E992" s="7"/>
    </row>
    <row r="993" hidden="1">
      <c r="A993" s="20" t="s">
        <v>1658</v>
      </c>
      <c r="B993" s="21" t="s">
        <v>1659</v>
      </c>
      <c r="C993" s="22" t="s">
        <v>1660</v>
      </c>
      <c r="D993" s="21" t="s">
        <v>1661</v>
      </c>
      <c r="E993" s="23" t="s">
        <v>13</v>
      </c>
    </row>
    <row r="994" hidden="1">
      <c r="A994" s="57" t="s">
        <v>1662</v>
      </c>
      <c r="B994" s="25">
        <v>20554.0</v>
      </c>
      <c r="C994" s="26">
        <v>20556.0</v>
      </c>
      <c r="D994" s="27">
        <v>2.0</v>
      </c>
      <c r="E994" s="28"/>
    </row>
    <row r="995" hidden="1">
      <c r="A995" s="57" t="s">
        <v>1663</v>
      </c>
      <c r="B995" s="29">
        <v>17968.0</v>
      </c>
      <c r="C995" s="26">
        <v>17968.0</v>
      </c>
      <c r="D995" s="27">
        <v>0.0</v>
      </c>
      <c r="E995" s="28"/>
    </row>
    <row r="996" hidden="1">
      <c r="A996" s="57" t="s">
        <v>1664</v>
      </c>
      <c r="B996" s="29">
        <v>605.0</v>
      </c>
      <c r="C996" s="26">
        <v>605.0</v>
      </c>
      <c r="D996" s="27">
        <v>0.0</v>
      </c>
      <c r="E996" s="28"/>
    </row>
    <row r="997" hidden="1">
      <c r="A997" s="57" t="s">
        <v>1666</v>
      </c>
      <c r="B997" s="29">
        <v>1000.0</v>
      </c>
      <c r="C997" s="26">
        <v>1000.0</v>
      </c>
      <c r="D997" s="27">
        <v>0.0</v>
      </c>
      <c r="E997" s="28"/>
    </row>
    <row r="998" hidden="1">
      <c r="A998" s="31" t="s">
        <v>1668</v>
      </c>
      <c r="B998" s="29">
        <v>200.0</v>
      </c>
      <c r="C998" s="26">
        <v>200.0</v>
      </c>
      <c r="D998" s="27">
        <v>0.0</v>
      </c>
      <c r="E998" s="28"/>
    </row>
    <row r="999" hidden="1">
      <c r="A999" s="31" t="s">
        <v>1669</v>
      </c>
      <c r="B999" s="29">
        <v>0.0</v>
      </c>
      <c r="C999" s="26"/>
      <c r="D999" s="27">
        <v>0.0</v>
      </c>
      <c r="E999" s="28"/>
    </row>
    <row r="1000" hidden="1">
      <c r="A1000" s="31" t="s">
        <v>1671</v>
      </c>
      <c r="B1000" s="29">
        <v>2148.0</v>
      </c>
      <c r="C1000" s="26">
        <v>2148.0</v>
      </c>
      <c r="D1000" s="27">
        <v>0.0</v>
      </c>
      <c r="E1000" s="28"/>
    </row>
    <row r="1001" hidden="1">
      <c r="A1001" s="31" t="s">
        <v>1673</v>
      </c>
      <c r="B1001" s="29">
        <v>3160.0</v>
      </c>
      <c r="C1001" s="26">
        <v>3160.0</v>
      </c>
      <c r="D1001" s="27">
        <v>0.0</v>
      </c>
      <c r="E1001" s="34"/>
    </row>
    <row r="1002" hidden="1">
      <c r="A1002" s="58" t="s">
        <v>1674</v>
      </c>
      <c r="B1002" s="29">
        <v>37719.0</v>
      </c>
      <c r="C1002" s="29">
        <v>37719.0</v>
      </c>
      <c r="D1002" s="27">
        <v>0.0</v>
      </c>
      <c r="E1002" s="34"/>
    </row>
    <row r="1003" hidden="1">
      <c r="A1003" s="58" t="s">
        <v>1675</v>
      </c>
      <c r="B1003" s="29">
        <v>13248.0</v>
      </c>
      <c r="C1003" s="59">
        <v>13248.0</v>
      </c>
      <c r="D1003" s="27">
        <v>0.0</v>
      </c>
      <c r="E1003" s="34"/>
    </row>
    <row r="1004" hidden="1">
      <c r="A1004" s="58" t="s">
        <v>1676</v>
      </c>
      <c r="B1004" s="29">
        <v>42900.0</v>
      </c>
      <c r="C1004" s="59">
        <v>42900.0</v>
      </c>
      <c r="D1004" s="27">
        <v>0.0</v>
      </c>
      <c r="E1004" s="34"/>
    </row>
    <row r="1005" hidden="1">
      <c r="A1005" s="58" t="s">
        <v>1677</v>
      </c>
      <c r="B1005" s="29">
        <v>43140.0</v>
      </c>
      <c r="C1005" s="59">
        <v>43140.0</v>
      </c>
      <c r="D1005" s="27">
        <v>0.0</v>
      </c>
      <c r="E1005" s="34"/>
    </row>
    <row r="1006" hidden="1">
      <c r="A1006" s="58" t="s">
        <v>1679</v>
      </c>
      <c r="B1006" s="29">
        <v>1008.0</v>
      </c>
      <c r="C1006" s="59">
        <v>1008.0</v>
      </c>
      <c r="D1006" s="27">
        <v>0.0</v>
      </c>
      <c r="E1006" s="34"/>
    </row>
    <row r="1007" hidden="1">
      <c r="A1007" s="58" t="s">
        <v>1680</v>
      </c>
      <c r="B1007" s="29">
        <v>8677.0</v>
      </c>
      <c r="C1007" s="59">
        <v>8677.0</v>
      </c>
      <c r="D1007" s="27">
        <v>0.0</v>
      </c>
      <c r="E1007" s="34"/>
    </row>
    <row r="1008" hidden="1">
      <c r="A1008" s="35" t="s">
        <v>1681</v>
      </c>
      <c r="B1008" s="29">
        <v>183649.5</v>
      </c>
      <c r="C1008" s="59">
        <v>183649.5</v>
      </c>
      <c r="D1008" s="27">
        <v>0.0</v>
      </c>
      <c r="E1008" s="34"/>
    </row>
    <row r="1009" hidden="1">
      <c r="A1009" s="36" t="s">
        <v>1682</v>
      </c>
      <c r="B1009" s="37">
        <v>0.5</v>
      </c>
      <c r="C1009" s="27">
        <v>2.5</v>
      </c>
      <c r="D1009" s="27">
        <v>2.0</v>
      </c>
      <c r="E1009" s="38"/>
    </row>
    <row r="1010" hidden="1"/>
    <row r="1011" hidden="1"/>
    <row r="1012" hidden="1">
      <c r="A1012" s="5" t="s">
        <v>1653</v>
      </c>
      <c r="B1012" s="6"/>
      <c r="C1012" s="6"/>
      <c r="D1012" s="6"/>
      <c r="E1012" s="7"/>
    </row>
    <row r="1013" hidden="1">
      <c r="A1013" s="10"/>
      <c r="B1013" s="11"/>
      <c r="C1013" s="11"/>
      <c r="D1013" s="11"/>
      <c r="E1013" s="12"/>
    </row>
    <row r="1014" hidden="1">
      <c r="A1014" s="5" t="s">
        <v>1655</v>
      </c>
      <c r="B1014" s="6"/>
      <c r="C1014" s="6"/>
      <c r="D1014" s="6"/>
      <c r="E1014" s="7"/>
    </row>
    <row r="1015" hidden="1">
      <c r="A1015" s="10"/>
      <c r="B1015" s="11"/>
      <c r="C1015" s="11"/>
      <c r="D1015" s="11"/>
      <c r="E1015" s="12"/>
    </row>
    <row r="1016" hidden="1">
      <c r="A1016" s="13">
        <v>45717.0</v>
      </c>
      <c r="B1016" s="6"/>
      <c r="C1016" s="54" t="s">
        <v>1656</v>
      </c>
      <c r="D1016" s="15">
        <v>45718.0</v>
      </c>
      <c r="E1016" s="7"/>
    </row>
    <row r="1017" hidden="1">
      <c r="A1017" s="10"/>
      <c r="B1017" s="11"/>
      <c r="C1017" s="16"/>
      <c r="D1017" s="11"/>
      <c r="E1017" s="12"/>
    </row>
    <row r="1018" hidden="1">
      <c r="A1018" s="55" t="s">
        <v>1994</v>
      </c>
      <c r="B1018" s="7"/>
      <c r="C1018" s="16"/>
      <c r="D1018" s="56" t="s">
        <v>1986</v>
      </c>
      <c r="E1018" s="7"/>
    </row>
    <row r="1019" hidden="1">
      <c r="A1019" s="10"/>
      <c r="B1019" s="12"/>
      <c r="C1019" s="16"/>
      <c r="D1019" s="11"/>
      <c r="E1019" s="12"/>
    </row>
    <row r="1020" hidden="1">
      <c r="A1020" s="19" t="s">
        <v>1657</v>
      </c>
      <c r="B1020" s="6"/>
      <c r="C1020" s="6"/>
      <c r="D1020" s="6"/>
      <c r="E1020" s="7"/>
    </row>
    <row r="1021" hidden="1">
      <c r="A1021" s="20" t="s">
        <v>1658</v>
      </c>
      <c r="B1021" s="21" t="s">
        <v>1659</v>
      </c>
      <c r="C1021" s="22" t="s">
        <v>1660</v>
      </c>
      <c r="D1021" s="21" t="s">
        <v>1661</v>
      </c>
      <c r="E1021" s="23" t="s">
        <v>13</v>
      </c>
    </row>
    <row r="1022" hidden="1">
      <c r="A1022" s="57" t="s">
        <v>1662</v>
      </c>
      <c r="B1022" s="25">
        <v>15787.0</v>
      </c>
      <c r="C1022" s="26">
        <v>15788.0</v>
      </c>
      <c r="D1022" s="27">
        <v>1.0</v>
      </c>
      <c r="E1022" s="28" t="s">
        <v>2044</v>
      </c>
    </row>
    <row r="1023" hidden="1">
      <c r="A1023" s="57" t="s">
        <v>1663</v>
      </c>
      <c r="B1023" s="29">
        <v>6338.0</v>
      </c>
      <c r="C1023" s="26">
        <v>6338.0</v>
      </c>
      <c r="D1023" s="27">
        <v>0.0</v>
      </c>
      <c r="E1023" s="28"/>
    </row>
    <row r="1024" hidden="1">
      <c r="A1024" s="57" t="s">
        <v>1664</v>
      </c>
      <c r="B1024" s="29">
        <v>540.0</v>
      </c>
      <c r="C1024" s="26">
        <v>540.0</v>
      </c>
      <c r="D1024" s="27">
        <v>0.0</v>
      </c>
      <c r="E1024" s="28"/>
    </row>
    <row r="1025" hidden="1">
      <c r="A1025" s="57" t="s">
        <v>1666</v>
      </c>
      <c r="B1025" s="29">
        <v>0.0</v>
      </c>
      <c r="C1025" s="26"/>
      <c r="D1025" s="27">
        <v>0.0</v>
      </c>
      <c r="E1025" s="28"/>
    </row>
    <row r="1026" hidden="1">
      <c r="A1026" s="31" t="s">
        <v>1668</v>
      </c>
      <c r="B1026" s="29">
        <v>0.0</v>
      </c>
      <c r="C1026" s="26"/>
      <c r="D1026" s="27">
        <v>0.0</v>
      </c>
      <c r="E1026" s="28"/>
    </row>
    <row r="1027" hidden="1">
      <c r="A1027" s="31" t="s">
        <v>1669</v>
      </c>
      <c r="B1027" s="29">
        <v>0.0</v>
      </c>
      <c r="C1027" s="26"/>
      <c r="D1027" s="27">
        <v>0.0</v>
      </c>
      <c r="E1027" s="28"/>
    </row>
    <row r="1028" hidden="1">
      <c r="A1028" s="31" t="s">
        <v>1671</v>
      </c>
      <c r="B1028" s="29">
        <v>0.0</v>
      </c>
      <c r="C1028" s="26"/>
      <c r="D1028" s="27">
        <v>0.0</v>
      </c>
      <c r="E1028" s="28"/>
    </row>
    <row r="1029" hidden="1">
      <c r="A1029" s="31" t="s">
        <v>1673</v>
      </c>
      <c r="B1029" s="29">
        <v>3440.0</v>
      </c>
      <c r="C1029" s="26">
        <v>3440.0</v>
      </c>
      <c r="D1029" s="27">
        <v>0.0</v>
      </c>
      <c r="E1029" s="34"/>
    </row>
    <row r="1030" hidden="1">
      <c r="A1030" s="58" t="s">
        <v>1674</v>
      </c>
      <c r="B1030" s="29">
        <v>28454.0</v>
      </c>
      <c r="C1030" s="29">
        <v>28454.0</v>
      </c>
      <c r="D1030" s="27">
        <v>0.0</v>
      </c>
      <c r="E1030" s="34"/>
    </row>
    <row r="1031" hidden="1">
      <c r="A1031" s="58" t="s">
        <v>1675</v>
      </c>
      <c r="B1031" s="29">
        <v>9122.0</v>
      </c>
      <c r="C1031" s="59">
        <v>9122.0</v>
      </c>
      <c r="D1031" s="27">
        <v>0.0</v>
      </c>
      <c r="E1031" s="34"/>
    </row>
    <row r="1032" hidden="1">
      <c r="A1032" s="58" t="s">
        <v>1676</v>
      </c>
      <c r="B1032" s="29">
        <v>23636.0</v>
      </c>
      <c r="C1032" s="59">
        <v>23636.0</v>
      </c>
      <c r="D1032" s="27">
        <v>0.0</v>
      </c>
      <c r="E1032" s="34"/>
    </row>
    <row r="1033" hidden="1">
      <c r="A1033" s="58" t="s">
        <v>1677</v>
      </c>
      <c r="B1033" s="29">
        <v>43920.0</v>
      </c>
      <c r="C1033" s="59">
        <v>43920.0</v>
      </c>
      <c r="D1033" s="27">
        <v>0.0</v>
      </c>
      <c r="E1033" s="34"/>
    </row>
    <row r="1034" hidden="1">
      <c r="A1034" s="58" t="s">
        <v>1679</v>
      </c>
      <c r="B1034" s="29">
        <v>0.0</v>
      </c>
      <c r="C1034" s="59">
        <v>0.0</v>
      </c>
      <c r="D1034" s="27">
        <v>0.0</v>
      </c>
      <c r="E1034" s="34"/>
    </row>
    <row r="1035" hidden="1">
      <c r="A1035" s="58" t="s">
        <v>1680</v>
      </c>
      <c r="B1035" s="29">
        <v>4404.0</v>
      </c>
      <c r="C1035" s="59">
        <v>4404.0</v>
      </c>
      <c r="D1035" s="27">
        <v>0.0</v>
      </c>
      <c r="E1035" s="34"/>
    </row>
    <row r="1036" hidden="1">
      <c r="A1036" s="35" t="s">
        <v>1681</v>
      </c>
      <c r="B1036" s="29">
        <v>131237.0</v>
      </c>
      <c r="C1036" s="59">
        <v>131237.0</v>
      </c>
      <c r="D1036" s="27">
        <v>0.0</v>
      </c>
      <c r="E1036" s="34"/>
    </row>
    <row r="1037" hidden="1">
      <c r="A1037" s="36" t="s">
        <v>1682</v>
      </c>
      <c r="B1037" s="37">
        <v>0.0</v>
      </c>
      <c r="C1037" s="27">
        <v>1.0</v>
      </c>
      <c r="D1037" s="27">
        <v>1.0</v>
      </c>
      <c r="E1037" s="38"/>
    </row>
    <row r="1038" hidden="1"/>
    <row r="1039" hidden="1"/>
    <row r="1040" hidden="1">
      <c r="A1040" s="5" t="s">
        <v>1653</v>
      </c>
      <c r="B1040" s="6"/>
      <c r="C1040" s="6"/>
      <c r="D1040" s="6"/>
      <c r="E1040" s="7"/>
    </row>
    <row r="1041" hidden="1">
      <c r="A1041" s="10"/>
      <c r="B1041" s="11"/>
      <c r="C1041" s="11"/>
      <c r="D1041" s="11"/>
      <c r="E1041" s="12"/>
    </row>
    <row r="1042" hidden="1">
      <c r="A1042" s="5" t="s">
        <v>1655</v>
      </c>
      <c r="B1042" s="6"/>
      <c r="C1042" s="6"/>
      <c r="D1042" s="6"/>
      <c r="E1042" s="7"/>
    </row>
    <row r="1043" hidden="1">
      <c r="A1043" s="10"/>
      <c r="B1043" s="11"/>
      <c r="C1043" s="11"/>
      <c r="D1043" s="11"/>
      <c r="E1043" s="12"/>
    </row>
    <row r="1044" hidden="1">
      <c r="A1044" s="13">
        <v>45719.0</v>
      </c>
      <c r="B1044" s="6"/>
      <c r="C1044" s="54" t="s">
        <v>1656</v>
      </c>
      <c r="D1044" s="15">
        <v>45725.0</v>
      </c>
      <c r="E1044" s="7"/>
    </row>
    <row r="1045" hidden="1">
      <c r="A1045" s="10"/>
      <c r="B1045" s="11"/>
      <c r="C1045" s="16"/>
      <c r="D1045" s="11"/>
      <c r="E1045" s="12"/>
    </row>
    <row r="1046" hidden="1">
      <c r="A1046" s="55" t="s">
        <v>1985</v>
      </c>
      <c r="B1046" s="7"/>
      <c r="C1046" s="16"/>
      <c r="D1046" s="56" t="s">
        <v>1986</v>
      </c>
      <c r="E1046" s="7"/>
    </row>
    <row r="1047" hidden="1">
      <c r="A1047" s="10"/>
      <c r="B1047" s="12"/>
      <c r="C1047" s="16"/>
      <c r="D1047" s="11"/>
      <c r="E1047" s="12"/>
    </row>
    <row r="1048" hidden="1">
      <c r="A1048" s="19" t="s">
        <v>1657</v>
      </c>
      <c r="B1048" s="6"/>
      <c r="C1048" s="6"/>
      <c r="D1048" s="6"/>
      <c r="E1048" s="7"/>
    </row>
    <row r="1049" hidden="1">
      <c r="A1049" s="20" t="s">
        <v>1658</v>
      </c>
      <c r="B1049" s="21" t="s">
        <v>1659</v>
      </c>
      <c r="C1049" s="22" t="s">
        <v>1660</v>
      </c>
      <c r="D1049" s="21" t="s">
        <v>1661</v>
      </c>
      <c r="E1049" s="23" t="s">
        <v>13</v>
      </c>
    </row>
    <row r="1050" hidden="1">
      <c r="A1050" s="57" t="s">
        <v>1662</v>
      </c>
      <c r="B1050" s="25">
        <v>29584.0</v>
      </c>
      <c r="C1050" s="26">
        <v>29584.0</v>
      </c>
      <c r="D1050" s="27">
        <v>0.0</v>
      </c>
      <c r="E1050" s="28" t="s">
        <v>2045</v>
      </c>
    </row>
    <row r="1051" hidden="1">
      <c r="A1051" s="57" t="s">
        <v>1663</v>
      </c>
      <c r="B1051" s="29">
        <v>35832.0</v>
      </c>
      <c r="C1051" s="26">
        <v>35832.0</v>
      </c>
      <c r="D1051" s="27">
        <v>0.0</v>
      </c>
      <c r="E1051" s="28"/>
    </row>
    <row r="1052" hidden="1">
      <c r="A1052" s="57" t="s">
        <v>1664</v>
      </c>
      <c r="B1052" s="29">
        <v>920.0</v>
      </c>
      <c r="C1052" s="26">
        <v>920.0</v>
      </c>
      <c r="D1052" s="27">
        <v>0.0</v>
      </c>
      <c r="E1052" s="28"/>
    </row>
    <row r="1053" hidden="1">
      <c r="A1053" s="57" t="s">
        <v>1666</v>
      </c>
      <c r="B1053" s="29">
        <v>1500.0</v>
      </c>
      <c r="C1053" s="26">
        <v>1500.0</v>
      </c>
      <c r="D1053" s="27">
        <v>0.0</v>
      </c>
      <c r="E1053" s="28"/>
    </row>
    <row r="1054" hidden="1">
      <c r="A1054" s="31" t="s">
        <v>1668</v>
      </c>
      <c r="B1054" s="29">
        <v>320.0</v>
      </c>
      <c r="C1054" s="26"/>
      <c r="D1054" s="27">
        <v>-320.0</v>
      </c>
      <c r="E1054" s="28"/>
    </row>
    <row r="1055" hidden="1">
      <c r="A1055" s="31" t="s">
        <v>1669</v>
      </c>
      <c r="B1055" s="29">
        <v>0.0</v>
      </c>
      <c r="C1055" s="26"/>
      <c r="D1055" s="27">
        <v>0.0</v>
      </c>
      <c r="E1055" s="28"/>
    </row>
    <row r="1056" hidden="1">
      <c r="A1056" s="31" t="s">
        <v>1671</v>
      </c>
      <c r="B1056" s="29">
        <v>290.0</v>
      </c>
      <c r="C1056" s="26">
        <v>290.0</v>
      </c>
      <c r="D1056" s="27">
        <v>0.0</v>
      </c>
      <c r="E1056" s="28"/>
    </row>
    <row r="1057" hidden="1">
      <c r="A1057" s="31" t="s">
        <v>1673</v>
      </c>
      <c r="B1057" s="29">
        <v>6120.0</v>
      </c>
      <c r="C1057" s="26">
        <v>6440.0</v>
      </c>
      <c r="D1057" s="27">
        <v>320.0</v>
      </c>
      <c r="E1057" s="34"/>
    </row>
    <row r="1058" hidden="1">
      <c r="A1058" s="58" t="s">
        <v>1674</v>
      </c>
      <c r="B1058" s="29">
        <v>55118.0</v>
      </c>
      <c r="C1058" s="29">
        <v>55118.0</v>
      </c>
      <c r="D1058" s="27">
        <v>0.0</v>
      </c>
      <c r="E1058" s="34"/>
    </row>
    <row r="1059" hidden="1">
      <c r="A1059" s="58" t="s">
        <v>1675</v>
      </c>
      <c r="B1059" s="29">
        <v>27359.0</v>
      </c>
      <c r="C1059" s="59">
        <v>27359.0</v>
      </c>
      <c r="D1059" s="27">
        <v>0.0</v>
      </c>
      <c r="E1059" s="34"/>
    </row>
    <row r="1060" hidden="1">
      <c r="A1060" s="58" t="s">
        <v>1676</v>
      </c>
      <c r="B1060" s="29">
        <v>73398.0</v>
      </c>
      <c r="C1060" s="59">
        <v>73398.0</v>
      </c>
      <c r="D1060" s="27">
        <v>0.0</v>
      </c>
      <c r="E1060" s="34"/>
    </row>
    <row r="1061" hidden="1">
      <c r="A1061" s="58" t="s">
        <v>1677</v>
      </c>
      <c r="B1061" s="29">
        <v>88910.0</v>
      </c>
      <c r="C1061" s="59">
        <v>88910.0</v>
      </c>
      <c r="D1061" s="27">
        <v>0.0</v>
      </c>
      <c r="E1061" s="34"/>
    </row>
    <row r="1062" hidden="1">
      <c r="A1062" s="58" t="s">
        <v>1679</v>
      </c>
      <c r="B1062" s="29">
        <v>1490.0</v>
      </c>
      <c r="C1062" s="59">
        <v>1490.0</v>
      </c>
      <c r="D1062" s="27">
        <v>0.0</v>
      </c>
      <c r="E1062" s="34"/>
    </row>
    <row r="1063" hidden="1">
      <c r="A1063" s="58" t="s">
        <v>1680</v>
      </c>
      <c r="B1063" s="29">
        <v>8601.0</v>
      </c>
      <c r="C1063" s="59">
        <v>8601.0</v>
      </c>
      <c r="D1063" s="27">
        <v>0.0</v>
      </c>
      <c r="E1063" s="34"/>
    </row>
    <row r="1064" hidden="1">
      <c r="A1064" s="35" t="s">
        <v>1681</v>
      </c>
      <c r="B1064" s="29">
        <v>320837.5</v>
      </c>
      <c r="C1064" s="59">
        <v>320837.5</v>
      </c>
      <c r="D1064" s="27">
        <v>0.0</v>
      </c>
      <c r="E1064" s="34"/>
    </row>
    <row r="1065" hidden="1">
      <c r="A1065" s="36" t="s">
        <v>1682</v>
      </c>
      <c r="B1065" s="37">
        <v>3.5</v>
      </c>
      <c r="C1065" s="27">
        <v>3.5</v>
      </c>
      <c r="D1065" s="27">
        <v>0.0</v>
      </c>
      <c r="E1065" s="38"/>
    </row>
    <row r="1066" hidden="1"/>
    <row r="1067" hidden="1"/>
    <row r="1068" hidden="1">
      <c r="A1068" s="5" t="s">
        <v>1653</v>
      </c>
      <c r="B1068" s="6"/>
      <c r="C1068" s="6"/>
      <c r="D1068" s="6"/>
      <c r="E1068" s="7"/>
    </row>
    <row r="1069" hidden="1">
      <c r="A1069" s="10"/>
      <c r="B1069" s="11"/>
      <c r="C1069" s="11"/>
      <c r="D1069" s="11"/>
      <c r="E1069" s="12"/>
    </row>
    <row r="1070" hidden="1">
      <c r="A1070" s="5" t="s">
        <v>1655</v>
      </c>
      <c r="B1070" s="6"/>
      <c r="C1070" s="6"/>
      <c r="D1070" s="6"/>
      <c r="E1070" s="7"/>
    </row>
    <row r="1071" hidden="1">
      <c r="A1071" s="10"/>
      <c r="B1071" s="11"/>
      <c r="C1071" s="11"/>
      <c r="D1071" s="11"/>
      <c r="E1071" s="12"/>
    </row>
    <row r="1072" hidden="1">
      <c r="A1072" s="13">
        <v>45726.0</v>
      </c>
      <c r="B1072" s="6"/>
      <c r="C1072" s="54" t="s">
        <v>1656</v>
      </c>
      <c r="D1072" s="15">
        <v>45732.0</v>
      </c>
      <c r="E1072" s="7"/>
    </row>
    <row r="1073" hidden="1">
      <c r="A1073" s="10"/>
      <c r="B1073" s="11"/>
      <c r="C1073" s="16"/>
      <c r="D1073" s="11"/>
      <c r="E1073" s="12"/>
    </row>
    <row r="1074" hidden="1">
      <c r="A1074" s="55" t="s">
        <v>1985</v>
      </c>
      <c r="B1074" s="7"/>
      <c r="C1074" s="16"/>
      <c r="D1074" s="56" t="s">
        <v>1986</v>
      </c>
      <c r="E1074" s="7"/>
    </row>
    <row r="1075" hidden="1">
      <c r="A1075" s="10"/>
      <c r="B1075" s="12"/>
      <c r="C1075" s="16"/>
      <c r="D1075" s="11"/>
      <c r="E1075" s="12"/>
    </row>
    <row r="1076" hidden="1">
      <c r="A1076" s="19" t="s">
        <v>1657</v>
      </c>
      <c r="B1076" s="6"/>
      <c r="C1076" s="6"/>
      <c r="D1076" s="6"/>
      <c r="E1076" s="7"/>
    </row>
    <row r="1077" hidden="1">
      <c r="A1077" s="20" t="s">
        <v>1658</v>
      </c>
      <c r="B1077" s="21" t="s">
        <v>1659</v>
      </c>
      <c r="C1077" s="22" t="s">
        <v>1660</v>
      </c>
      <c r="D1077" s="21" t="s">
        <v>1661</v>
      </c>
      <c r="E1077" s="23" t="s">
        <v>13</v>
      </c>
    </row>
    <row r="1078" hidden="1">
      <c r="A1078" s="57" t="s">
        <v>1662</v>
      </c>
      <c r="B1078" s="25">
        <v>35767.0</v>
      </c>
      <c r="C1078" s="26">
        <v>35752.0</v>
      </c>
      <c r="D1078" s="27">
        <v>-15.0</v>
      </c>
      <c r="E1078" s="28" t="s">
        <v>2046</v>
      </c>
    </row>
    <row r="1079" hidden="1">
      <c r="A1079" s="57" t="s">
        <v>1663</v>
      </c>
      <c r="B1079" s="29">
        <v>26175.0</v>
      </c>
      <c r="C1079" s="26">
        <v>26175.0</v>
      </c>
      <c r="D1079" s="27">
        <v>0.0</v>
      </c>
      <c r="E1079" s="28"/>
    </row>
    <row r="1080" hidden="1">
      <c r="A1080" s="57" t="s">
        <v>1664</v>
      </c>
      <c r="B1080" s="29">
        <v>360.0</v>
      </c>
      <c r="C1080" s="26">
        <v>460.0</v>
      </c>
      <c r="D1080" s="27">
        <v>100.0</v>
      </c>
      <c r="E1080" s="28" t="s">
        <v>2047</v>
      </c>
    </row>
    <row r="1081" hidden="1">
      <c r="A1081" s="57" t="s">
        <v>1666</v>
      </c>
      <c r="B1081" s="29">
        <v>3200.0</v>
      </c>
      <c r="C1081" s="26">
        <v>3200.0</v>
      </c>
      <c r="D1081" s="27">
        <v>0.0</v>
      </c>
      <c r="E1081" s="28"/>
    </row>
    <row r="1082" hidden="1">
      <c r="A1082" s="31" t="s">
        <v>1668</v>
      </c>
      <c r="B1082" s="29">
        <v>0.0</v>
      </c>
      <c r="C1082" s="26"/>
      <c r="D1082" s="27">
        <v>0.0</v>
      </c>
      <c r="E1082" s="28"/>
    </row>
    <row r="1083" hidden="1">
      <c r="A1083" s="31" t="s">
        <v>1669</v>
      </c>
      <c r="B1083" s="29">
        <v>0.0</v>
      </c>
      <c r="C1083" s="26"/>
      <c r="D1083" s="27">
        <v>0.0</v>
      </c>
      <c r="E1083" s="28"/>
    </row>
    <row r="1084" hidden="1">
      <c r="A1084" s="31" t="s">
        <v>1671</v>
      </c>
      <c r="B1084" s="29">
        <v>0.0</v>
      </c>
      <c r="C1084" s="26">
        <v>500.0</v>
      </c>
      <c r="D1084" s="27">
        <v>500.0</v>
      </c>
      <c r="E1084" s="28" t="s">
        <v>2048</v>
      </c>
    </row>
    <row r="1085" hidden="1">
      <c r="A1085" s="31" t="s">
        <v>1673</v>
      </c>
      <c r="B1085" s="29">
        <v>5320.0</v>
      </c>
      <c r="C1085" s="26">
        <v>5280.0</v>
      </c>
      <c r="D1085" s="27">
        <v>-40.0</v>
      </c>
      <c r="E1085" s="34"/>
    </row>
    <row r="1086" hidden="1">
      <c r="A1086" s="58" t="s">
        <v>1674</v>
      </c>
      <c r="B1086" s="29">
        <v>69610.0</v>
      </c>
      <c r="C1086" s="29">
        <v>69610.0</v>
      </c>
      <c r="D1086" s="27">
        <v>0.0</v>
      </c>
      <c r="E1086" s="34"/>
    </row>
    <row r="1087" hidden="1">
      <c r="A1087" s="58" t="s">
        <v>1675</v>
      </c>
      <c r="B1087" s="29">
        <v>36200.0</v>
      </c>
      <c r="C1087" s="59">
        <v>36200.0</v>
      </c>
      <c r="D1087" s="27">
        <v>0.0</v>
      </c>
      <c r="E1087" s="34"/>
    </row>
    <row r="1088" hidden="1">
      <c r="A1088" s="58" t="s">
        <v>1676</v>
      </c>
      <c r="B1088" s="29">
        <v>78227.0</v>
      </c>
      <c r="C1088" s="59">
        <v>78227.0</v>
      </c>
      <c r="D1088" s="27">
        <v>0.0</v>
      </c>
      <c r="E1088" s="34"/>
    </row>
    <row r="1089" hidden="1">
      <c r="A1089" s="58" t="s">
        <v>1677</v>
      </c>
      <c r="B1089" s="29">
        <v>69571.0</v>
      </c>
      <c r="C1089" s="59">
        <v>69571.0</v>
      </c>
      <c r="D1089" s="27">
        <v>0.0</v>
      </c>
      <c r="E1089" s="34"/>
    </row>
    <row r="1090" hidden="1">
      <c r="A1090" s="58" t="s">
        <v>1679</v>
      </c>
      <c r="B1090" s="29">
        <v>970.0</v>
      </c>
      <c r="C1090" s="59">
        <v>970.0</v>
      </c>
      <c r="D1090" s="27">
        <v>0.0</v>
      </c>
      <c r="E1090" s="34"/>
    </row>
    <row r="1091" hidden="1">
      <c r="A1091" s="58" t="s">
        <v>1680</v>
      </c>
      <c r="B1091" s="29">
        <v>10872.0</v>
      </c>
      <c r="C1091" s="59">
        <v>10872.0</v>
      </c>
      <c r="D1091" s="27">
        <v>0.0</v>
      </c>
      <c r="E1091" s="34"/>
    </row>
    <row r="1092" hidden="1">
      <c r="A1092" s="35" t="s">
        <v>1681</v>
      </c>
      <c r="B1092" s="29">
        <v>325399.5</v>
      </c>
      <c r="C1092" s="59">
        <v>325399.5</v>
      </c>
      <c r="D1092" s="27">
        <v>0.0</v>
      </c>
      <c r="E1092" s="34"/>
    </row>
    <row r="1093" hidden="1">
      <c r="A1093" s="36" t="s">
        <v>1682</v>
      </c>
      <c r="B1093" s="37">
        <v>0.5</v>
      </c>
      <c r="C1093" s="27">
        <v>545.5</v>
      </c>
      <c r="D1093" s="27">
        <v>545.0</v>
      </c>
      <c r="E1093" s="38"/>
    </row>
    <row r="1094" hidden="1"/>
    <row r="1095" hidden="1"/>
    <row r="1096" hidden="1">
      <c r="A1096" s="5" t="s">
        <v>1653</v>
      </c>
      <c r="B1096" s="6"/>
      <c r="C1096" s="6"/>
      <c r="D1096" s="6"/>
      <c r="E1096" s="7"/>
    </row>
    <row r="1097" hidden="1">
      <c r="A1097" s="10"/>
      <c r="B1097" s="11"/>
      <c r="C1097" s="11"/>
      <c r="D1097" s="11"/>
      <c r="E1097" s="12"/>
    </row>
    <row r="1098" hidden="1">
      <c r="A1098" s="5" t="s">
        <v>1655</v>
      </c>
      <c r="B1098" s="6"/>
      <c r="C1098" s="6"/>
      <c r="D1098" s="6"/>
      <c r="E1098" s="7"/>
    </row>
    <row r="1099" hidden="1">
      <c r="A1099" s="10"/>
      <c r="B1099" s="11"/>
      <c r="C1099" s="11"/>
      <c r="D1099" s="11"/>
      <c r="E1099" s="12"/>
    </row>
    <row r="1100" hidden="1">
      <c r="A1100" s="13">
        <v>45733.0</v>
      </c>
      <c r="B1100" s="6"/>
      <c r="C1100" s="54" t="s">
        <v>1656</v>
      </c>
      <c r="D1100" s="15">
        <v>45739.0</v>
      </c>
      <c r="E1100" s="7"/>
    </row>
    <row r="1101" hidden="1">
      <c r="A1101" s="10"/>
      <c r="B1101" s="11"/>
      <c r="C1101" s="16"/>
      <c r="D1101" s="11"/>
      <c r="E1101" s="12"/>
    </row>
    <row r="1102" hidden="1">
      <c r="A1102" s="55" t="s">
        <v>1985</v>
      </c>
      <c r="B1102" s="7"/>
      <c r="C1102" s="16"/>
      <c r="D1102" s="56" t="s">
        <v>1986</v>
      </c>
      <c r="E1102" s="7"/>
    </row>
    <row r="1103" hidden="1">
      <c r="A1103" s="10"/>
      <c r="B1103" s="12"/>
      <c r="C1103" s="16"/>
      <c r="D1103" s="11"/>
      <c r="E1103" s="12"/>
    </row>
    <row r="1104" hidden="1">
      <c r="A1104" s="19" t="s">
        <v>1657</v>
      </c>
      <c r="B1104" s="6"/>
      <c r="C1104" s="6"/>
      <c r="D1104" s="6"/>
      <c r="E1104" s="7"/>
    </row>
    <row r="1105" hidden="1">
      <c r="A1105" s="20" t="s">
        <v>1658</v>
      </c>
      <c r="B1105" s="21" t="s">
        <v>1659</v>
      </c>
      <c r="C1105" s="22" t="s">
        <v>1660</v>
      </c>
      <c r="D1105" s="21" t="s">
        <v>1661</v>
      </c>
      <c r="E1105" s="23" t="s">
        <v>13</v>
      </c>
    </row>
    <row r="1106" hidden="1">
      <c r="A1106" s="57" t="s">
        <v>1662</v>
      </c>
      <c r="B1106" s="25">
        <v>24481.0</v>
      </c>
      <c r="C1106" s="26">
        <v>24483.0</v>
      </c>
      <c r="D1106" s="27">
        <v>2.0</v>
      </c>
      <c r="E1106" s="28" t="s">
        <v>2049</v>
      </c>
    </row>
    <row r="1107" hidden="1">
      <c r="A1107" s="57" t="s">
        <v>1663</v>
      </c>
      <c r="B1107" s="29">
        <v>28819.0</v>
      </c>
      <c r="C1107" s="26">
        <v>28819.0</v>
      </c>
      <c r="D1107" s="27">
        <v>0.0</v>
      </c>
      <c r="E1107" s="28"/>
    </row>
    <row r="1108" hidden="1">
      <c r="A1108" s="57" t="s">
        <v>1664</v>
      </c>
      <c r="B1108" s="29">
        <v>1095.0</v>
      </c>
      <c r="C1108" s="26">
        <v>1095.0</v>
      </c>
      <c r="D1108" s="27">
        <v>0.0</v>
      </c>
      <c r="E1108" s="28"/>
    </row>
    <row r="1109" hidden="1">
      <c r="A1109" s="57" t="s">
        <v>1666</v>
      </c>
      <c r="B1109" s="29">
        <v>1500.0</v>
      </c>
      <c r="C1109" s="26">
        <v>1500.0</v>
      </c>
      <c r="D1109" s="27">
        <v>0.0</v>
      </c>
      <c r="E1109" s="28"/>
    </row>
    <row r="1110" hidden="1">
      <c r="A1110" s="31" t="s">
        <v>1668</v>
      </c>
      <c r="B1110" s="29">
        <v>40.0</v>
      </c>
      <c r="C1110" s="26"/>
      <c r="D1110" s="27">
        <v>-40.0</v>
      </c>
      <c r="E1110" s="28"/>
    </row>
    <row r="1111" hidden="1">
      <c r="A1111" s="31" t="s">
        <v>1669</v>
      </c>
      <c r="B1111" s="29">
        <v>0.0</v>
      </c>
      <c r="C1111" s="26"/>
      <c r="D1111" s="27">
        <v>0.0</v>
      </c>
      <c r="E1111" s="28"/>
    </row>
    <row r="1112" hidden="1">
      <c r="A1112" s="31" t="s">
        <v>1671</v>
      </c>
      <c r="B1112" s="29">
        <v>2796.04</v>
      </c>
      <c r="C1112" s="26">
        <v>2796.04</v>
      </c>
      <c r="D1112" s="27">
        <v>0.0</v>
      </c>
      <c r="E1112" s="28" t="s">
        <v>2050</v>
      </c>
    </row>
    <row r="1113" hidden="1">
      <c r="A1113" s="31" t="s">
        <v>1673</v>
      </c>
      <c r="B1113" s="29">
        <v>6200.0</v>
      </c>
      <c r="C1113" s="26">
        <v>6000.0</v>
      </c>
      <c r="D1113" s="27">
        <v>-200.0</v>
      </c>
      <c r="E1113" s="34"/>
    </row>
    <row r="1114" hidden="1">
      <c r="A1114" s="58" t="s">
        <v>1674</v>
      </c>
      <c r="B1114" s="29">
        <v>76414.0</v>
      </c>
      <c r="C1114" s="29">
        <v>76414.0</v>
      </c>
      <c r="D1114" s="27">
        <v>0.0</v>
      </c>
      <c r="E1114" s="34"/>
    </row>
    <row r="1115" hidden="1">
      <c r="A1115" s="58" t="s">
        <v>1675</v>
      </c>
      <c r="B1115" s="29">
        <v>35992.0</v>
      </c>
      <c r="C1115" s="59">
        <v>35992.0</v>
      </c>
      <c r="D1115" s="27">
        <v>0.0</v>
      </c>
      <c r="E1115" s="34"/>
    </row>
    <row r="1116" hidden="1">
      <c r="A1116" s="58" t="s">
        <v>1676</v>
      </c>
      <c r="B1116" s="29">
        <v>77914.0</v>
      </c>
      <c r="C1116" s="59">
        <v>77914.0</v>
      </c>
      <c r="D1116" s="27">
        <v>0.0</v>
      </c>
      <c r="E1116" s="34"/>
    </row>
    <row r="1117" hidden="1">
      <c r="A1117" s="58" t="s">
        <v>1677</v>
      </c>
      <c r="B1117" s="29">
        <v>78680.0</v>
      </c>
      <c r="C1117" s="59">
        <v>79342.0</v>
      </c>
      <c r="D1117" s="27">
        <v>662.0</v>
      </c>
      <c r="E1117" s="34"/>
    </row>
    <row r="1118" hidden="1">
      <c r="A1118" s="58" t="s">
        <v>1679</v>
      </c>
      <c r="B1118" s="29">
        <v>1383.0</v>
      </c>
      <c r="C1118" s="59">
        <v>1383.0</v>
      </c>
      <c r="D1118" s="27">
        <v>0.0</v>
      </c>
      <c r="E1118" s="34"/>
    </row>
    <row r="1119" hidden="1">
      <c r="A1119" s="58" t="s">
        <v>1680</v>
      </c>
      <c r="B1119" s="29">
        <v>10811.0</v>
      </c>
      <c r="C1119" s="59">
        <v>10811.0</v>
      </c>
      <c r="D1119" s="27">
        <v>0.0</v>
      </c>
      <c r="E1119" s="34"/>
    </row>
    <row r="1120" hidden="1">
      <c r="A1120" s="35" t="s">
        <v>1681</v>
      </c>
      <c r="B1120" s="29">
        <v>335293.0</v>
      </c>
      <c r="C1120" s="59">
        <v>335955.0</v>
      </c>
      <c r="D1120" s="27">
        <v>662.0</v>
      </c>
      <c r="E1120" s="34"/>
    </row>
    <row r="1121" hidden="1">
      <c r="A1121" s="36" t="s">
        <v>1682</v>
      </c>
      <c r="B1121" s="37">
        <v>21.040000000000873</v>
      </c>
      <c r="C1121" s="27">
        <v>-216.95999999996275</v>
      </c>
      <c r="D1121" s="27">
        <v>-237.99999999996362</v>
      </c>
      <c r="E1121" s="38"/>
    </row>
    <row r="1122" hidden="1"/>
    <row r="1123" hidden="1"/>
    <row r="1124" hidden="1">
      <c r="A1124" s="5" t="s">
        <v>1653</v>
      </c>
      <c r="B1124" s="6"/>
      <c r="C1124" s="6"/>
      <c r="D1124" s="6"/>
      <c r="E1124" s="7"/>
    </row>
    <row r="1125" hidden="1">
      <c r="A1125" s="10"/>
      <c r="B1125" s="11"/>
      <c r="C1125" s="11"/>
      <c r="D1125" s="11"/>
      <c r="E1125" s="12"/>
    </row>
    <row r="1126" hidden="1">
      <c r="A1126" s="5" t="s">
        <v>1655</v>
      </c>
      <c r="B1126" s="6"/>
      <c r="C1126" s="6"/>
      <c r="D1126" s="6"/>
      <c r="E1126" s="7"/>
    </row>
    <row r="1127" hidden="1">
      <c r="A1127" s="10"/>
      <c r="B1127" s="11"/>
      <c r="C1127" s="11"/>
      <c r="D1127" s="11"/>
      <c r="E1127" s="12"/>
    </row>
    <row r="1128" hidden="1">
      <c r="A1128" s="13">
        <v>45740.0</v>
      </c>
      <c r="B1128" s="6"/>
      <c r="C1128" s="54" t="s">
        <v>1656</v>
      </c>
      <c r="D1128" s="15">
        <v>45746.0</v>
      </c>
      <c r="E1128" s="7"/>
    </row>
    <row r="1129" hidden="1">
      <c r="A1129" s="10"/>
      <c r="B1129" s="11"/>
      <c r="C1129" s="16"/>
      <c r="D1129" s="11"/>
      <c r="E1129" s="12"/>
    </row>
    <row r="1130" hidden="1">
      <c r="A1130" s="55" t="s">
        <v>1985</v>
      </c>
      <c r="B1130" s="7"/>
      <c r="C1130" s="16"/>
      <c r="D1130" s="56" t="s">
        <v>1986</v>
      </c>
      <c r="E1130" s="7"/>
    </row>
    <row r="1131" hidden="1">
      <c r="A1131" s="10"/>
      <c r="B1131" s="12"/>
      <c r="C1131" s="16"/>
      <c r="D1131" s="11"/>
      <c r="E1131" s="12"/>
    </row>
    <row r="1132" hidden="1">
      <c r="A1132" s="19" t="s">
        <v>1657</v>
      </c>
      <c r="B1132" s="6"/>
      <c r="C1132" s="6"/>
      <c r="D1132" s="6"/>
      <c r="E1132" s="7"/>
    </row>
    <row r="1133" hidden="1">
      <c r="A1133" s="20" t="s">
        <v>1658</v>
      </c>
      <c r="B1133" s="21" t="s">
        <v>1659</v>
      </c>
      <c r="C1133" s="22" t="s">
        <v>1660</v>
      </c>
      <c r="D1133" s="21" t="s">
        <v>1661</v>
      </c>
      <c r="E1133" s="23" t="s">
        <v>13</v>
      </c>
    </row>
    <row r="1134" hidden="1">
      <c r="A1134" s="57" t="s">
        <v>1662</v>
      </c>
      <c r="B1134" s="25">
        <v>34901.0</v>
      </c>
      <c r="C1134" s="26">
        <v>34901.0</v>
      </c>
      <c r="D1134" s="27">
        <v>0.0</v>
      </c>
      <c r="E1134" s="28" t="s">
        <v>2051</v>
      </c>
    </row>
    <row r="1135" hidden="1">
      <c r="A1135" s="57" t="s">
        <v>1663</v>
      </c>
      <c r="B1135" s="29">
        <v>32566.0</v>
      </c>
      <c r="C1135" s="26">
        <v>32566.0</v>
      </c>
      <c r="D1135" s="27">
        <v>0.0</v>
      </c>
      <c r="E1135" s="28"/>
    </row>
    <row r="1136" hidden="1">
      <c r="A1136" s="57" t="s">
        <v>1664</v>
      </c>
      <c r="B1136" s="29">
        <v>525.0</v>
      </c>
      <c r="C1136" s="26">
        <v>525.0</v>
      </c>
      <c r="D1136" s="27">
        <v>0.0</v>
      </c>
      <c r="E1136" s="28"/>
    </row>
    <row r="1137" hidden="1">
      <c r="A1137" s="57" t="s">
        <v>1666</v>
      </c>
      <c r="B1137" s="29">
        <v>2500.0</v>
      </c>
      <c r="C1137" s="26">
        <v>2500.0</v>
      </c>
      <c r="D1137" s="27">
        <v>0.0</v>
      </c>
      <c r="E1137" s="28"/>
    </row>
    <row r="1138" hidden="1">
      <c r="A1138" s="31" t="s">
        <v>1668</v>
      </c>
      <c r="B1138" s="29">
        <v>0.0</v>
      </c>
      <c r="C1138" s="26"/>
      <c r="D1138" s="27">
        <v>0.0</v>
      </c>
      <c r="E1138" s="28"/>
    </row>
    <row r="1139" hidden="1">
      <c r="A1139" s="31" t="s">
        <v>1669</v>
      </c>
      <c r="B1139" s="29">
        <v>0.0</v>
      </c>
      <c r="C1139" s="26"/>
      <c r="D1139" s="27">
        <v>0.0</v>
      </c>
      <c r="E1139" s="28"/>
    </row>
    <row r="1140" hidden="1">
      <c r="A1140" s="31" t="s">
        <v>1671</v>
      </c>
      <c r="B1140" s="29">
        <v>239.0</v>
      </c>
      <c r="C1140" s="26"/>
      <c r="D1140" s="27">
        <v>-239.0</v>
      </c>
      <c r="E1140" s="28"/>
    </row>
    <row r="1141" hidden="1">
      <c r="A1141" s="31" t="s">
        <v>1673</v>
      </c>
      <c r="B1141" s="29">
        <v>6160.0</v>
      </c>
      <c r="C1141" s="26">
        <v>5720.0</v>
      </c>
      <c r="D1141" s="27">
        <v>-440.0</v>
      </c>
      <c r="E1141" s="34"/>
    </row>
    <row r="1142" hidden="1">
      <c r="A1142" s="58" t="s">
        <v>1674</v>
      </c>
      <c r="B1142" s="29">
        <v>65815.0</v>
      </c>
      <c r="C1142" s="29">
        <v>65815.0</v>
      </c>
      <c r="D1142" s="27">
        <v>0.0</v>
      </c>
      <c r="E1142" s="34"/>
    </row>
    <row r="1143" hidden="1">
      <c r="A1143" s="58" t="s">
        <v>1675</v>
      </c>
      <c r="B1143" s="29">
        <v>22620.0</v>
      </c>
      <c r="C1143" s="59">
        <v>22620.0</v>
      </c>
      <c r="D1143" s="27">
        <v>0.0</v>
      </c>
      <c r="E1143" s="34"/>
    </row>
    <row r="1144" hidden="1">
      <c r="A1144" s="58" t="s">
        <v>1676</v>
      </c>
      <c r="B1144" s="29">
        <v>60572.0</v>
      </c>
      <c r="C1144" s="59">
        <v>60572.0</v>
      </c>
      <c r="D1144" s="27">
        <v>0.0</v>
      </c>
      <c r="E1144" s="34"/>
    </row>
    <row r="1145" hidden="1">
      <c r="A1145" s="58" t="s">
        <v>1677</v>
      </c>
      <c r="B1145" s="29">
        <v>90528.0</v>
      </c>
      <c r="C1145" s="59">
        <v>90528.0</v>
      </c>
      <c r="D1145" s="27">
        <v>0.0</v>
      </c>
      <c r="E1145" s="34"/>
    </row>
    <row r="1146" hidden="1">
      <c r="A1146" s="58" t="s">
        <v>1679</v>
      </c>
      <c r="B1146" s="29">
        <v>1266.0</v>
      </c>
      <c r="C1146" s="59">
        <v>1266.0</v>
      </c>
      <c r="D1146" s="27">
        <v>0.0</v>
      </c>
      <c r="E1146" s="34"/>
    </row>
    <row r="1147" hidden="1">
      <c r="A1147" s="58" t="s">
        <v>1680</v>
      </c>
      <c r="B1147" s="29">
        <v>10448.0</v>
      </c>
      <c r="C1147" s="59">
        <v>10448.0</v>
      </c>
      <c r="D1147" s="27">
        <v>0.0</v>
      </c>
      <c r="E1147" s="34"/>
    </row>
    <row r="1148" hidden="1">
      <c r="A1148" s="35" t="s">
        <v>1681</v>
      </c>
      <c r="B1148" s="29">
        <v>317686.5</v>
      </c>
      <c r="C1148" s="59">
        <v>317686.5</v>
      </c>
      <c r="D1148" s="27">
        <v>0.0</v>
      </c>
      <c r="E1148" s="34"/>
    </row>
    <row r="1149" hidden="1">
      <c r="A1149" s="36" t="s">
        <v>1682</v>
      </c>
      <c r="B1149" s="37">
        <v>5.5</v>
      </c>
      <c r="C1149" s="27">
        <v>-673.5</v>
      </c>
      <c r="D1149" s="27">
        <v>-679.0</v>
      </c>
      <c r="E1149" s="38"/>
    </row>
    <row r="1150" hidden="1"/>
    <row r="1151" hidden="1"/>
    <row r="1152" hidden="1">
      <c r="A1152" s="5" t="s">
        <v>1653</v>
      </c>
      <c r="B1152" s="6"/>
      <c r="C1152" s="6"/>
      <c r="D1152" s="6"/>
      <c r="E1152" s="7"/>
    </row>
    <row r="1153" hidden="1">
      <c r="A1153" s="10"/>
      <c r="B1153" s="11"/>
      <c r="C1153" s="11"/>
      <c r="D1153" s="11"/>
      <c r="E1153" s="12"/>
    </row>
    <row r="1154" hidden="1">
      <c r="A1154" s="5" t="s">
        <v>1655</v>
      </c>
      <c r="B1154" s="6"/>
      <c r="C1154" s="6"/>
      <c r="D1154" s="6"/>
      <c r="E1154" s="7"/>
    </row>
    <row r="1155" hidden="1">
      <c r="A1155" s="10"/>
      <c r="B1155" s="11"/>
      <c r="C1155" s="11"/>
      <c r="D1155" s="11"/>
      <c r="E1155" s="12"/>
    </row>
    <row r="1156" hidden="1">
      <c r="A1156" s="13">
        <v>45747.0</v>
      </c>
      <c r="B1156" s="6"/>
      <c r="C1156" s="54" t="s">
        <v>1656</v>
      </c>
      <c r="D1156" s="15">
        <v>45747.0</v>
      </c>
      <c r="E1156" s="7"/>
    </row>
    <row r="1157" hidden="1">
      <c r="A1157" s="10"/>
      <c r="B1157" s="11"/>
      <c r="C1157" s="16"/>
      <c r="D1157" s="11"/>
      <c r="E1157" s="12"/>
    </row>
    <row r="1158" hidden="1">
      <c r="A1158" s="55" t="s">
        <v>1985</v>
      </c>
      <c r="B1158" s="7"/>
      <c r="C1158" s="16"/>
      <c r="D1158" s="56" t="s">
        <v>1985</v>
      </c>
      <c r="E1158" s="7"/>
    </row>
    <row r="1159" hidden="1">
      <c r="A1159" s="10"/>
      <c r="B1159" s="12"/>
      <c r="C1159" s="16"/>
      <c r="D1159" s="11"/>
      <c r="E1159" s="12"/>
    </row>
    <row r="1160" hidden="1">
      <c r="A1160" s="19" t="s">
        <v>1657</v>
      </c>
      <c r="B1160" s="6"/>
      <c r="C1160" s="6"/>
      <c r="D1160" s="6"/>
      <c r="E1160" s="7"/>
    </row>
    <row r="1161" hidden="1">
      <c r="A1161" s="20" t="s">
        <v>1658</v>
      </c>
      <c r="B1161" s="21" t="s">
        <v>1659</v>
      </c>
      <c r="C1161" s="22" t="s">
        <v>1660</v>
      </c>
      <c r="D1161" s="21" t="s">
        <v>1661</v>
      </c>
      <c r="E1161" s="23" t="s">
        <v>13</v>
      </c>
    </row>
    <row r="1162" hidden="1">
      <c r="A1162" s="57" t="s">
        <v>1662</v>
      </c>
      <c r="B1162" s="25">
        <v>3220.0</v>
      </c>
      <c r="C1162" s="26">
        <v>3220.0</v>
      </c>
      <c r="D1162" s="27">
        <v>0.0</v>
      </c>
      <c r="E1162" s="28"/>
    </row>
    <row r="1163" hidden="1">
      <c r="A1163" s="57" t="s">
        <v>1663</v>
      </c>
      <c r="B1163" s="29">
        <v>4314.0</v>
      </c>
      <c r="C1163" s="26">
        <v>4314.0</v>
      </c>
      <c r="D1163" s="27">
        <v>0.0</v>
      </c>
      <c r="E1163" s="28"/>
    </row>
    <row r="1164" hidden="1">
      <c r="A1164" s="57" t="s">
        <v>1664</v>
      </c>
      <c r="B1164" s="29">
        <v>0.0</v>
      </c>
      <c r="C1164" s="26"/>
      <c r="D1164" s="27">
        <v>0.0</v>
      </c>
      <c r="E1164" s="28"/>
    </row>
    <row r="1165" hidden="1">
      <c r="A1165" s="57" t="s">
        <v>1666</v>
      </c>
      <c r="B1165" s="29">
        <v>500.0</v>
      </c>
      <c r="C1165" s="26">
        <v>500.0</v>
      </c>
      <c r="D1165" s="27">
        <v>0.0</v>
      </c>
      <c r="E1165" s="28"/>
    </row>
    <row r="1166" hidden="1">
      <c r="A1166" s="31" t="s">
        <v>1668</v>
      </c>
      <c r="B1166" s="29">
        <v>0.0</v>
      </c>
      <c r="C1166" s="26"/>
      <c r="D1166" s="27">
        <v>0.0</v>
      </c>
      <c r="E1166" s="28"/>
    </row>
    <row r="1167" hidden="1">
      <c r="A1167" s="31" t="s">
        <v>1669</v>
      </c>
      <c r="B1167" s="29">
        <v>0.0</v>
      </c>
      <c r="C1167" s="26"/>
      <c r="D1167" s="27">
        <v>0.0</v>
      </c>
      <c r="E1167" s="28"/>
    </row>
    <row r="1168" hidden="1">
      <c r="A1168" s="31" t="s">
        <v>1671</v>
      </c>
      <c r="B1168" s="29">
        <v>2617.0</v>
      </c>
      <c r="C1168" s="26">
        <v>2617.0</v>
      </c>
      <c r="D1168" s="27">
        <v>0.0</v>
      </c>
      <c r="E1168" s="28"/>
    </row>
    <row r="1169" hidden="1">
      <c r="A1169" s="31" t="s">
        <v>1673</v>
      </c>
      <c r="B1169" s="29">
        <v>520.0</v>
      </c>
      <c r="C1169" s="26">
        <v>520.0</v>
      </c>
      <c r="D1169" s="27">
        <v>0.0</v>
      </c>
      <c r="E1169" s="34"/>
    </row>
    <row r="1170" hidden="1">
      <c r="A1170" s="58" t="s">
        <v>1674</v>
      </c>
      <c r="B1170" s="29">
        <v>6016.0</v>
      </c>
      <c r="C1170" s="29">
        <v>6016.0</v>
      </c>
      <c r="D1170" s="27">
        <v>0.0</v>
      </c>
      <c r="E1170" s="34"/>
    </row>
    <row r="1171" hidden="1">
      <c r="A1171" s="58" t="s">
        <v>1675</v>
      </c>
      <c r="B1171" s="29">
        <v>3277.0</v>
      </c>
      <c r="C1171" s="59">
        <v>3277.0</v>
      </c>
      <c r="D1171" s="27">
        <v>0.0</v>
      </c>
      <c r="E1171" s="34"/>
    </row>
    <row r="1172" hidden="1">
      <c r="A1172" s="58" t="s">
        <v>1676</v>
      </c>
      <c r="B1172" s="29">
        <v>7789.0</v>
      </c>
      <c r="C1172" s="59">
        <v>7789.0</v>
      </c>
      <c r="D1172" s="27">
        <v>0.0</v>
      </c>
      <c r="E1172" s="34"/>
    </row>
    <row r="1173" hidden="1">
      <c r="A1173" s="58" t="s">
        <v>1677</v>
      </c>
      <c r="B1173" s="29">
        <v>15372.0</v>
      </c>
      <c r="C1173" s="59">
        <v>15372.0</v>
      </c>
      <c r="D1173" s="27">
        <v>0.0</v>
      </c>
      <c r="E1173" s="34"/>
    </row>
    <row r="1174" hidden="1">
      <c r="A1174" s="58" t="s">
        <v>1679</v>
      </c>
      <c r="B1174" s="29">
        <v>0.0</v>
      </c>
      <c r="C1174" s="59">
        <v>0.0</v>
      </c>
      <c r="D1174" s="27">
        <v>0.0</v>
      </c>
      <c r="E1174" s="34"/>
    </row>
    <row r="1175" hidden="1">
      <c r="A1175" s="58" t="s">
        <v>1680</v>
      </c>
      <c r="B1175" s="29">
        <v>1839.0</v>
      </c>
      <c r="C1175" s="59">
        <v>1839.0</v>
      </c>
      <c r="D1175" s="27">
        <v>0.0</v>
      </c>
      <c r="E1175" s="34"/>
    </row>
    <row r="1176" hidden="1">
      <c r="A1176" s="35" t="s">
        <v>1681</v>
      </c>
      <c r="B1176" s="29">
        <v>43625.0</v>
      </c>
      <c r="C1176" s="59">
        <v>43625.0</v>
      </c>
      <c r="D1176" s="27">
        <v>0.0</v>
      </c>
      <c r="E1176" s="34"/>
    </row>
    <row r="1177" hidden="1">
      <c r="A1177" s="36" t="s">
        <v>1682</v>
      </c>
      <c r="B1177" s="37">
        <v>0.0</v>
      </c>
      <c r="C1177" s="27">
        <v>0.0</v>
      </c>
      <c r="D1177" s="27">
        <v>0.0</v>
      </c>
      <c r="E1177" s="38"/>
    </row>
    <row r="1178" hidden="1"/>
    <row r="1179" hidden="1"/>
    <row r="1180" hidden="1">
      <c r="A1180" s="5" t="s">
        <v>1653</v>
      </c>
      <c r="B1180" s="6"/>
      <c r="C1180" s="6"/>
      <c r="D1180" s="6"/>
      <c r="E1180" s="7"/>
    </row>
    <row r="1181" hidden="1">
      <c r="A1181" s="10"/>
      <c r="B1181" s="11"/>
      <c r="C1181" s="11"/>
      <c r="D1181" s="11"/>
      <c r="E1181" s="12"/>
    </row>
    <row r="1182" hidden="1">
      <c r="A1182" s="5" t="s">
        <v>1655</v>
      </c>
      <c r="B1182" s="6"/>
      <c r="C1182" s="6"/>
      <c r="D1182" s="6"/>
      <c r="E1182" s="7"/>
    </row>
    <row r="1183" hidden="1">
      <c r="A1183" s="10"/>
      <c r="B1183" s="11"/>
      <c r="C1183" s="11"/>
      <c r="D1183" s="11"/>
      <c r="E1183" s="12"/>
    </row>
    <row r="1184" hidden="1">
      <c r="A1184" s="13">
        <v>45748.0</v>
      </c>
      <c r="B1184" s="6"/>
      <c r="C1184" s="54" t="s">
        <v>1656</v>
      </c>
      <c r="D1184" s="15">
        <v>45753.0</v>
      </c>
      <c r="E1184" s="7"/>
    </row>
    <row r="1185" hidden="1">
      <c r="A1185" s="10"/>
      <c r="B1185" s="11"/>
      <c r="C1185" s="16"/>
      <c r="D1185" s="11"/>
      <c r="E1185" s="12"/>
    </row>
    <row r="1186" hidden="1">
      <c r="A1186" s="55" t="s">
        <v>1987</v>
      </c>
      <c r="B1186" s="7"/>
      <c r="C1186" s="16"/>
      <c r="D1186" s="56" t="s">
        <v>1986</v>
      </c>
      <c r="E1186" s="7"/>
    </row>
    <row r="1187" hidden="1">
      <c r="A1187" s="10"/>
      <c r="B1187" s="12"/>
      <c r="C1187" s="16"/>
      <c r="D1187" s="11"/>
      <c r="E1187" s="12"/>
    </row>
    <row r="1188" hidden="1">
      <c r="A1188" s="19" t="s">
        <v>1657</v>
      </c>
      <c r="B1188" s="6"/>
      <c r="C1188" s="6"/>
      <c r="D1188" s="6"/>
      <c r="E1188" s="7"/>
    </row>
    <row r="1189" hidden="1">
      <c r="A1189" s="20" t="s">
        <v>1658</v>
      </c>
      <c r="B1189" s="21" t="s">
        <v>1659</v>
      </c>
      <c r="C1189" s="22" t="s">
        <v>1660</v>
      </c>
      <c r="D1189" s="21" t="s">
        <v>1661</v>
      </c>
      <c r="E1189" s="23" t="s">
        <v>13</v>
      </c>
    </row>
    <row r="1190" hidden="1">
      <c r="A1190" s="57" t="s">
        <v>1662</v>
      </c>
      <c r="B1190" s="25">
        <v>33270.0</v>
      </c>
      <c r="C1190" s="26">
        <v>33275.0</v>
      </c>
      <c r="D1190" s="27">
        <v>5.0</v>
      </c>
      <c r="E1190" s="28" t="s">
        <v>2052</v>
      </c>
    </row>
    <row r="1191" hidden="1">
      <c r="A1191" s="57" t="s">
        <v>1663</v>
      </c>
      <c r="B1191" s="29">
        <v>21547.0</v>
      </c>
      <c r="C1191" s="26">
        <v>21547.0</v>
      </c>
      <c r="D1191" s="27">
        <v>0.0</v>
      </c>
      <c r="E1191" s="28"/>
    </row>
    <row r="1192" hidden="1">
      <c r="A1192" s="57" t="s">
        <v>1664</v>
      </c>
      <c r="B1192" s="29">
        <v>330.0</v>
      </c>
      <c r="C1192" s="26">
        <v>330.0</v>
      </c>
      <c r="D1192" s="27">
        <v>0.0</v>
      </c>
      <c r="E1192" s="28"/>
    </row>
    <row r="1193" hidden="1">
      <c r="A1193" s="57" t="s">
        <v>1666</v>
      </c>
      <c r="B1193" s="29">
        <v>2200.0</v>
      </c>
      <c r="C1193" s="26">
        <v>2200.0</v>
      </c>
      <c r="D1193" s="27">
        <v>0.0</v>
      </c>
      <c r="E1193" s="28"/>
    </row>
    <row r="1194" hidden="1">
      <c r="A1194" s="31" t="s">
        <v>1668</v>
      </c>
      <c r="B1194" s="29">
        <v>520.0</v>
      </c>
      <c r="C1194" s="26">
        <v>520.0</v>
      </c>
      <c r="D1194" s="27">
        <v>0.0</v>
      </c>
      <c r="E1194" s="28"/>
    </row>
    <row r="1195" hidden="1">
      <c r="A1195" s="31" t="s">
        <v>1669</v>
      </c>
      <c r="B1195" s="29">
        <v>0.0</v>
      </c>
      <c r="C1195" s="26"/>
      <c r="D1195" s="27">
        <v>0.0</v>
      </c>
      <c r="E1195" s="28"/>
    </row>
    <row r="1196" hidden="1">
      <c r="A1196" s="31" t="s">
        <v>1671</v>
      </c>
      <c r="B1196" s="29">
        <v>805.0</v>
      </c>
      <c r="C1196" s="26">
        <v>805.0</v>
      </c>
      <c r="D1196" s="27">
        <v>0.0</v>
      </c>
      <c r="E1196" s="28" t="s">
        <v>2053</v>
      </c>
    </row>
    <row r="1197" hidden="1">
      <c r="A1197" s="31" t="s">
        <v>1673</v>
      </c>
      <c r="B1197" s="29">
        <v>4760.0</v>
      </c>
      <c r="C1197" s="26">
        <v>4760.0</v>
      </c>
      <c r="D1197" s="27">
        <v>0.0</v>
      </c>
      <c r="E1197" s="34"/>
    </row>
    <row r="1198" hidden="1">
      <c r="A1198" s="58" t="s">
        <v>1674</v>
      </c>
      <c r="B1198" s="29">
        <v>54663.0</v>
      </c>
      <c r="C1198" s="29">
        <v>54663.0</v>
      </c>
      <c r="D1198" s="27">
        <v>0.0</v>
      </c>
      <c r="E1198" s="34"/>
    </row>
    <row r="1199" hidden="1">
      <c r="A1199" s="58" t="s">
        <v>1675</v>
      </c>
      <c r="B1199" s="29">
        <v>23431.0</v>
      </c>
      <c r="C1199" s="59">
        <v>23431.0</v>
      </c>
      <c r="D1199" s="27">
        <v>0.0</v>
      </c>
      <c r="E1199" s="34"/>
    </row>
    <row r="1200" hidden="1">
      <c r="A1200" s="58" t="s">
        <v>1676</v>
      </c>
      <c r="B1200" s="29">
        <v>64982.0</v>
      </c>
      <c r="C1200" s="59">
        <v>64718.0</v>
      </c>
      <c r="D1200" s="27">
        <v>-264.0</v>
      </c>
      <c r="E1200" s="34"/>
    </row>
    <row r="1201" hidden="1">
      <c r="A1201" s="58" t="s">
        <v>1677</v>
      </c>
      <c r="B1201" s="29">
        <v>83402.0</v>
      </c>
      <c r="C1201" s="59">
        <v>83402.0</v>
      </c>
      <c r="D1201" s="27">
        <v>0.0</v>
      </c>
      <c r="E1201" s="34"/>
    </row>
    <row r="1202" hidden="1">
      <c r="A1202" s="58" t="s">
        <v>1679</v>
      </c>
      <c r="B1202" s="29">
        <v>598.0</v>
      </c>
      <c r="C1202" s="59">
        <v>598.0</v>
      </c>
      <c r="D1202" s="27">
        <v>0.0</v>
      </c>
      <c r="E1202" s="34"/>
    </row>
    <row r="1203" hidden="1">
      <c r="A1203" s="58" t="s">
        <v>1680</v>
      </c>
      <c r="B1203" s="29">
        <v>9459.0</v>
      </c>
      <c r="C1203" s="59">
        <v>9459.0</v>
      </c>
      <c r="D1203" s="27">
        <v>0.0</v>
      </c>
      <c r="E1203" s="34"/>
    </row>
    <row r="1204" hidden="1">
      <c r="A1204" s="35" t="s">
        <v>1681</v>
      </c>
      <c r="B1204" s="29">
        <v>290507.0</v>
      </c>
      <c r="C1204" s="59">
        <v>290243.0</v>
      </c>
      <c r="D1204" s="27">
        <v>-264.0</v>
      </c>
      <c r="E1204" s="34"/>
    </row>
    <row r="1205" hidden="1">
      <c r="A1205" s="36" t="s">
        <v>1682</v>
      </c>
      <c r="B1205" s="37">
        <v>1.0</v>
      </c>
      <c r="C1205" s="27">
        <v>6.0</v>
      </c>
      <c r="D1205" s="27">
        <v>5.0</v>
      </c>
      <c r="E1205" s="38"/>
    </row>
    <row r="1206" hidden="1"/>
    <row r="1207" hidden="1"/>
    <row r="1208" hidden="1">
      <c r="A1208" s="5" t="s">
        <v>1653</v>
      </c>
      <c r="B1208" s="6"/>
      <c r="C1208" s="6"/>
      <c r="D1208" s="6"/>
      <c r="E1208" s="7"/>
    </row>
    <row r="1209" hidden="1">
      <c r="A1209" s="10"/>
      <c r="B1209" s="11"/>
      <c r="C1209" s="11"/>
      <c r="D1209" s="11"/>
      <c r="E1209" s="12"/>
    </row>
    <row r="1210" hidden="1">
      <c r="A1210" s="5" t="s">
        <v>1655</v>
      </c>
      <c r="B1210" s="6"/>
      <c r="C1210" s="6"/>
      <c r="D1210" s="6"/>
      <c r="E1210" s="7"/>
    </row>
    <row r="1211" hidden="1">
      <c r="A1211" s="10"/>
      <c r="B1211" s="11"/>
      <c r="C1211" s="11"/>
      <c r="D1211" s="11"/>
      <c r="E1211" s="12"/>
    </row>
    <row r="1212" hidden="1">
      <c r="A1212" s="13">
        <v>45754.0</v>
      </c>
      <c r="B1212" s="6"/>
      <c r="C1212" s="54" t="s">
        <v>1656</v>
      </c>
      <c r="D1212" s="15">
        <v>45760.0</v>
      </c>
      <c r="E1212" s="7"/>
    </row>
    <row r="1213" hidden="1">
      <c r="A1213" s="10"/>
      <c r="B1213" s="11"/>
      <c r="C1213" s="16"/>
      <c r="D1213" s="11"/>
      <c r="E1213" s="12"/>
    </row>
    <row r="1214" hidden="1">
      <c r="A1214" s="55" t="s">
        <v>1985</v>
      </c>
      <c r="B1214" s="7"/>
      <c r="C1214" s="16"/>
      <c r="D1214" s="56" t="s">
        <v>1986</v>
      </c>
      <c r="E1214" s="7"/>
    </row>
    <row r="1215" hidden="1">
      <c r="A1215" s="10"/>
      <c r="B1215" s="12"/>
      <c r="C1215" s="16"/>
      <c r="D1215" s="11"/>
      <c r="E1215" s="12"/>
    </row>
    <row r="1216" hidden="1">
      <c r="A1216" s="19" t="s">
        <v>1657</v>
      </c>
      <c r="B1216" s="6"/>
      <c r="C1216" s="6"/>
      <c r="D1216" s="6"/>
      <c r="E1216" s="7"/>
    </row>
    <row r="1217" hidden="1">
      <c r="A1217" s="20" t="s">
        <v>1658</v>
      </c>
      <c r="B1217" s="21" t="s">
        <v>1659</v>
      </c>
      <c r="C1217" s="22" t="s">
        <v>1660</v>
      </c>
      <c r="D1217" s="21" t="s">
        <v>1661</v>
      </c>
      <c r="E1217" s="23" t="s">
        <v>13</v>
      </c>
    </row>
    <row r="1218" hidden="1">
      <c r="A1218" s="57" t="s">
        <v>1662</v>
      </c>
      <c r="B1218" s="25">
        <v>25868.0</v>
      </c>
      <c r="C1218" s="26">
        <v>30601.0</v>
      </c>
      <c r="D1218" s="27">
        <v>4733.0</v>
      </c>
      <c r="E1218" s="28" t="s">
        <v>2041</v>
      </c>
    </row>
    <row r="1219" hidden="1">
      <c r="A1219" s="57" t="s">
        <v>1663</v>
      </c>
      <c r="B1219" s="29">
        <v>32317.0</v>
      </c>
      <c r="C1219" s="26">
        <v>32317.0</v>
      </c>
      <c r="D1219" s="27">
        <v>0.0</v>
      </c>
      <c r="E1219" s="28"/>
    </row>
    <row r="1220" hidden="1">
      <c r="A1220" s="57" t="s">
        <v>1664</v>
      </c>
      <c r="B1220" s="29">
        <v>160.0</v>
      </c>
      <c r="C1220" s="26">
        <v>160.0</v>
      </c>
      <c r="D1220" s="27">
        <v>0.0</v>
      </c>
      <c r="E1220" s="28"/>
    </row>
    <row r="1221" hidden="1">
      <c r="A1221" s="57" t="s">
        <v>1666</v>
      </c>
      <c r="B1221" s="29">
        <v>3300.0</v>
      </c>
      <c r="C1221" s="26">
        <v>3300.0</v>
      </c>
      <c r="D1221" s="27">
        <v>0.0</v>
      </c>
      <c r="E1221" s="28"/>
    </row>
    <row r="1222" hidden="1">
      <c r="A1222" s="31" t="s">
        <v>1668</v>
      </c>
      <c r="B1222" s="29">
        <v>600.0</v>
      </c>
      <c r="C1222" s="26"/>
      <c r="D1222" s="27">
        <v>-600.0</v>
      </c>
      <c r="E1222" s="28"/>
    </row>
    <row r="1223" hidden="1">
      <c r="A1223" s="31" t="s">
        <v>1669</v>
      </c>
      <c r="B1223" s="29">
        <v>120.0</v>
      </c>
      <c r="C1223" s="26">
        <v>120.0</v>
      </c>
      <c r="D1223" s="27">
        <v>0.0</v>
      </c>
      <c r="E1223" s="28"/>
    </row>
    <row r="1224" hidden="1">
      <c r="A1224" s="31" t="s">
        <v>1671</v>
      </c>
      <c r="B1224" s="29">
        <v>1131.0</v>
      </c>
      <c r="C1224" s="26">
        <v>1131.0</v>
      </c>
      <c r="D1224" s="27">
        <v>0.0</v>
      </c>
      <c r="E1224" s="28"/>
    </row>
    <row r="1225" hidden="1">
      <c r="A1225" s="31" t="s">
        <v>1673</v>
      </c>
      <c r="B1225" s="29">
        <v>5680.0</v>
      </c>
      <c r="C1225" s="26">
        <v>5680.0</v>
      </c>
      <c r="D1225" s="27">
        <v>0.0</v>
      </c>
      <c r="E1225" s="34"/>
    </row>
    <row r="1226" hidden="1">
      <c r="A1226" s="58" t="s">
        <v>1674</v>
      </c>
      <c r="B1226" s="29">
        <v>73790.0</v>
      </c>
      <c r="C1226" s="29">
        <v>73790.0</v>
      </c>
      <c r="D1226" s="27">
        <v>0.0</v>
      </c>
      <c r="E1226" s="34"/>
    </row>
    <row r="1227" hidden="1">
      <c r="A1227" s="58" t="s">
        <v>1675</v>
      </c>
      <c r="B1227" s="29">
        <v>32770.0</v>
      </c>
      <c r="C1227" s="59">
        <v>32770.0</v>
      </c>
      <c r="D1227" s="27">
        <v>0.0</v>
      </c>
      <c r="E1227" s="34"/>
    </row>
    <row r="1228" hidden="1">
      <c r="A1228" s="58" t="s">
        <v>1676</v>
      </c>
      <c r="B1228" s="29">
        <v>69223.0</v>
      </c>
      <c r="C1228" s="59">
        <v>68686.0</v>
      </c>
      <c r="D1228" s="27">
        <v>-537.0</v>
      </c>
      <c r="E1228" s="34"/>
    </row>
    <row r="1229" hidden="1">
      <c r="A1229" s="58" t="s">
        <v>1677</v>
      </c>
      <c r="B1229" s="29">
        <v>103095.0</v>
      </c>
      <c r="C1229" s="59">
        <v>103095.0</v>
      </c>
      <c r="D1229" s="27">
        <v>0.0</v>
      </c>
      <c r="E1229" s="34"/>
    </row>
    <row r="1230" hidden="1">
      <c r="A1230" s="58" t="s">
        <v>1679</v>
      </c>
      <c r="B1230" s="29">
        <v>9088.0</v>
      </c>
      <c r="C1230" s="59">
        <v>9088.0</v>
      </c>
      <c r="D1230" s="27">
        <v>0.0</v>
      </c>
      <c r="E1230" s="34"/>
    </row>
    <row r="1231" hidden="1">
      <c r="A1231" s="58" t="s">
        <v>1680</v>
      </c>
      <c r="B1231" s="29">
        <v>9320.0</v>
      </c>
      <c r="C1231" s="59">
        <v>9320.0</v>
      </c>
      <c r="D1231" s="27">
        <v>0.0</v>
      </c>
      <c r="E1231" s="34"/>
    </row>
    <row r="1232" hidden="1">
      <c r="A1232" s="35" t="s">
        <v>1681</v>
      </c>
      <c r="B1232" s="29">
        <v>357135.5</v>
      </c>
      <c r="C1232" s="59">
        <v>356598.5</v>
      </c>
      <c r="D1232" s="27">
        <v>-537.0</v>
      </c>
      <c r="E1232" s="34"/>
    </row>
    <row r="1233" hidden="1">
      <c r="A1233" s="36" t="s">
        <v>1682</v>
      </c>
      <c r="B1233" s="37">
        <v>6.5</v>
      </c>
      <c r="C1233" s="27">
        <v>4139.5</v>
      </c>
      <c r="D1233" s="27">
        <v>4133.0</v>
      </c>
      <c r="E1233" s="38"/>
    </row>
    <row r="1234" hidden="1"/>
    <row r="1235" hidden="1"/>
    <row r="1236" hidden="1">
      <c r="A1236" s="5" t="s">
        <v>1653</v>
      </c>
      <c r="B1236" s="6"/>
      <c r="C1236" s="6"/>
      <c r="D1236" s="6"/>
      <c r="E1236" s="7"/>
    </row>
    <row r="1237" hidden="1">
      <c r="A1237" s="10"/>
      <c r="B1237" s="11"/>
      <c r="C1237" s="11"/>
      <c r="D1237" s="11"/>
      <c r="E1237" s="12"/>
    </row>
    <row r="1238" hidden="1">
      <c r="A1238" s="5" t="s">
        <v>1655</v>
      </c>
      <c r="B1238" s="6"/>
      <c r="C1238" s="6"/>
      <c r="D1238" s="6"/>
      <c r="E1238" s="7"/>
    </row>
    <row r="1239" hidden="1">
      <c r="A1239" s="10"/>
      <c r="B1239" s="11"/>
      <c r="C1239" s="11"/>
      <c r="D1239" s="11"/>
      <c r="E1239" s="12"/>
    </row>
    <row r="1240" hidden="1">
      <c r="A1240" s="13">
        <v>45761.0</v>
      </c>
      <c r="B1240" s="6"/>
      <c r="C1240" s="54" t="s">
        <v>1656</v>
      </c>
      <c r="D1240" s="15">
        <v>45767.0</v>
      </c>
      <c r="E1240" s="7"/>
    </row>
    <row r="1241" hidden="1">
      <c r="A1241" s="10"/>
      <c r="B1241" s="11"/>
      <c r="C1241" s="16"/>
      <c r="D1241" s="11"/>
      <c r="E1241" s="12"/>
    </row>
    <row r="1242" hidden="1">
      <c r="A1242" s="55" t="s">
        <v>1985</v>
      </c>
      <c r="B1242" s="7"/>
      <c r="C1242" s="16"/>
      <c r="D1242" s="56" t="s">
        <v>1986</v>
      </c>
      <c r="E1242" s="7"/>
    </row>
    <row r="1243" hidden="1">
      <c r="A1243" s="10"/>
      <c r="B1243" s="12"/>
      <c r="C1243" s="16"/>
      <c r="D1243" s="11"/>
      <c r="E1243" s="12"/>
    </row>
    <row r="1244" hidden="1">
      <c r="A1244" s="19" t="s">
        <v>1657</v>
      </c>
      <c r="B1244" s="6"/>
      <c r="C1244" s="6"/>
      <c r="D1244" s="6"/>
      <c r="E1244" s="7"/>
    </row>
    <row r="1245" hidden="1">
      <c r="A1245" s="20" t="s">
        <v>1658</v>
      </c>
      <c r="B1245" s="21" t="s">
        <v>1659</v>
      </c>
      <c r="C1245" s="22" t="s">
        <v>1660</v>
      </c>
      <c r="D1245" s="21" t="s">
        <v>1661</v>
      </c>
      <c r="E1245" s="23" t="s">
        <v>13</v>
      </c>
    </row>
    <row r="1246" hidden="1">
      <c r="A1246" s="57" t="s">
        <v>1662</v>
      </c>
      <c r="B1246" s="25">
        <v>35634.0</v>
      </c>
      <c r="C1246" s="26">
        <v>34834.0</v>
      </c>
      <c r="D1246" s="27">
        <v>-800.0</v>
      </c>
      <c r="E1246" s="28" t="s">
        <v>2054</v>
      </c>
    </row>
    <row r="1247" hidden="1">
      <c r="A1247" s="57" t="s">
        <v>1663</v>
      </c>
      <c r="B1247" s="29">
        <v>28549.5</v>
      </c>
      <c r="C1247" s="26">
        <v>28549.5</v>
      </c>
      <c r="D1247" s="27">
        <v>0.0</v>
      </c>
      <c r="E1247" s="28"/>
    </row>
    <row r="1248" hidden="1">
      <c r="A1248" s="57" t="s">
        <v>1664</v>
      </c>
      <c r="B1248" s="29">
        <v>1850.0</v>
      </c>
      <c r="C1248" s="26">
        <v>1850.0</v>
      </c>
      <c r="D1248" s="27">
        <v>0.0</v>
      </c>
      <c r="E1248" s="28"/>
    </row>
    <row r="1249" hidden="1">
      <c r="A1249" s="57" t="s">
        <v>1666</v>
      </c>
      <c r="B1249" s="29">
        <v>2600.0</v>
      </c>
      <c r="C1249" s="26">
        <v>3400.0</v>
      </c>
      <c r="D1249" s="27">
        <v>800.0</v>
      </c>
      <c r="E1249" s="28"/>
    </row>
    <row r="1250" hidden="1">
      <c r="A1250" s="31" t="s">
        <v>1668</v>
      </c>
      <c r="B1250" s="29">
        <v>120.0</v>
      </c>
      <c r="C1250" s="26"/>
      <c r="D1250" s="27">
        <v>-120.0</v>
      </c>
      <c r="E1250" s="28"/>
    </row>
    <row r="1251" hidden="1">
      <c r="A1251" s="31" t="s">
        <v>1669</v>
      </c>
      <c r="B1251" s="29">
        <v>0.0</v>
      </c>
      <c r="C1251" s="26"/>
      <c r="D1251" s="27">
        <v>0.0</v>
      </c>
      <c r="E1251" s="28"/>
    </row>
    <row r="1252" hidden="1">
      <c r="A1252" s="31" t="s">
        <v>1671</v>
      </c>
      <c r="B1252" s="29">
        <v>540.0</v>
      </c>
      <c r="C1252" s="26">
        <v>120.0</v>
      </c>
      <c r="D1252" s="27">
        <v>-420.0</v>
      </c>
      <c r="E1252" s="28"/>
    </row>
    <row r="1253" hidden="1">
      <c r="A1253" s="31" t="s">
        <v>1673</v>
      </c>
      <c r="B1253" s="29">
        <v>5120.0</v>
      </c>
      <c r="C1253" s="26">
        <v>5540.0</v>
      </c>
      <c r="D1253" s="27">
        <v>420.0</v>
      </c>
      <c r="E1253" s="34"/>
    </row>
    <row r="1254" hidden="1">
      <c r="A1254" s="58" t="s">
        <v>1674</v>
      </c>
      <c r="B1254" s="29">
        <v>78357.0</v>
      </c>
      <c r="C1254" s="29">
        <v>78357.0</v>
      </c>
      <c r="D1254" s="27">
        <v>0.0</v>
      </c>
      <c r="E1254" s="34"/>
    </row>
    <row r="1255" hidden="1">
      <c r="A1255" s="58" t="s">
        <v>1675</v>
      </c>
      <c r="B1255" s="29">
        <v>27155.0</v>
      </c>
      <c r="C1255" s="59">
        <v>27155.0</v>
      </c>
      <c r="D1255" s="27">
        <v>0.0</v>
      </c>
      <c r="E1255" s="34"/>
    </row>
    <row r="1256" hidden="1">
      <c r="A1256" s="58" t="s">
        <v>1676</v>
      </c>
      <c r="B1256" s="29">
        <v>59181.0</v>
      </c>
      <c r="C1256" s="59">
        <v>59181.0</v>
      </c>
      <c r="D1256" s="27">
        <v>0.0</v>
      </c>
      <c r="E1256" s="34"/>
    </row>
    <row r="1257" hidden="1">
      <c r="A1257" s="58" t="s">
        <v>1677</v>
      </c>
      <c r="B1257" s="29">
        <v>85458.0</v>
      </c>
      <c r="C1257" s="59">
        <v>85458.0</v>
      </c>
      <c r="D1257" s="27">
        <v>0.0</v>
      </c>
      <c r="E1257" s="34"/>
    </row>
    <row r="1258" hidden="1">
      <c r="A1258" s="58" t="s">
        <v>1679</v>
      </c>
      <c r="B1258" s="29">
        <v>1577.0</v>
      </c>
      <c r="C1258" s="59">
        <v>1577.0</v>
      </c>
      <c r="D1258" s="27">
        <v>0.0</v>
      </c>
      <c r="E1258" s="34"/>
    </row>
    <row r="1259" hidden="1">
      <c r="A1259" s="58" t="s">
        <v>1680</v>
      </c>
      <c r="B1259" s="29">
        <v>8647.0</v>
      </c>
      <c r="C1259" s="59">
        <v>8373.0</v>
      </c>
      <c r="D1259" s="27">
        <v>-274.0</v>
      </c>
      <c r="E1259" s="34"/>
    </row>
    <row r="1260" hidden="1">
      <c r="A1260" s="35" t="s">
        <v>1681</v>
      </c>
      <c r="B1260" s="29">
        <v>326140.0</v>
      </c>
      <c r="C1260" s="59">
        <v>325866.0</v>
      </c>
      <c r="D1260" s="27">
        <v>-274.0</v>
      </c>
      <c r="E1260" s="34"/>
    </row>
    <row r="1261" hidden="1">
      <c r="A1261" s="36" t="s">
        <v>1682</v>
      </c>
      <c r="B1261" s="37">
        <v>1.5</v>
      </c>
      <c r="C1261" s="27">
        <v>155.5</v>
      </c>
      <c r="D1261" s="27">
        <v>154.0</v>
      </c>
      <c r="E1261" s="38"/>
    </row>
    <row r="1262" hidden="1"/>
    <row r="1263" hidden="1"/>
    <row r="1264" hidden="1">
      <c r="A1264" s="5" t="s">
        <v>1653</v>
      </c>
      <c r="B1264" s="6"/>
      <c r="C1264" s="6"/>
      <c r="D1264" s="6"/>
      <c r="E1264" s="7"/>
    </row>
    <row r="1265" hidden="1">
      <c r="A1265" s="10"/>
      <c r="B1265" s="11"/>
      <c r="C1265" s="11"/>
      <c r="D1265" s="11"/>
      <c r="E1265" s="12"/>
    </row>
    <row r="1266" hidden="1">
      <c r="A1266" s="5" t="s">
        <v>1655</v>
      </c>
      <c r="B1266" s="6"/>
      <c r="C1266" s="6"/>
      <c r="D1266" s="6"/>
      <c r="E1266" s="7"/>
    </row>
    <row r="1267" hidden="1">
      <c r="A1267" s="10"/>
      <c r="B1267" s="11"/>
      <c r="C1267" s="11"/>
      <c r="D1267" s="11"/>
      <c r="E1267" s="12"/>
    </row>
    <row r="1268" hidden="1">
      <c r="A1268" s="13">
        <v>45768.0</v>
      </c>
      <c r="B1268" s="6"/>
      <c r="C1268" s="54" t="s">
        <v>1656</v>
      </c>
      <c r="D1268" s="15">
        <v>45774.0</v>
      </c>
      <c r="E1268" s="7"/>
    </row>
    <row r="1269" hidden="1">
      <c r="A1269" s="10"/>
      <c r="B1269" s="11"/>
      <c r="C1269" s="16"/>
      <c r="D1269" s="11"/>
      <c r="E1269" s="12"/>
    </row>
    <row r="1270" hidden="1">
      <c r="A1270" s="55" t="s">
        <v>1985</v>
      </c>
      <c r="B1270" s="7"/>
      <c r="C1270" s="16"/>
      <c r="D1270" s="56" t="s">
        <v>1986</v>
      </c>
      <c r="E1270" s="7"/>
    </row>
    <row r="1271" hidden="1">
      <c r="A1271" s="10"/>
      <c r="B1271" s="12"/>
      <c r="C1271" s="16"/>
      <c r="D1271" s="11"/>
      <c r="E1271" s="12"/>
    </row>
    <row r="1272" hidden="1">
      <c r="A1272" s="19" t="s">
        <v>1657</v>
      </c>
      <c r="B1272" s="6"/>
      <c r="C1272" s="6"/>
      <c r="D1272" s="6"/>
      <c r="E1272" s="7"/>
    </row>
    <row r="1273" hidden="1">
      <c r="A1273" s="20" t="s">
        <v>1658</v>
      </c>
      <c r="B1273" s="21" t="s">
        <v>1659</v>
      </c>
      <c r="C1273" s="22" t="s">
        <v>1660</v>
      </c>
      <c r="D1273" s="21" t="s">
        <v>1661</v>
      </c>
      <c r="E1273" s="23" t="s">
        <v>13</v>
      </c>
    </row>
    <row r="1274" hidden="1">
      <c r="A1274" s="57" t="s">
        <v>1662</v>
      </c>
      <c r="B1274" s="25">
        <v>44383.0</v>
      </c>
      <c r="C1274" s="26">
        <v>44383.0</v>
      </c>
      <c r="D1274" s="27">
        <v>0.0</v>
      </c>
      <c r="E1274" s="28" t="s">
        <v>2055</v>
      </c>
    </row>
    <row r="1275" hidden="1">
      <c r="A1275" s="57" t="s">
        <v>1663</v>
      </c>
      <c r="B1275" s="29">
        <v>29358.0</v>
      </c>
      <c r="C1275" s="26">
        <v>29358.0</v>
      </c>
      <c r="D1275" s="27">
        <v>0.0</v>
      </c>
      <c r="E1275" s="28"/>
    </row>
    <row r="1276" hidden="1">
      <c r="A1276" s="57" t="s">
        <v>1664</v>
      </c>
      <c r="B1276" s="29">
        <v>375.0</v>
      </c>
      <c r="C1276" s="26">
        <v>375.0</v>
      </c>
      <c r="D1276" s="27">
        <v>0.0</v>
      </c>
      <c r="E1276" s="28"/>
    </row>
    <row r="1277" hidden="1">
      <c r="A1277" s="57" t="s">
        <v>1666</v>
      </c>
      <c r="B1277" s="29">
        <v>1500.0</v>
      </c>
      <c r="C1277" s="26">
        <v>1500.0</v>
      </c>
      <c r="D1277" s="27">
        <v>0.0</v>
      </c>
      <c r="E1277" s="28"/>
    </row>
    <row r="1278" hidden="1">
      <c r="A1278" s="31" t="s">
        <v>1668</v>
      </c>
      <c r="B1278" s="29">
        <v>0.0</v>
      </c>
      <c r="C1278" s="26"/>
      <c r="D1278" s="27">
        <v>0.0</v>
      </c>
      <c r="E1278" s="28"/>
    </row>
    <row r="1279" hidden="1">
      <c r="A1279" s="31" t="s">
        <v>1669</v>
      </c>
      <c r="B1279" s="29">
        <v>0.0</v>
      </c>
      <c r="C1279" s="26"/>
      <c r="D1279" s="27">
        <v>0.0</v>
      </c>
      <c r="E1279" s="28"/>
    </row>
    <row r="1280" hidden="1">
      <c r="A1280" s="31" t="s">
        <v>1671</v>
      </c>
      <c r="B1280" s="29">
        <v>0.0</v>
      </c>
      <c r="C1280" s="26"/>
      <c r="D1280" s="27">
        <v>0.0</v>
      </c>
      <c r="E1280" s="28"/>
    </row>
    <row r="1281" hidden="1">
      <c r="A1281" s="31" t="s">
        <v>1673</v>
      </c>
      <c r="B1281" s="29">
        <v>7280.0</v>
      </c>
      <c r="C1281" s="26">
        <v>7080.0</v>
      </c>
      <c r="D1281" s="27">
        <v>-200.0</v>
      </c>
      <c r="E1281" s="34"/>
    </row>
    <row r="1282" hidden="1">
      <c r="A1282" s="58" t="s">
        <v>1674</v>
      </c>
      <c r="B1282" s="29">
        <v>84175.9</v>
      </c>
      <c r="C1282" s="29">
        <v>84175.9</v>
      </c>
      <c r="D1282" s="27">
        <v>0.0</v>
      </c>
      <c r="E1282" s="34"/>
    </row>
    <row r="1283" hidden="1">
      <c r="A1283" s="58" t="s">
        <v>1675</v>
      </c>
      <c r="B1283" s="29">
        <v>33950.0</v>
      </c>
      <c r="C1283" s="59">
        <v>33950.0</v>
      </c>
      <c r="D1283" s="27">
        <v>0.0</v>
      </c>
      <c r="E1283" s="34"/>
    </row>
    <row r="1284" hidden="1">
      <c r="A1284" s="58" t="s">
        <v>1676</v>
      </c>
      <c r="B1284" s="29">
        <v>68667.0</v>
      </c>
      <c r="C1284" s="59">
        <v>68403.0</v>
      </c>
      <c r="D1284" s="27">
        <v>-264.0</v>
      </c>
      <c r="E1284" s="34"/>
    </row>
    <row r="1285" hidden="1">
      <c r="A1285" s="58" t="s">
        <v>1677</v>
      </c>
      <c r="B1285" s="29">
        <v>91262.0</v>
      </c>
      <c r="C1285" s="59">
        <v>91262.0</v>
      </c>
      <c r="D1285" s="27">
        <v>0.0</v>
      </c>
      <c r="E1285" s="34"/>
    </row>
    <row r="1286" hidden="1">
      <c r="A1286" s="58" t="s">
        <v>1679</v>
      </c>
      <c r="B1286" s="29">
        <v>2226.0</v>
      </c>
      <c r="C1286" s="59">
        <v>2226.0</v>
      </c>
      <c r="D1286" s="27">
        <v>0.0</v>
      </c>
      <c r="E1286" s="34"/>
    </row>
    <row r="1287" hidden="1">
      <c r="A1287" s="58" t="s">
        <v>1680</v>
      </c>
      <c r="B1287" s="29">
        <v>17925.0</v>
      </c>
      <c r="C1287" s="59">
        <v>17925.0</v>
      </c>
      <c r="D1287" s="27">
        <v>0.0</v>
      </c>
      <c r="E1287" s="34"/>
    </row>
    <row r="1288" hidden="1">
      <c r="A1288" s="35" t="s">
        <v>1681</v>
      </c>
      <c r="B1288" s="29">
        <v>363158.9000000001</v>
      </c>
      <c r="C1288" s="59">
        <v>362894.90000000014</v>
      </c>
      <c r="D1288" s="27">
        <v>-263.9999999999418</v>
      </c>
      <c r="E1288" s="34"/>
    </row>
    <row r="1289" hidden="1">
      <c r="A1289" s="36" t="s">
        <v>1682</v>
      </c>
      <c r="B1289" s="37">
        <v>17.999999999952706</v>
      </c>
      <c r="C1289" s="27">
        <v>-182.00000000011642</v>
      </c>
      <c r="D1289" s="27">
        <v>-200.00000000006912</v>
      </c>
      <c r="E1289" s="38"/>
    </row>
    <row r="1290" hidden="1"/>
    <row r="1291" hidden="1"/>
    <row r="1292" hidden="1">
      <c r="A1292" s="5" t="s">
        <v>1653</v>
      </c>
      <c r="B1292" s="6"/>
      <c r="C1292" s="6"/>
      <c r="D1292" s="6"/>
      <c r="E1292" s="7"/>
    </row>
    <row r="1293" hidden="1">
      <c r="A1293" s="10"/>
      <c r="B1293" s="11"/>
      <c r="C1293" s="11"/>
      <c r="D1293" s="11"/>
      <c r="E1293" s="12"/>
    </row>
    <row r="1294" hidden="1">
      <c r="A1294" s="5" t="s">
        <v>1655</v>
      </c>
      <c r="B1294" s="6"/>
      <c r="C1294" s="6"/>
      <c r="D1294" s="6"/>
      <c r="E1294" s="7"/>
    </row>
    <row r="1295" hidden="1">
      <c r="A1295" s="10"/>
      <c r="B1295" s="11"/>
      <c r="C1295" s="11"/>
      <c r="D1295" s="11"/>
      <c r="E1295" s="12"/>
    </row>
    <row r="1296" hidden="1">
      <c r="A1296" s="13">
        <v>45775.0</v>
      </c>
      <c r="B1296" s="6"/>
      <c r="C1296" s="54" t="s">
        <v>1656</v>
      </c>
      <c r="D1296" s="15">
        <v>45777.0</v>
      </c>
      <c r="E1296" s="7"/>
    </row>
    <row r="1297" hidden="1">
      <c r="A1297" s="10"/>
      <c r="B1297" s="11"/>
      <c r="C1297" s="16"/>
      <c r="D1297" s="11"/>
      <c r="E1297" s="12"/>
    </row>
    <row r="1298" hidden="1">
      <c r="A1298" s="55" t="s">
        <v>1985</v>
      </c>
      <c r="B1298" s="7"/>
      <c r="C1298" s="16"/>
      <c r="D1298" s="56" t="s">
        <v>1988</v>
      </c>
      <c r="E1298" s="7"/>
    </row>
    <row r="1299" hidden="1">
      <c r="A1299" s="10"/>
      <c r="B1299" s="12"/>
      <c r="C1299" s="16"/>
      <c r="D1299" s="11"/>
      <c r="E1299" s="12"/>
    </row>
    <row r="1300" hidden="1">
      <c r="A1300" s="19" t="s">
        <v>1657</v>
      </c>
      <c r="B1300" s="6"/>
      <c r="C1300" s="6"/>
      <c r="D1300" s="6"/>
      <c r="E1300" s="7"/>
    </row>
    <row r="1301" hidden="1">
      <c r="A1301" s="20" t="s">
        <v>1658</v>
      </c>
      <c r="B1301" s="21" t="s">
        <v>1659</v>
      </c>
      <c r="C1301" s="22" t="s">
        <v>1660</v>
      </c>
      <c r="D1301" s="21" t="s">
        <v>1661</v>
      </c>
      <c r="E1301" s="23" t="s">
        <v>13</v>
      </c>
    </row>
    <row r="1302" hidden="1">
      <c r="A1302" s="57" t="s">
        <v>1662</v>
      </c>
      <c r="B1302" s="25">
        <v>11129.0</v>
      </c>
      <c r="C1302" s="26">
        <v>11129.0</v>
      </c>
      <c r="D1302" s="27">
        <v>0.0</v>
      </c>
      <c r="E1302" s="28"/>
    </row>
    <row r="1303" hidden="1">
      <c r="A1303" s="57" t="s">
        <v>1663</v>
      </c>
      <c r="B1303" s="29">
        <v>10522.0</v>
      </c>
      <c r="C1303" s="26">
        <v>10522.0</v>
      </c>
      <c r="D1303" s="27">
        <v>0.0</v>
      </c>
      <c r="E1303" s="28"/>
    </row>
    <row r="1304" hidden="1">
      <c r="A1304" s="57" t="s">
        <v>1664</v>
      </c>
      <c r="B1304" s="29">
        <v>280.0</v>
      </c>
      <c r="C1304" s="26">
        <v>280.0</v>
      </c>
      <c r="D1304" s="27">
        <v>0.0</v>
      </c>
      <c r="E1304" s="28"/>
    </row>
    <row r="1305" hidden="1">
      <c r="A1305" s="57" t="s">
        <v>1666</v>
      </c>
      <c r="B1305" s="29">
        <v>0.0</v>
      </c>
      <c r="C1305" s="26"/>
      <c r="D1305" s="27">
        <v>0.0</v>
      </c>
      <c r="E1305" s="28"/>
    </row>
    <row r="1306" hidden="1">
      <c r="A1306" s="31" t="s">
        <v>1668</v>
      </c>
      <c r="B1306" s="29">
        <v>280.0</v>
      </c>
      <c r="C1306" s="26"/>
      <c r="D1306" s="27">
        <v>-280.0</v>
      </c>
      <c r="E1306" s="28"/>
    </row>
    <row r="1307" hidden="1">
      <c r="A1307" s="31" t="s">
        <v>1669</v>
      </c>
      <c r="B1307" s="29">
        <v>0.0</v>
      </c>
      <c r="C1307" s="26"/>
      <c r="D1307" s="27">
        <v>0.0</v>
      </c>
      <c r="E1307" s="28"/>
    </row>
    <row r="1308" hidden="1">
      <c r="A1308" s="31" t="s">
        <v>1671</v>
      </c>
      <c r="B1308" s="29">
        <v>0.0</v>
      </c>
      <c r="C1308" s="26"/>
      <c r="D1308" s="27">
        <v>0.0</v>
      </c>
      <c r="E1308" s="28"/>
    </row>
    <row r="1309" hidden="1">
      <c r="A1309" s="31" t="s">
        <v>1673</v>
      </c>
      <c r="B1309" s="29">
        <v>3040.0</v>
      </c>
      <c r="C1309" s="26">
        <v>3320.0</v>
      </c>
      <c r="D1309" s="27">
        <v>280.0</v>
      </c>
      <c r="E1309" s="34"/>
    </row>
    <row r="1310" hidden="1">
      <c r="A1310" s="58" t="s">
        <v>1674</v>
      </c>
      <c r="B1310" s="29">
        <v>21233.0</v>
      </c>
      <c r="C1310" s="29">
        <v>21233.0</v>
      </c>
      <c r="D1310" s="27">
        <v>0.0</v>
      </c>
      <c r="E1310" s="34"/>
    </row>
    <row r="1311" hidden="1">
      <c r="A1311" s="58" t="s">
        <v>1675</v>
      </c>
      <c r="B1311" s="29">
        <v>9475.0</v>
      </c>
      <c r="C1311" s="59">
        <v>9475.0</v>
      </c>
      <c r="D1311" s="27">
        <v>0.0</v>
      </c>
      <c r="E1311" s="34"/>
    </row>
    <row r="1312" hidden="1">
      <c r="A1312" s="58" t="s">
        <v>1676</v>
      </c>
      <c r="B1312" s="29">
        <v>20977.0</v>
      </c>
      <c r="C1312" s="59">
        <v>20977.0</v>
      </c>
      <c r="D1312" s="27">
        <v>0.0</v>
      </c>
      <c r="E1312" s="34"/>
    </row>
    <row r="1313" hidden="1">
      <c r="A1313" s="58" t="s">
        <v>1677</v>
      </c>
      <c r="B1313" s="29">
        <v>33570.0</v>
      </c>
      <c r="C1313" s="59">
        <v>33570.0</v>
      </c>
      <c r="D1313" s="27">
        <v>0.0</v>
      </c>
      <c r="E1313" s="34"/>
    </row>
    <row r="1314" hidden="1">
      <c r="A1314" s="58" t="s">
        <v>1679</v>
      </c>
      <c r="B1314" s="29">
        <v>503.0</v>
      </c>
      <c r="C1314" s="59">
        <v>503.0</v>
      </c>
      <c r="D1314" s="27">
        <v>0.0</v>
      </c>
      <c r="E1314" s="34"/>
    </row>
    <row r="1315" hidden="1">
      <c r="A1315" s="58" t="s">
        <v>1680</v>
      </c>
      <c r="B1315" s="29">
        <v>3319.0</v>
      </c>
      <c r="C1315" s="59">
        <v>3319.0</v>
      </c>
      <c r="D1315" s="27">
        <v>0.0</v>
      </c>
      <c r="E1315" s="34"/>
    </row>
    <row r="1316" hidden="1">
      <c r="A1316" s="35" t="s">
        <v>1681</v>
      </c>
      <c r="B1316" s="29">
        <v>111005.5</v>
      </c>
      <c r="C1316" s="59">
        <v>111005.5</v>
      </c>
      <c r="D1316" s="27">
        <v>0.0</v>
      </c>
      <c r="E1316" s="34"/>
    </row>
    <row r="1317" hidden="1">
      <c r="A1317" s="36" t="s">
        <v>1682</v>
      </c>
      <c r="B1317" s="37">
        <v>3.5</v>
      </c>
      <c r="C1317" s="27">
        <v>3.5</v>
      </c>
      <c r="D1317" s="27">
        <v>0.0</v>
      </c>
      <c r="E1317" s="38"/>
    </row>
    <row r="1318" hidden="1"/>
    <row r="1319" hidden="1"/>
    <row r="1320" hidden="1">
      <c r="A1320" s="5" t="s">
        <v>1653</v>
      </c>
      <c r="B1320" s="6"/>
      <c r="C1320" s="6"/>
      <c r="D1320" s="6"/>
      <c r="E1320" s="7"/>
    </row>
    <row r="1321" hidden="1">
      <c r="A1321" s="10"/>
      <c r="B1321" s="11"/>
      <c r="C1321" s="11"/>
      <c r="D1321" s="11"/>
      <c r="E1321" s="12"/>
    </row>
    <row r="1322" hidden="1">
      <c r="A1322" s="5" t="s">
        <v>1655</v>
      </c>
      <c r="B1322" s="6"/>
      <c r="C1322" s="6"/>
      <c r="D1322" s="6"/>
      <c r="E1322" s="7"/>
    </row>
    <row r="1323" hidden="1">
      <c r="A1323" s="10"/>
      <c r="B1323" s="11"/>
      <c r="C1323" s="11"/>
      <c r="D1323" s="11"/>
      <c r="E1323" s="12"/>
    </row>
    <row r="1324" hidden="1">
      <c r="A1324" s="13">
        <v>45778.0</v>
      </c>
      <c r="B1324" s="6"/>
      <c r="C1324" s="54" t="s">
        <v>1656</v>
      </c>
      <c r="D1324" s="15">
        <v>45781.0</v>
      </c>
      <c r="E1324" s="7"/>
    </row>
    <row r="1325" hidden="1">
      <c r="A1325" s="10"/>
      <c r="B1325" s="11"/>
      <c r="C1325" s="16"/>
      <c r="D1325" s="11"/>
      <c r="E1325" s="12"/>
    </row>
    <row r="1326" hidden="1">
      <c r="A1326" s="55" t="s">
        <v>2000</v>
      </c>
      <c r="B1326" s="7"/>
      <c r="C1326" s="16"/>
      <c r="D1326" s="56" t="s">
        <v>1986</v>
      </c>
      <c r="E1326" s="7"/>
    </row>
    <row r="1327" hidden="1">
      <c r="A1327" s="10"/>
      <c r="B1327" s="12"/>
      <c r="C1327" s="16"/>
      <c r="D1327" s="11"/>
      <c r="E1327" s="12"/>
    </row>
    <row r="1328" hidden="1">
      <c r="A1328" s="19" t="s">
        <v>1657</v>
      </c>
      <c r="B1328" s="6"/>
      <c r="C1328" s="6"/>
      <c r="D1328" s="6"/>
      <c r="E1328" s="7"/>
    </row>
    <row r="1329" hidden="1">
      <c r="A1329" s="20" t="s">
        <v>1658</v>
      </c>
      <c r="B1329" s="21" t="s">
        <v>1659</v>
      </c>
      <c r="C1329" s="22" t="s">
        <v>1660</v>
      </c>
      <c r="D1329" s="21" t="s">
        <v>1661</v>
      </c>
      <c r="E1329" s="23" t="s">
        <v>13</v>
      </c>
    </row>
    <row r="1330" hidden="1">
      <c r="A1330" s="57" t="s">
        <v>1662</v>
      </c>
      <c r="B1330" s="25">
        <v>22819.0</v>
      </c>
      <c r="C1330" s="26">
        <v>22819.0</v>
      </c>
      <c r="D1330" s="27">
        <v>0.0</v>
      </c>
      <c r="E1330" s="28" t="s">
        <v>2052</v>
      </c>
    </row>
    <row r="1331" hidden="1">
      <c r="A1331" s="57" t="s">
        <v>1663</v>
      </c>
      <c r="B1331" s="29">
        <v>15671.0</v>
      </c>
      <c r="C1331" s="26">
        <v>15671.0</v>
      </c>
      <c r="D1331" s="27">
        <v>0.0</v>
      </c>
      <c r="E1331" s="28"/>
    </row>
    <row r="1332" hidden="1">
      <c r="A1332" s="57" t="s">
        <v>1664</v>
      </c>
      <c r="B1332" s="29">
        <v>0.0</v>
      </c>
      <c r="C1332" s="26"/>
      <c r="D1332" s="27">
        <v>0.0</v>
      </c>
      <c r="E1332" s="28"/>
    </row>
    <row r="1333" hidden="1">
      <c r="A1333" s="57" t="s">
        <v>1666</v>
      </c>
      <c r="B1333" s="29">
        <v>1000.0</v>
      </c>
      <c r="C1333" s="26">
        <v>1000.0</v>
      </c>
      <c r="D1333" s="27">
        <v>0.0</v>
      </c>
      <c r="E1333" s="28"/>
    </row>
    <row r="1334" hidden="1">
      <c r="A1334" s="31" t="s">
        <v>1668</v>
      </c>
      <c r="B1334" s="29">
        <v>0.0</v>
      </c>
      <c r="C1334" s="26"/>
      <c r="D1334" s="27">
        <v>0.0</v>
      </c>
      <c r="E1334" s="28"/>
    </row>
    <row r="1335" hidden="1">
      <c r="A1335" s="31" t="s">
        <v>1669</v>
      </c>
      <c r="B1335" s="29">
        <v>0.0</v>
      </c>
      <c r="C1335" s="26"/>
      <c r="D1335" s="27">
        <v>0.0</v>
      </c>
      <c r="E1335" s="28"/>
    </row>
    <row r="1336" hidden="1">
      <c r="A1336" s="31" t="s">
        <v>1671</v>
      </c>
      <c r="B1336" s="29">
        <v>1120.0</v>
      </c>
      <c r="C1336" s="26">
        <v>1120.0</v>
      </c>
      <c r="D1336" s="27">
        <v>0.0</v>
      </c>
      <c r="E1336" s="28" t="s">
        <v>2056</v>
      </c>
    </row>
    <row r="1337" hidden="1">
      <c r="A1337" s="31" t="s">
        <v>1673</v>
      </c>
      <c r="B1337" s="29">
        <v>4240.0</v>
      </c>
      <c r="C1337" s="26">
        <v>4240.0</v>
      </c>
      <c r="D1337" s="27">
        <v>0.0</v>
      </c>
      <c r="E1337" s="34"/>
    </row>
    <row r="1338" hidden="1">
      <c r="A1338" s="58" t="s">
        <v>1674</v>
      </c>
      <c r="B1338" s="29">
        <v>51133.0</v>
      </c>
      <c r="C1338" s="29">
        <v>51133.0</v>
      </c>
      <c r="D1338" s="27">
        <v>0.0</v>
      </c>
      <c r="E1338" s="34"/>
    </row>
    <row r="1339" hidden="1">
      <c r="A1339" s="58" t="s">
        <v>1675</v>
      </c>
      <c r="B1339" s="29">
        <v>18362.0</v>
      </c>
      <c r="C1339" s="59">
        <v>18362.0</v>
      </c>
      <c r="D1339" s="27">
        <v>0.0</v>
      </c>
      <c r="E1339" s="34"/>
    </row>
    <row r="1340" hidden="1">
      <c r="A1340" s="58" t="s">
        <v>1676</v>
      </c>
      <c r="B1340" s="29">
        <v>29940.0</v>
      </c>
      <c r="C1340" s="59">
        <v>29940.0</v>
      </c>
      <c r="D1340" s="27">
        <v>0.0</v>
      </c>
      <c r="E1340" s="34"/>
    </row>
    <row r="1341" hidden="1">
      <c r="A1341" s="58" t="s">
        <v>1677</v>
      </c>
      <c r="B1341" s="29">
        <v>52867.0</v>
      </c>
      <c r="C1341" s="59">
        <v>52867.0</v>
      </c>
      <c r="D1341" s="27">
        <v>0.0</v>
      </c>
      <c r="E1341" s="34"/>
    </row>
    <row r="1342" hidden="1">
      <c r="A1342" s="58" t="s">
        <v>1679</v>
      </c>
      <c r="B1342" s="29">
        <v>1503.0</v>
      </c>
      <c r="C1342" s="59">
        <v>1503.0</v>
      </c>
      <c r="D1342" s="27">
        <v>0.0</v>
      </c>
      <c r="E1342" s="34"/>
    </row>
    <row r="1343" hidden="1">
      <c r="A1343" s="58" t="s">
        <v>1680</v>
      </c>
      <c r="B1343" s="29">
        <v>7175.0</v>
      </c>
      <c r="C1343" s="59">
        <v>7175.0</v>
      </c>
      <c r="D1343" s="27">
        <v>0.0</v>
      </c>
      <c r="E1343" s="34"/>
    </row>
    <row r="1344" hidden="1">
      <c r="A1344" s="35" t="s">
        <v>1681</v>
      </c>
      <c r="B1344" s="29">
        <v>198654.0</v>
      </c>
      <c r="C1344" s="59">
        <v>198654.0</v>
      </c>
      <c r="D1344" s="27">
        <v>0.0</v>
      </c>
      <c r="E1344" s="34"/>
    </row>
    <row r="1345" hidden="1">
      <c r="A1345" s="36" t="s">
        <v>1682</v>
      </c>
      <c r="B1345" s="37">
        <v>1.0</v>
      </c>
      <c r="C1345" s="27">
        <v>1.0</v>
      </c>
      <c r="D1345" s="27">
        <v>0.0</v>
      </c>
      <c r="E1345" s="38"/>
    </row>
    <row r="1346" hidden="1"/>
    <row r="1347" hidden="1"/>
    <row r="1348" hidden="1">
      <c r="A1348" s="5" t="s">
        <v>1653</v>
      </c>
      <c r="B1348" s="6"/>
      <c r="C1348" s="6"/>
      <c r="D1348" s="6"/>
      <c r="E1348" s="7"/>
    </row>
    <row r="1349" hidden="1">
      <c r="A1349" s="10"/>
      <c r="B1349" s="11"/>
      <c r="C1349" s="11"/>
      <c r="D1349" s="11"/>
      <c r="E1349" s="12"/>
    </row>
    <row r="1350" hidden="1">
      <c r="A1350" s="5" t="s">
        <v>1655</v>
      </c>
      <c r="B1350" s="6"/>
      <c r="C1350" s="6"/>
      <c r="D1350" s="6"/>
      <c r="E1350" s="7"/>
    </row>
    <row r="1351" hidden="1">
      <c r="A1351" s="10"/>
      <c r="B1351" s="11"/>
      <c r="C1351" s="11"/>
      <c r="D1351" s="11"/>
      <c r="E1351" s="12"/>
    </row>
    <row r="1352" hidden="1">
      <c r="A1352" s="13">
        <v>45782.0</v>
      </c>
      <c r="B1352" s="6"/>
      <c r="C1352" s="54" t="s">
        <v>1656</v>
      </c>
      <c r="D1352" s="15">
        <v>45788.0</v>
      </c>
      <c r="E1352" s="7"/>
    </row>
    <row r="1353" hidden="1">
      <c r="A1353" s="10"/>
      <c r="B1353" s="11"/>
      <c r="C1353" s="16"/>
      <c r="D1353" s="11"/>
      <c r="E1353" s="12"/>
    </row>
    <row r="1354" hidden="1">
      <c r="A1354" s="55" t="s">
        <v>1985</v>
      </c>
      <c r="B1354" s="7"/>
      <c r="C1354" s="16"/>
      <c r="D1354" s="56" t="s">
        <v>1986</v>
      </c>
      <c r="E1354" s="7"/>
    </row>
    <row r="1355" hidden="1">
      <c r="A1355" s="10"/>
      <c r="B1355" s="12"/>
      <c r="C1355" s="16"/>
      <c r="D1355" s="11"/>
      <c r="E1355" s="12"/>
    </row>
    <row r="1356" hidden="1">
      <c r="A1356" s="19" t="s">
        <v>1657</v>
      </c>
      <c r="B1356" s="6"/>
      <c r="C1356" s="6"/>
      <c r="D1356" s="6"/>
      <c r="E1356" s="7"/>
    </row>
    <row r="1357" hidden="1">
      <c r="A1357" s="20" t="s">
        <v>1658</v>
      </c>
      <c r="B1357" s="21" t="s">
        <v>1659</v>
      </c>
      <c r="C1357" s="22" t="s">
        <v>1660</v>
      </c>
      <c r="D1357" s="21" t="s">
        <v>1661</v>
      </c>
      <c r="E1357" s="23" t="s">
        <v>13</v>
      </c>
    </row>
    <row r="1358" hidden="1">
      <c r="A1358" s="57" t="s">
        <v>1662</v>
      </c>
      <c r="B1358" s="25">
        <v>34368.0</v>
      </c>
      <c r="C1358" s="26">
        <v>33168.0</v>
      </c>
      <c r="D1358" s="27">
        <v>-1200.0</v>
      </c>
      <c r="E1358" s="28" t="s">
        <v>2057</v>
      </c>
    </row>
    <row r="1359" hidden="1">
      <c r="A1359" s="57" t="s">
        <v>1663</v>
      </c>
      <c r="B1359" s="29">
        <v>30498.0</v>
      </c>
      <c r="C1359" s="26">
        <v>30498.0</v>
      </c>
      <c r="D1359" s="27">
        <v>0.0</v>
      </c>
      <c r="E1359" s="28"/>
    </row>
    <row r="1360" hidden="1">
      <c r="A1360" s="57" t="s">
        <v>1664</v>
      </c>
      <c r="B1360" s="29">
        <v>700.0</v>
      </c>
      <c r="C1360" s="26">
        <v>700.0</v>
      </c>
      <c r="D1360" s="27">
        <v>0.0</v>
      </c>
      <c r="E1360" s="28"/>
    </row>
    <row r="1361" hidden="1">
      <c r="A1361" s="57" t="s">
        <v>1666</v>
      </c>
      <c r="B1361" s="29">
        <v>2000.0</v>
      </c>
      <c r="C1361" s="26">
        <v>2000.0</v>
      </c>
      <c r="D1361" s="27">
        <v>0.0</v>
      </c>
      <c r="E1361" s="28"/>
    </row>
    <row r="1362" hidden="1">
      <c r="A1362" s="31" t="s">
        <v>1668</v>
      </c>
      <c r="B1362" s="29">
        <v>416.0</v>
      </c>
      <c r="C1362" s="26">
        <v>416.0</v>
      </c>
      <c r="D1362" s="27">
        <v>0.0</v>
      </c>
      <c r="E1362" s="28" t="s">
        <v>2058</v>
      </c>
    </row>
    <row r="1363" hidden="1">
      <c r="A1363" s="31" t="s">
        <v>1669</v>
      </c>
      <c r="B1363" s="29">
        <v>0.0</v>
      </c>
      <c r="C1363" s="26"/>
      <c r="D1363" s="27">
        <v>0.0</v>
      </c>
      <c r="E1363" s="28"/>
    </row>
    <row r="1364" hidden="1">
      <c r="A1364" s="31" t="s">
        <v>1671</v>
      </c>
      <c r="B1364" s="29">
        <v>1173.0</v>
      </c>
      <c r="C1364" s="26">
        <v>1173.0</v>
      </c>
      <c r="D1364" s="27">
        <v>0.0</v>
      </c>
      <c r="E1364" s="28" t="s">
        <v>2059</v>
      </c>
    </row>
    <row r="1365" hidden="1">
      <c r="A1365" s="31" t="s">
        <v>1673</v>
      </c>
      <c r="B1365" s="29">
        <v>6600.0</v>
      </c>
      <c r="C1365" s="26">
        <v>6640.0</v>
      </c>
      <c r="D1365" s="27">
        <v>40.0</v>
      </c>
      <c r="E1365" s="34"/>
    </row>
    <row r="1366" hidden="1">
      <c r="A1366" s="58" t="s">
        <v>1674</v>
      </c>
      <c r="B1366" s="29">
        <v>65953.0</v>
      </c>
      <c r="C1366" s="29">
        <v>65953.0</v>
      </c>
      <c r="D1366" s="27">
        <v>0.0</v>
      </c>
      <c r="E1366" s="34"/>
    </row>
    <row r="1367" hidden="1">
      <c r="A1367" s="58" t="s">
        <v>1675</v>
      </c>
      <c r="B1367" s="29">
        <v>37004.0</v>
      </c>
      <c r="C1367" s="59">
        <v>37004.0</v>
      </c>
      <c r="D1367" s="27">
        <v>0.0</v>
      </c>
      <c r="E1367" s="34"/>
    </row>
    <row r="1368" hidden="1">
      <c r="A1368" s="58" t="s">
        <v>1676</v>
      </c>
      <c r="B1368" s="29">
        <v>64937.0</v>
      </c>
      <c r="C1368" s="59">
        <v>64937.0</v>
      </c>
      <c r="D1368" s="27">
        <v>0.0</v>
      </c>
      <c r="E1368" s="34"/>
    </row>
    <row r="1369" hidden="1">
      <c r="A1369" s="58" t="s">
        <v>1677</v>
      </c>
      <c r="B1369" s="29">
        <v>97043.0</v>
      </c>
      <c r="C1369" s="59">
        <v>97381.0</v>
      </c>
      <c r="D1369" s="27">
        <v>338.0</v>
      </c>
      <c r="E1369" s="34"/>
    </row>
    <row r="1370" hidden="1">
      <c r="A1370" s="58" t="s">
        <v>1679</v>
      </c>
      <c r="B1370" s="29">
        <v>2280.0</v>
      </c>
      <c r="C1370" s="59">
        <v>2280.0</v>
      </c>
      <c r="D1370" s="27">
        <v>0.0</v>
      </c>
      <c r="E1370" s="34"/>
    </row>
    <row r="1371" hidden="1">
      <c r="A1371" s="58" t="s">
        <v>1680</v>
      </c>
      <c r="B1371" s="29">
        <v>13662.0</v>
      </c>
      <c r="C1371" s="59">
        <v>13662.0</v>
      </c>
      <c r="D1371" s="27">
        <v>0.0</v>
      </c>
      <c r="E1371" s="34"/>
    </row>
    <row r="1372" hidden="1">
      <c r="A1372" s="35" t="s">
        <v>1681</v>
      </c>
      <c r="B1372" s="29">
        <v>342967.5</v>
      </c>
      <c r="C1372" s="59">
        <v>343305.5</v>
      </c>
      <c r="D1372" s="27">
        <v>338.0</v>
      </c>
      <c r="E1372" s="34"/>
    </row>
    <row r="1373" hidden="1">
      <c r="A1373" s="36" t="s">
        <v>1682</v>
      </c>
      <c r="B1373" s="37">
        <v>4.5</v>
      </c>
      <c r="C1373" s="27">
        <v>-1155.5</v>
      </c>
      <c r="D1373" s="27">
        <v>-1160.0</v>
      </c>
      <c r="E1373" s="38"/>
    </row>
    <row r="1374" hidden="1"/>
    <row r="1375" hidden="1"/>
    <row r="1376" hidden="1">
      <c r="A1376" s="5" t="s">
        <v>1653</v>
      </c>
      <c r="B1376" s="6"/>
      <c r="C1376" s="6"/>
      <c r="D1376" s="6"/>
      <c r="E1376" s="7"/>
    </row>
    <row r="1377" hidden="1">
      <c r="A1377" s="10"/>
      <c r="B1377" s="11"/>
      <c r="C1377" s="11"/>
      <c r="D1377" s="11"/>
      <c r="E1377" s="12"/>
    </row>
    <row r="1378" hidden="1">
      <c r="A1378" s="5" t="s">
        <v>1655</v>
      </c>
      <c r="B1378" s="6"/>
      <c r="C1378" s="6"/>
      <c r="D1378" s="6"/>
      <c r="E1378" s="7"/>
    </row>
    <row r="1379" hidden="1">
      <c r="A1379" s="10"/>
      <c r="B1379" s="11"/>
      <c r="C1379" s="11"/>
      <c r="D1379" s="11"/>
      <c r="E1379" s="12"/>
    </row>
    <row r="1380" hidden="1">
      <c r="A1380" s="13">
        <v>45789.0</v>
      </c>
      <c r="B1380" s="6"/>
      <c r="C1380" s="54" t="s">
        <v>1656</v>
      </c>
      <c r="D1380" s="15">
        <v>45795.0</v>
      </c>
      <c r="E1380" s="7"/>
    </row>
    <row r="1381" hidden="1">
      <c r="A1381" s="10"/>
      <c r="B1381" s="11"/>
      <c r="C1381" s="16"/>
      <c r="D1381" s="11"/>
      <c r="E1381" s="12"/>
    </row>
    <row r="1382" hidden="1">
      <c r="A1382" s="55" t="s">
        <v>1985</v>
      </c>
      <c r="B1382" s="7"/>
      <c r="C1382" s="16"/>
      <c r="D1382" s="56" t="s">
        <v>1986</v>
      </c>
      <c r="E1382" s="7"/>
    </row>
    <row r="1383" hidden="1">
      <c r="A1383" s="10"/>
      <c r="B1383" s="12"/>
      <c r="C1383" s="16"/>
      <c r="D1383" s="11"/>
      <c r="E1383" s="12"/>
    </row>
    <row r="1384" hidden="1">
      <c r="A1384" s="19" t="s">
        <v>1657</v>
      </c>
      <c r="B1384" s="6"/>
      <c r="C1384" s="6"/>
      <c r="D1384" s="6"/>
      <c r="E1384" s="7"/>
    </row>
    <row r="1385" hidden="1">
      <c r="A1385" s="20" t="s">
        <v>1658</v>
      </c>
      <c r="B1385" s="21" t="s">
        <v>1659</v>
      </c>
      <c r="C1385" s="22" t="s">
        <v>1660</v>
      </c>
      <c r="D1385" s="21" t="s">
        <v>1661</v>
      </c>
      <c r="E1385" s="23" t="s">
        <v>13</v>
      </c>
    </row>
    <row r="1386" hidden="1">
      <c r="A1386" s="57" t="s">
        <v>1662</v>
      </c>
      <c r="B1386" s="25">
        <v>36188.0</v>
      </c>
      <c r="C1386" s="26">
        <v>37428.0</v>
      </c>
      <c r="D1386" s="27">
        <v>1240.0</v>
      </c>
      <c r="E1386" s="28" t="s">
        <v>2060</v>
      </c>
    </row>
    <row r="1387" hidden="1">
      <c r="A1387" s="57" t="s">
        <v>1663</v>
      </c>
      <c r="B1387" s="29">
        <v>28220.5</v>
      </c>
      <c r="C1387" s="26">
        <v>28220.5</v>
      </c>
      <c r="D1387" s="27">
        <v>0.0</v>
      </c>
      <c r="E1387" s="28"/>
    </row>
    <row r="1388" hidden="1">
      <c r="A1388" s="57" t="s">
        <v>1664</v>
      </c>
      <c r="B1388" s="29">
        <v>0.0</v>
      </c>
      <c r="C1388" s="26"/>
      <c r="D1388" s="27">
        <v>0.0</v>
      </c>
      <c r="E1388" s="28"/>
    </row>
    <row r="1389" hidden="1">
      <c r="A1389" s="57" t="s">
        <v>1666</v>
      </c>
      <c r="B1389" s="29">
        <v>3300.0</v>
      </c>
      <c r="C1389" s="26">
        <v>3300.0</v>
      </c>
      <c r="D1389" s="27">
        <v>0.0</v>
      </c>
      <c r="E1389" s="28"/>
    </row>
    <row r="1390" hidden="1">
      <c r="A1390" s="31" t="s">
        <v>1668</v>
      </c>
      <c r="B1390" s="29">
        <v>0.0</v>
      </c>
      <c r="C1390" s="26"/>
      <c r="D1390" s="27">
        <v>0.0</v>
      </c>
      <c r="E1390" s="28"/>
    </row>
    <row r="1391" hidden="1">
      <c r="A1391" s="31" t="s">
        <v>1669</v>
      </c>
      <c r="B1391" s="29">
        <v>90.0</v>
      </c>
      <c r="C1391" s="26">
        <v>90.0</v>
      </c>
      <c r="D1391" s="27">
        <v>0.0</v>
      </c>
      <c r="E1391" s="28" t="s">
        <v>2061</v>
      </c>
    </row>
    <row r="1392" hidden="1">
      <c r="A1392" s="31" t="s">
        <v>1671</v>
      </c>
      <c r="B1392" s="29">
        <v>2074.0</v>
      </c>
      <c r="C1392" s="26">
        <v>2074.0</v>
      </c>
      <c r="D1392" s="27">
        <v>0.0</v>
      </c>
      <c r="E1392" s="28" t="s">
        <v>2062</v>
      </c>
    </row>
    <row r="1393" hidden="1">
      <c r="A1393" s="31" t="s">
        <v>1673</v>
      </c>
      <c r="B1393" s="29">
        <v>6680.0</v>
      </c>
      <c r="C1393" s="26">
        <v>6760.0</v>
      </c>
      <c r="D1393" s="27">
        <v>80.0</v>
      </c>
      <c r="E1393" s="34"/>
    </row>
    <row r="1394" hidden="1">
      <c r="A1394" s="58" t="s">
        <v>1674</v>
      </c>
      <c r="B1394" s="29">
        <v>70827.0</v>
      </c>
      <c r="C1394" s="29">
        <v>70827.0</v>
      </c>
      <c r="D1394" s="27">
        <v>0.0</v>
      </c>
      <c r="E1394" s="34"/>
    </row>
    <row r="1395" hidden="1">
      <c r="A1395" s="58" t="s">
        <v>1675</v>
      </c>
      <c r="B1395" s="29">
        <v>37311.0</v>
      </c>
      <c r="C1395" s="59">
        <v>37311.0</v>
      </c>
      <c r="D1395" s="27">
        <v>0.0</v>
      </c>
      <c r="E1395" s="34"/>
    </row>
    <row r="1396" hidden="1">
      <c r="A1396" s="58" t="s">
        <v>1676</v>
      </c>
      <c r="B1396" s="29">
        <v>61086.0</v>
      </c>
      <c r="C1396" s="59">
        <v>61086.0</v>
      </c>
      <c r="D1396" s="27">
        <v>0.0</v>
      </c>
      <c r="E1396" s="34"/>
    </row>
    <row r="1397" hidden="1">
      <c r="A1397" s="58" t="s">
        <v>1677</v>
      </c>
      <c r="B1397" s="29">
        <v>100575.0</v>
      </c>
      <c r="C1397" s="59">
        <v>100575.0</v>
      </c>
      <c r="D1397" s="27">
        <v>0.0</v>
      </c>
      <c r="E1397" s="34"/>
    </row>
    <row r="1398" hidden="1">
      <c r="A1398" s="58" t="s">
        <v>1679</v>
      </c>
      <c r="B1398" s="29">
        <v>1297.0</v>
      </c>
      <c r="C1398" s="59">
        <v>1297.0</v>
      </c>
      <c r="D1398" s="27">
        <v>0.0</v>
      </c>
      <c r="E1398" s="34"/>
    </row>
    <row r="1399" hidden="1">
      <c r="A1399" s="58" t="s">
        <v>1680</v>
      </c>
      <c r="B1399" s="29">
        <v>14194.0</v>
      </c>
      <c r="C1399" s="59">
        <v>13815.0</v>
      </c>
      <c r="D1399" s="27">
        <v>-379.0</v>
      </c>
      <c r="E1399" s="34"/>
    </row>
    <row r="1400" hidden="1">
      <c r="A1400" s="35" t="s">
        <v>1681</v>
      </c>
      <c r="B1400" s="29">
        <v>347648.0</v>
      </c>
      <c r="C1400" s="59">
        <v>347269.0</v>
      </c>
      <c r="D1400" s="27">
        <v>-379.0</v>
      </c>
      <c r="E1400" s="34"/>
    </row>
    <row r="1401" hidden="1">
      <c r="A1401" s="36" t="s">
        <v>1682</v>
      </c>
      <c r="B1401" s="37">
        <v>0.5</v>
      </c>
      <c r="C1401" s="27">
        <v>1699.5</v>
      </c>
      <c r="D1401" s="27">
        <v>1699.0</v>
      </c>
      <c r="E1401" s="38"/>
    </row>
    <row r="1402" hidden="1"/>
    <row r="1403" hidden="1"/>
    <row r="1404" hidden="1">
      <c r="A1404" s="5" t="s">
        <v>1653</v>
      </c>
      <c r="B1404" s="6"/>
      <c r="C1404" s="6"/>
      <c r="D1404" s="6"/>
      <c r="E1404" s="7"/>
    </row>
    <row r="1405" hidden="1">
      <c r="A1405" s="10"/>
      <c r="B1405" s="11"/>
      <c r="C1405" s="11"/>
      <c r="D1405" s="11"/>
      <c r="E1405" s="12"/>
    </row>
    <row r="1406" hidden="1">
      <c r="A1406" s="5" t="s">
        <v>1655</v>
      </c>
      <c r="B1406" s="6"/>
      <c r="C1406" s="6"/>
      <c r="D1406" s="6"/>
      <c r="E1406" s="7"/>
    </row>
    <row r="1407" hidden="1">
      <c r="A1407" s="10"/>
      <c r="B1407" s="11"/>
      <c r="C1407" s="11"/>
      <c r="D1407" s="11"/>
      <c r="E1407" s="12"/>
    </row>
    <row r="1408" hidden="1">
      <c r="A1408" s="13">
        <v>45796.0</v>
      </c>
      <c r="B1408" s="6"/>
      <c r="C1408" s="54" t="s">
        <v>1656</v>
      </c>
      <c r="D1408" s="15">
        <v>45802.0</v>
      </c>
      <c r="E1408" s="7"/>
    </row>
    <row r="1409" hidden="1">
      <c r="A1409" s="10"/>
      <c r="B1409" s="11"/>
      <c r="C1409" s="16"/>
      <c r="D1409" s="11"/>
      <c r="E1409" s="12"/>
    </row>
    <row r="1410" hidden="1">
      <c r="A1410" s="55" t="s">
        <v>1985</v>
      </c>
      <c r="B1410" s="7"/>
      <c r="C1410" s="16"/>
      <c r="D1410" s="56" t="s">
        <v>1986</v>
      </c>
      <c r="E1410" s="7"/>
    </row>
    <row r="1411" hidden="1">
      <c r="A1411" s="10"/>
      <c r="B1411" s="12"/>
      <c r="C1411" s="16"/>
      <c r="D1411" s="11"/>
      <c r="E1411" s="12"/>
    </row>
    <row r="1412" hidden="1">
      <c r="A1412" s="19" t="s">
        <v>1657</v>
      </c>
      <c r="B1412" s="6"/>
      <c r="C1412" s="6"/>
      <c r="D1412" s="6"/>
      <c r="E1412" s="7"/>
    </row>
    <row r="1413" hidden="1">
      <c r="A1413" s="20" t="s">
        <v>1658</v>
      </c>
      <c r="B1413" s="21" t="s">
        <v>1659</v>
      </c>
      <c r="C1413" s="22" t="s">
        <v>1660</v>
      </c>
      <c r="D1413" s="21" t="s">
        <v>1661</v>
      </c>
      <c r="E1413" s="23" t="s">
        <v>13</v>
      </c>
    </row>
    <row r="1414" hidden="1">
      <c r="A1414" s="57" t="s">
        <v>1662</v>
      </c>
      <c r="B1414" s="25">
        <v>30208.0</v>
      </c>
      <c r="C1414" s="26">
        <v>30206.0</v>
      </c>
      <c r="D1414" s="27">
        <v>-2.0</v>
      </c>
      <c r="E1414" s="28" t="s">
        <v>2063</v>
      </c>
    </row>
    <row r="1415" hidden="1">
      <c r="A1415" s="57" t="s">
        <v>1663</v>
      </c>
      <c r="B1415" s="29">
        <v>27882.0</v>
      </c>
      <c r="C1415" s="26">
        <v>27882.0</v>
      </c>
      <c r="D1415" s="27">
        <v>0.0</v>
      </c>
      <c r="E1415" s="28"/>
    </row>
    <row r="1416" hidden="1">
      <c r="A1416" s="57" t="s">
        <v>1664</v>
      </c>
      <c r="B1416" s="29">
        <v>240.0</v>
      </c>
      <c r="C1416" s="26">
        <v>240.0</v>
      </c>
      <c r="D1416" s="27">
        <v>0.0</v>
      </c>
      <c r="E1416" s="28"/>
    </row>
    <row r="1417" hidden="1">
      <c r="A1417" s="57" t="s">
        <v>1666</v>
      </c>
      <c r="B1417" s="29">
        <v>4000.0</v>
      </c>
      <c r="C1417" s="26">
        <v>4000.0</v>
      </c>
      <c r="D1417" s="27">
        <v>0.0</v>
      </c>
      <c r="E1417" s="28"/>
    </row>
    <row r="1418" hidden="1">
      <c r="A1418" s="31" t="s">
        <v>1668</v>
      </c>
      <c r="B1418" s="29">
        <v>0.0</v>
      </c>
      <c r="C1418" s="26"/>
      <c r="D1418" s="27">
        <v>0.0</v>
      </c>
      <c r="E1418" s="28"/>
    </row>
    <row r="1419" hidden="1">
      <c r="A1419" s="31" t="s">
        <v>1669</v>
      </c>
      <c r="B1419" s="29">
        <v>120.0</v>
      </c>
      <c r="C1419" s="26">
        <v>120.0</v>
      </c>
      <c r="D1419" s="27">
        <v>0.0</v>
      </c>
      <c r="E1419" s="28" t="s">
        <v>2064</v>
      </c>
    </row>
    <row r="1420" hidden="1">
      <c r="A1420" s="31" t="s">
        <v>1671</v>
      </c>
      <c r="B1420" s="29">
        <v>0.0</v>
      </c>
      <c r="C1420" s="26"/>
      <c r="D1420" s="27">
        <v>0.0</v>
      </c>
      <c r="E1420" s="28"/>
    </row>
    <row r="1421" hidden="1">
      <c r="A1421" s="31" t="s">
        <v>1673</v>
      </c>
      <c r="B1421" s="29">
        <v>5720.0</v>
      </c>
      <c r="C1421" s="26">
        <v>5720.0</v>
      </c>
      <c r="D1421" s="27">
        <v>0.0</v>
      </c>
      <c r="E1421" s="34"/>
    </row>
    <row r="1422" hidden="1">
      <c r="A1422" s="58" t="s">
        <v>1674</v>
      </c>
      <c r="B1422" s="29">
        <v>66150.0</v>
      </c>
      <c r="C1422" s="29">
        <v>66150.0</v>
      </c>
      <c r="D1422" s="27">
        <v>0.0</v>
      </c>
      <c r="E1422" s="34"/>
    </row>
    <row r="1423" hidden="1">
      <c r="A1423" s="58" t="s">
        <v>1675</v>
      </c>
      <c r="B1423" s="29">
        <v>31153.0</v>
      </c>
      <c r="C1423" s="59">
        <v>31153.0</v>
      </c>
      <c r="D1423" s="27">
        <v>0.0</v>
      </c>
      <c r="E1423" s="34"/>
    </row>
    <row r="1424" hidden="1">
      <c r="A1424" s="58" t="s">
        <v>1676</v>
      </c>
      <c r="B1424" s="29">
        <v>68423.0</v>
      </c>
      <c r="C1424" s="59">
        <v>68094.0</v>
      </c>
      <c r="D1424" s="27">
        <v>-329.0</v>
      </c>
      <c r="E1424" s="34"/>
    </row>
    <row r="1425" hidden="1">
      <c r="A1425" s="58" t="s">
        <v>1677</v>
      </c>
      <c r="B1425" s="29">
        <v>96734.0</v>
      </c>
      <c r="C1425" s="59">
        <v>96734.0</v>
      </c>
      <c r="D1425" s="27">
        <v>0.0</v>
      </c>
      <c r="E1425" s="34"/>
    </row>
    <row r="1426" hidden="1">
      <c r="A1426" s="58" t="s">
        <v>1679</v>
      </c>
      <c r="B1426" s="29">
        <v>3536.0</v>
      </c>
      <c r="C1426" s="59">
        <v>3536.0</v>
      </c>
      <c r="D1426" s="27">
        <v>0.0</v>
      </c>
      <c r="E1426" s="34"/>
    </row>
    <row r="1427" hidden="1">
      <c r="A1427" s="58" t="s">
        <v>1680</v>
      </c>
      <c r="B1427" s="29">
        <v>9831.0</v>
      </c>
      <c r="C1427" s="59">
        <v>9831.0</v>
      </c>
      <c r="D1427" s="27">
        <v>0.0</v>
      </c>
      <c r="E1427" s="34"/>
    </row>
    <row r="1428" hidden="1">
      <c r="A1428" s="35" t="s">
        <v>1681</v>
      </c>
      <c r="B1428" s="29">
        <v>334155.0</v>
      </c>
      <c r="C1428" s="59">
        <v>333826.0</v>
      </c>
      <c r="D1428" s="27">
        <v>-329.0</v>
      </c>
      <c r="E1428" s="34"/>
    </row>
    <row r="1429" hidden="1">
      <c r="A1429" s="36" t="s">
        <v>1682</v>
      </c>
      <c r="B1429" s="37">
        <v>11.0</v>
      </c>
      <c r="C1429" s="27">
        <v>9.0</v>
      </c>
      <c r="D1429" s="27">
        <v>-2.0</v>
      </c>
      <c r="E1429" s="38"/>
    </row>
    <row r="1430" hidden="1"/>
    <row r="1431" hidden="1"/>
    <row r="1432" hidden="1">
      <c r="A1432" s="5" t="s">
        <v>1653</v>
      </c>
      <c r="B1432" s="6"/>
      <c r="C1432" s="6"/>
      <c r="D1432" s="6"/>
      <c r="E1432" s="7"/>
    </row>
    <row r="1433" hidden="1">
      <c r="A1433" s="10"/>
      <c r="B1433" s="11"/>
      <c r="C1433" s="11"/>
      <c r="D1433" s="11"/>
      <c r="E1433" s="12"/>
    </row>
    <row r="1434" hidden="1">
      <c r="A1434" s="5" t="s">
        <v>1655</v>
      </c>
      <c r="B1434" s="6"/>
      <c r="C1434" s="6"/>
      <c r="D1434" s="6"/>
      <c r="E1434" s="7"/>
    </row>
    <row r="1435" hidden="1">
      <c r="A1435" s="10"/>
      <c r="B1435" s="11"/>
      <c r="C1435" s="11"/>
      <c r="D1435" s="11"/>
      <c r="E1435" s="12"/>
    </row>
    <row r="1436" hidden="1">
      <c r="A1436" s="13">
        <v>45803.0</v>
      </c>
      <c r="B1436" s="6"/>
      <c r="C1436" s="54" t="s">
        <v>1656</v>
      </c>
      <c r="D1436" s="15">
        <v>45808.0</v>
      </c>
      <c r="E1436" s="7"/>
    </row>
    <row r="1437" hidden="1">
      <c r="A1437" s="10"/>
      <c r="B1437" s="11"/>
      <c r="C1437" s="16"/>
      <c r="D1437" s="11"/>
      <c r="E1437" s="12"/>
    </row>
    <row r="1438" hidden="1">
      <c r="A1438" s="55" t="s">
        <v>1985</v>
      </c>
      <c r="B1438" s="7"/>
      <c r="C1438" s="16"/>
      <c r="D1438" s="56" t="s">
        <v>1994</v>
      </c>
      <c r="E1438" s="7"/>
    </row>
    <row r="1439" hidden="1">
      <c r="A1439" s="10"/>
      <c r="B1439" s="12"/>
      <c r="C1439" s="16"/>
      <c r="D1439" s="11"/>
      <c r="E1439" s="12"/>
    </row>
    <row r="1440" hidden="1">
      <c r="A1440" s="19" t="s">
        <v>1657</v>
      </c>
      <c r="B1440" s="6"/>
      <c r="C1440" s="6"/>
      <c r="D1440" s="6"/>
      <c r="E1440" s="7"/>
    </row>
    <row r="1441" hidden="1">
      <c r="A1441" s="20" t="s">
        <v>1658</v>
      </c>
      <c r="B1441" s="21" t="s">
        <v>1659</v>
      </c>
      <c r="C1441" s="22" t="s">
        <v>1660</v>
      </c>
      <c r="D1441" s="21" t="s">
        <v>1661</v>
      </c>
      <c r="E1441" s="23" t="s">
        <v>13</v>
      </c>
    </row>
    <row r="1442" hidden="1">
      <c r="A1442" s="57" t="s">
        <v>1662</v>
      </c>
      <c r="B1442" s="25">
        <v>23663.0</v>
      </c>
      <c r="C1442" s="26">
        <v>23663.0</v>
      </c>
      <c r="D1442" s="27">
        <v>0.0</v>
      </c>
      <c r="E1442" s="28"/>
    </row>
    <row r="1443" hidden="1">
      <c r="A1443" s="57" t="s">
        <v>1663</v>
      </c>
      <c r="B1443" s="29">
        <v>25678.0</v>
      </c>
      <c r="C1443" s="26">
        <v>24567.0</v>
      </c>
      <c r="D1443" s="27">
        <v>-1111.0</v>
      </c>
      <c r="E1443" s="28" t="s">
        <v>2065</v>
      </c>
    </row>
    <row r="1444" hidden="1">
      <c r="A1444" s="57" t="s">
        <v>1664</v>
      </c>
      <c r="B1444" s="29">
        <v>180.0</v>
      </c>
      <c r="C1444" s="26">
        <v>180.0</v>
      </c>
      <c r="D1444" s="27">
        <v>0.0</v>
      </c>
      <c r="E1444" s="28"/>
    </row>
    <row r="1445" hidden="1">
      <c r="A1445" s="57" t="s">
        <v>1666</v>
      </c>
      <c r="B1445" s="29">
        <v>1000.0</v>
      </c>
      <c r="C1445" s="26">
        <v>1000.0</v>
      </c>
      <c r="D1445" s="27">
        <v>0.0</v>
      </c>
      <c r="E1445" s="28"/>
    </row>
    <row r="1446" hidden="1">
      <c r="A1446" s="31" t="s">
        <v>1668</v>
      </c>
      <c r="B1446" s="29">
        <v>79.0</v>
      </c>
      <c r="C1446" s="26">
        <v>79.0</v>
      </c>
      <c r="D1446" s="27">
        <v>0.0</v>
      </c>
      <c r="E1446" s="28" t="s">
        <v>2066</v>
      </c>
    </row>
    <row r="1447" hidden="1">
      <c r="A1447" s="31" t="s">
        <v>1669</v>
      </c>
      <c r="B1447" s="29">
        <v>110.0</v>
      </c>
      <c r="C1447" s="26">
        <v>110.0</v>
      </c>
      <c r="D1447" s="27">
        <v>0.0</v>
      </c>
      <c r="E1447" s="28" t="s">
        <v>2061</v>
      </c>
    </row>
    <row r="1448" hidden="1">
      <c r="A1448" s="31" t="s">
        <v>1671</v>
      </c>
      <c r="B1448" s="29">
        <v>2299.0</v>
      </c>
      <c r="C1448" s="26">
        <v>2297.0</v>
      </c>
      <c r="D1448" s="27">
        <v>-2.0</v>
      </c>
      <c r="E1448" s="28" t="s">
        <v>2067</v>
      </c>
    </row>
    <row r="1449" hidden="1">
      <c r="A1449" s="31" t="s">
        <v>1673</v>
      </c>
      <c r="B1449" s="29">
        <v>6200.0</v>
      </c>
      <c r="C1449" s="26">
        <v>6200.0</v>
      </c>
      <c r="D1449" s="27">
        <v>0.0</v>
      </c>
      <c r="E1449" s="34"/>
    </row>
    <row r="1450" hidden="1">
      <c r="A1450" s="58" t="s">
        <v>1674</v>
      </c>
      <c r="B1450" s="29">
        <v>62185.0</v>
      </c>
      <c r="C1450" s="29">
        <v>62185.0</v>
      </c>
      <c r="D1450" s="27">
        <v>0.0</v>
      </c>
      <c r="E1450" s="34"/>
    </row>
    <row r="1451" hidden="1">
      <c r="A1451" s="58" t="s">
        <v>1675</v>
      </c>
      <c r="B1451" s="29">
        <v>22770.0</v>
      </c>
      <c r="C1451" s="59">
        <v>22770.0</v>
      </c>
      <c r="D1451" s="27">
        <v>0.0</v>
      </c>
      <c r="E1451" s="34"/>
    </row>
    <row r="1452" hidden="1">
      <c r="A1452" s="58" t="s">
        <v>1676</v>
      </c>
      <c r="B1452" s="29">
        <v>59724.0</v>
      </c>
      <c r="C1452" s="59">
        <v>59724.0</v>
      </c>
      <c r="D1452" s="27">
        <v>0.0</v>
      </c>
      <c r="E1452" s="34"/>
    </row>
    <row r="1453" hidden="1">
      <c r="A1453" s="58" t="s">
        <v>1677</v>
      </c>
      <c r="B1453" s="29">
        <v>85120.0</v>
      </c>
      <c r="C1453" s="59">
        <v>85120.0</v>
      </c>
      <c r="D1453" s="27">
        <v>0.0</v>
      </c>
      <c r="E1453" s="34"/>
    </row>
    <row r="1454" hidden="1">
      <c r="A1454" s="58" t="s">
        <v>1679</v>
      </c>
      <c r="B1454" s="29">
        <v>2163.0</v>
      </c>
      <c r="C1454" s="59">
        <v>2163.0</v>
      </c>
      <c r="D1454" s="27">
        <v>0.0</v>
      </c>
      <c r="E1454" s="34"/>
    </row>
    <row r="1455" hidden="1">
      <c r="A1455" s="58" t="s">
        <v>1680</v>
      </c>
      <c r="B1455" s="29">
        <v>7842.0</v>
      </c>
      <c r="C1455" s="59">
        <v>7478.0</v>
      </c>
      <c r="D1455" s="27">
        <v>-364.0</v>
      </c>
      <c r="E1455" s="34"/>
    </row>
    <row r="1456" hidden="1">
      <c r="A1456" s="35" t="s">
        <v>1681</v>
      </c>
      <c r="B1456" s="29">
        <v>291171.0</v>
      </c>
      <c r="C1456" s="59">
        <v>290807.0</v>
      </c>
      <c r="D1456" s="27">
        <v>-364.0</v>
      </c>
      <c r="E1456" s="34"/>
    </row>
    <row r="1457" hidden="1">
      <c r="A1457" s="36" t="s">
        <v>1682</v>
      </c>
      <c r="B1457" s="37">
        <v>0.0</v>
      </c>
      <c r="C1457" s="27">
        <v>-749.0</v>
      </c>
      <c r="D1457" s="27">
        <v>-749.0</v>
      </c>
      <c r="E1457" s="38"/>
    </row>
    <row r="1458" hidden="1"/>
    <row r="1459" hidden="1"/>
    <row r="1460" hidden="1">
      <c r="A1460" s="5" t="s">
        <v>1653</v>
      </c>
      <c r="B1460" s="6"/>
      <c r="C1460" s="6"/>
      <c r="D1460" s="6"/>
      <c r="E1460" s="7"/>
    </row>
    <row r="1461" hidden="1">
      <c r="A1461" s="10"/>
      <c r="B1461" s="11"/>
      <c r="C1461" s="11"/>
      <c r="D1461" s="11"/>
      <c r="E1461" s="12"/>
    </row>
    <row r="1462" hidden="1">
      <c r="A1462" s="5" t="s">
        <v>1655</v>
      </c>
      <c r="B1462" s="6"/>
      <c r="C1462" s="6"/>
      <c r="D1462" s="6"/>
      <c r="E1462" s="7"/>
    </row>
    <row r="1463" hidden="1">
      <c r="A1463" s="10"/>
      <c r="B1463" s="11"/>
      <c r="C1463" s="11"/>
      <c r="D1463" s="11"/>
      <c r="E1463" s="12"/>
    </row>
    <row r="1464" hidden="1">
      <c r="A1464" s="13">
        <v>45809.0</v>
      </c>
      <c r="B1464" s="6"/>
      <c r="C1464" s="54" t="s">
        <v>1656</v>
      </c>
      <c r="D1464" s="15">
        <v>45809.0</v>
      </c>
      <c r="E1464" s="7"/>
    </row>
    <row r="1465" hidden="1">
      <c r="A1465" s="10"/>
      <c r="B1465" s="11"/>
      <c r="C1465" s="16"/>
      <c r="D1465" s="11"/>
      <c r="E1465" s="12"/>
    </row>
    <row r="1466" hidden="1">
      <c r="A1466" s="55" t="s">
        <v>1986</v>
      </c>
      <c r="B1466" s="7"/>
      <c r="C1466" s="16"/>
      <c r="D1466" s="56" t="s">
        <v>1986</v>
      </c>
      <c r="E1466" s="7"/>
    </row>
    <row r="1467" hidden="1">
      <c r="A1467" s="10"/>
      <c r="B1467" s="12"/>
      <c r="C1467" s="16"/>
      <c r="D1467" s="11"/>
      <c r="E1467" s="12"/>
    </row>
    <row r="1468" hidden="1">
      <c r="A1468" s="19" t="s">
        <v>1657</v>
      </c>
      <c r="B1468" s="6"/>
      <c r="C1468" s="6"/>
      <c r="D1468" s="6"/>
      <c r="E1468" s="7"/>
    </row>
    <row r="1469" hidden="1">
      <c r="A1469" s="20" t="s">
        <v>1658</v>
      </c>
      <c r="B1469" s="21" t="s">
        <v>1659</v>
      </c>
      <c r="C1469" s="22" t="s">
        <v>1660</v>
      </c>
      <c r="D1469" s="21" t="s">
        <v>1661</v>
      </c>
      <c r="E1469" s="23" t="s">
        <v>13</v>
      </c>
    </row>
    <row r="1470" hidden="1">
      <c r="A1470" s="57" t="s">
        <v>1662</v>
      </c>
      <c r="B1470" s="25">
        <v>3367.0</v>
      </c>
      <c r="C1470" s="26">
        <v>3367.0</v>
      </c>
      <c r="D1470" s="27">
        <v>0.0</v>
      </c>
      <c r="E1470" s="28"/>
    </row>
    <row r="1471" hidden="1">
      <c r="A1471" s="57" t="s">
        <v>1663</v>
      </c>
      <c r="B1471" s="29">
        <v>4940.0</v>
      </c>
      <c r="C1471" s="26">
        <v>4940.0</v>
      </c>
      <c r="D1471" s="27">
        <v>0.0</v>
      </c>
      <c r="E1471" s="28"/>
    </row>
    <row r="1472" hidden="1">
      <c r="A1472" s="57" t="s">
        <v>1664</v>
      </c>
      <c r="B1472" s="29">
        <v>0.0</v>
      </c>
      <c r="C1472" s="26"/>
      <c r="D1472" s="27">
        <v>0.0</v>
      </c>
      <c r="E1472" s="28"/>
    </row>
    <row r="1473" hidden="1">
      <c r="A1473" s="57" t="s">
        <v>1666</v>
      </c>
      <c r="B1473" s="29">
        <v>0.0</v>
      </c>
      <c r="C1473" s="26"/>
      <c r="D1473" s="27">
        <v>0.0</v>
      </c>
      <c r="E1473" s="28"/>
    </row>
    <row r="1474" hidden="1">
      <c r="A1474" s="31" t="s">
        <v>1668</v>
      </c>
      <c r="B1474" s="29">
        <v>0.0</v>
      </c>
      <c r="C1474" s="26"/>
      <c r="D1474" s="27">
        <v>0.0</v>
      </c>
      <c r="E1474" s="28"/>
    </row>
    <row r="1475" hidden="1">
      <c r="A1475" s="31" t="s">
        <v>1669</v>
      </c>
      <c r="B1475" s="29">
        <v>0.0</v>
      </c>
      <c r="C1475" s="26"/>
      <c r="D1475" s="27">
        <v>0.0</v>
      </c>
      <c r="E1475" s="28"/>
    </row>
    <row r="1476" hidden="1">
      <c r="A1476" s="31" t="s">
        <v>1671</v>
      </c>
      <c r="B1476" s="29">
        <v>0.0</v>
      </c>
      <c r="C1476" s="26"/>
      <c r="D1476" s="27">
        <v>0.0</v>
      </c>
      <c r="E1476" s="28"/>
    </row>
    <row r="1477" hidden="1">
      <c r="A1477" s="31" t="s">
        <v>1673</v>
      </c>
      <c r="B1477" s="29">
        <v>1160.0</v>
      </c>
      <c r="C1477" s="26">
        <v>1160.0</v>
      </c>
      <c r="D1477" s="27">
        <v>0.0</v>
      </c>
      <c r="E1477" s="34"/>
    </row>
    <row r="1478" hidden="1">
      <c r="A1478" s="58" t="s">
        <v>1674</v>
      </c>
      <c r="B1478" s="29">
        <v>10552.0</v>
      </c>
      <c r="C1478" s="29">
        <v>10552.0</v>
      </c>
      <c r="D1478" s="27">
        <v>0.0</v>
      </c>
      <c r="E1478" s="34"/>
    </row>
    <row r="1479" hidden="1">
      <c r="A1479" s="58" t="s">
        <v>1675</v>
      </c>
      <c r="B1479" s="29">
        <v>5796.0</v>
      </c>
      <c r="C1479" s="59">
        <v>5796.0</v>
      </c>
      <c r="D1479" s="27">
        <v>0.0</v>
      </c>
      <c r="E1479" s="34"/>
    </row>
    <row r="1480" hidden="1">
      <c r="A1480" s="58" t="s">
        <v>1676</v>
      </c>
      <c r="B1480" s="29">
        <v>9172.0</v>
      </c>
      <c r="C1480" s="59">
        <v>9172.0</v>
      </c>
      <c r="D1480" s="27">
        <v>0.0</v>
      </c>
      <c r="E1480" s="34"/>
    </row>
    <row r="1481" hidden="1">
      <c r="A1481" s="58" t="s">
        <v>1677</v>
      </c>
      <c r="B1481" s="29">
        <v>15137.0</v>
      </c>
      <c r="C1481" s="59">
        <v>15137.0</v>
      </c>
      <c r="D1481" s="27">
        <v>0.0</v>
      </c>
      <c r="E1481" s="34"/>
    </row>
    <row r="1482" hidden="1">
      <c r="A1482" s="58" t="s">
        <v>1679</v>
      </c>
      <c r="B1482" s="29">
        <v>0.0</v>
      </c>
      <c r="C1482" s="59">
        <v>0.0</v>
      </c>
      <c r="D1482" s="27">
        <v>0.0</v>
      </c>
      <c r="E1482" s="34"/>
    </row>
    <row r="1483" hidden="1">
      <c r="A1483" s="58" t="s">
        <v>1680</v>
      </c>
      <c r="B1483" s="29">
        <v>1275.0</v>
      </c>
      <c r="C1483" s="59">
        <v>1275.0</v>
      </c>
      <c r="D1483" s="27">
        <v>0.0</v>
      </c>
      <c r="E1483" s="34"/>
    </row>
    <row r="1484" hidden="1">
      <c r="A1484" s="35" t="s">
        <v>1681</v>
      </c>
      <c r="B1484" s="29">
        <v>50124.0</v>
      </c>
      <c r="C1484" s="59">
        <v>50124.0</v>
      </c>
      <c r="D1484" s="27">
        <v>0.0</v>
      </c>
      <c r="E1484" s="34"/>
    </row>
    <row r="1485" hidden="1">
      <c r="A1485" s="36" t="s">
        <v>1682</v>
      </c>
      <c r="B1485" s="37">
        <v>0.0</v>
      </c>
      <c r="C1485" s="27">
        <v>0.0</v>
      </c>
      <c r="D1485" s="27">
        <v>0.0</v>
      </c>
      <c r="E1485" s="38"/>
    </row>
    <row r="1486" hidden="1"/>
    <row r="1487" hidden="1"/>
    <row r="1488" hidden="1">
      <c r="A1488" s="5" t="s">
        <v>1653</v>
      </c>
      <c r="B1488" s="6"/>
      <c r="C1488" s="6"/>
      <c r="D1488" s="6"/>
      <c r="E1488" s="7"/>
    </row>
    <row r="1489" hidden="1">
      <c r="A1489" s="10"/>
      <c r="B1489" s="11"/>
      <c r="C1489" s="11"/>
      <c r="D1489" s="11"/>
      <c r="E1489" s="12"/>
    </row>
    <row r="1490" hidden="1">
      <c r="A1490" s="5" t="s">
        <v>1655</v>
      </c>
      <c r="B1490" s="6"/>
      <c r="C1490" s="6"/>
      <c r="D1490" s="6"/>
      <c r="E1490" s="7"/>
    </row>
    <row r="1491" hidden="1">
      <c r="A1491" s="10"/>
      <c r="B1491" s="11"/>
      <c r="C1491" s="11"/>
      <c r="D1491" s="11"/>
      <c r="E1491" s="12"/>
    </row>
    <row r="1492" hidden="1">
      <c r="A1492" s="13">
        <v>45810.0</v>
      </c>
      <c r="B1492" s="6"/>
      <c r="C1492" s="54" t="s">
        <v>1656</v>
      </c>
      <c r="D1492" s="15">
        <v>45816.0</v>
      </c>
      <c r="E1492" s="7"/>
    </row>
    <row r="1493" hidden="1">
      <c r="A1493" s="10"/>
      <c r="B1493" s="11"/>
      <c r="C1493" s="16"/>
      <c r="D1493" s="11"/>
      <c r="E1493" s="12"/>
    </row>
    <row r="1494" hidden="1">
      <c r="A1494" s="55" t="s">
        <v>1985</v>
      </c>
      <c r="B1494" s="7"/>
      <c r="C1494" s="16"/>
      <c r="D1494" s="56" t="s">
        <v>1986</v>
      </c>
      <c r="E1494" s="7"/>
    </row>
    <row r="1495" hidden="1">
      <c r="A1495" s="10"/>
      <c r="B1495" s="12"/>
      <c r="C1495" s="16"/>
      <c r="D1495" s="11"/>
      <c r="E1495" s="12"/>
    </row>
    <row r="1496" hidden="1">
      <c r="A1496" s="19" t="s">
        <v>1657</v>
      </c>
      <c r="B1496" s="6"/>
      <c r="C1496" s="6"/>
      <c r="D1496" s="6"/>
      <c r="E1496" s="7"/>
    </row>
    <row r="1497" hidden="1">
      <c r="A1497" s="20" t="s">
        <v>1658</v>
      </c>
      <c r="B1497" s="21" t="s">
        <v>1659</v>
      </c>
      <c r="C1497" s="22" t="s">
        <v>1660</v>
      </c>
      <c r="D1497" s="21" t="s">
        <v>1661</v>
      </c>
      <c r="E1497" s="23" t="s">
        <v>13</v>
      </c>
    </row>
    <row r="1498" hidden="1">
      <c r="A1498" s="57" t="s">
        <v>1662</v>
      </c>
      <c r="B1498" s="25">
        <v>38075.0</v>
      </c>
      <c r="C1498" s="26">
        <v>38093.0</v>
      </c>
      <c r="D1498" s="27">
        <v>18.0</v>
      </c>
      <c r="E1498" s="28"/>
    </row>
    <row r="1499" hidden="1">
      <c r="A1499" s="57" t="s">
        <v>1663</v>
      </c>
      <c r="B1499" s="29">
        <v>25874.0</v>
      </c>
      <c r="C1499" s="26">
        <v>25874.0</v>
      </c>
      <c r="D1499" s="27">
        <v>0.0</v>
      </c>
      <c r="E1499" s="28"/>
    </row>
    <row r="1500" hidden="1">
      <c r="A1500" s="57" t="s">
        <v>1664</v>
      </c>
      <c r="B1500" s="29">
        <v>1400.0</v>
      </c>
      <c r="C1500" s="26">
        <v>1400.0</v>
      </c>
      <c r="D1500" s="27">
        <v>0.0</v>
      </c>
      <c r="E1500" s="28"/>
    </row>
    <row r="1501" hidden="1">
      <c r="A1501" s="57" t="s">
        <v>1666</v>
      </c>
      <c r="B1501" s="29">
        <v>4650.0</v>
      </c>
      <c r="C1501" s="26">
        <v>4650.0</v>
      </c>
      <c r="D1501" s="27">
        <v>0.0</v>
      </c>
      <c r="E1501" s="28"/>
    </row>
    <row r="1502" hidden="1">
      <c r="A1502" s="31" t="s">
        <v>1668</v>
      </c>
      <c r="B1502" s="29">
        <v>0.0</v>
      </c>
      <c r="C1502" s="26"/>
      <c r="D1502" s="27">
        <v>0.0</v>
      </c>
      <c r="E1502" s="28"/>
    </row>
    <row r="1503" hidden="1">
      <c r="A1503" s="31" t="s">
        <v>1669</v>
      </c>
      <c r="B1503" s="29">
        <v>0.0</v>
      </c>
      <c r="C1503" s="26"/>
      <c r="D1503" s="27">
        <v>0.0</v>
      </c>
      <c r="E1503" s="28"/>
    </row>
    <row r="1504" hidden="1">
      <c r="A1504" s="31" t="s">
        <v>1671</v>
      </c>
      <c r="B1504" s="29">
        <v>0.0</v>
      </c>
      <c r="C1504" s="26"/>
      <c r="D1504" s="27">
        <v>0.0</v>
      </c>
      <c r="E1504" s="28"/>
    </row>
    <row r="1505" hidden="1">
      <c r="A1505" s="31" t="s">
        <v>1673</v>
      </c>
      <c r="B1505" s="29">
        <v>8120.0</v>
      </c>
      <c r="C1505" s="26">
        <v>8120.0</v>
      </c>
      <c r="D1505" s="27">
        <v>0.0</v>
      </c>
      <c r="E1505" s="34"/>
    </row>
    <row r="1506" hidden="1">
      <c r="A1506" s="58" t="s">
        <v>1674</v>
      </c>
      <c r="B1506" s="29">
        <v>78206.0</v>
      </c>
      <c r="C1506" s="29">
        <v>78206.0</v>
      </c>
      <c r="D1506" s="27">
        <v>0.0</v>
      </c>
      <c r="E1506" s="34"/>
    </row>
    <row r="1507" hidden="1">
      <c r="A1507" s="58" t="s">
        <v>1675</v>
      </c>
      <c r="B1507" s="29">
        <v>36556.0</v>
      </c>
      <c r="C1507" s="59">
        <v>36556.0</v>
      </c>
      <c r="D1507" s="27">
        <v>0.0</v>
      </c>
      <c r="E1507" s="34"/>
    </row>
    <row r="1508" hidden="1">
      <c r="A1508" s="58" t="s">
        <v>1676</v>
      </c>
      <c r="B1508" s="29">
        <v>66101.0</v>
      </c>
      <c r="C1508" s="59">
        <v>65146.0</v>
      </c>
      <c r="D1508" s="27">
        <v>-955.0</v>
      </c>
      <c r="E1508" s="34"/>
    </row>
    <row r="1509" hidden="1">
      <c r="A1509" s="58" t="s">
        <v>1677</v>
      </c>
      <c r="B1509" s="29">
        <v>106084.65</v>
      </c>
      <c r="C1509" s="59">
        <v>106582.65</v>
      </c>
      <c r="D1509" s="27">
        <v>498.0</v>
      </c>
      <c r="E1509" s="34"/>
    </row>
    <row r="1510" hidden="1">
      <c r="A1510" s="58" t="s">
        <v>1679</v>
      </c>
      <c r="B1510" s="29">
        <v>2117.0</v>
      </c>
      <c r="C1510" s="59">
        <v>2117.0</v>
      </c>
      <c r="D1510" s="27">
        <v>0.0</v>
      </c>
      <c r="E1510" s="34"/>
    </row>
    <row r="1511" hidden="1">
      <c r="A1511" s="58" t="s">
        <v>1680</v>
      </c>
      <c r="B1511" s="29">
        <v>9582.0</v>
      </c>
      <c r="C1511" s="59">
        <v>9582.0</v>
      </c>
      <c r="D1511" s="27">
        <v>0.0</v>
      </c>
      <c r="E1511" s="34"/>
    </row>
    <row r="1512" hidden="1">
      <c r="A1512" s="35" t="s">
        <v>1681</v>
      </c>
      <c r="B1512" s="29">
        <v>367179.15</v>
      </c>
      <c r="C1512" s="59">
        <v>366722.15</v>
      </c>
      <c r="D1512" s="27">
        <v>-457.0</v>
      </c>
      <c r="E1512" s="34"/>
    </row>
    <row r="1513" hidden="1">
      <c r="A1513" s="36" t="s">
        <v>1682</v>
      </c>
      <c r="B1513" s="37">
        <v>4.5</v>
      </c>
      <c r="C1513" s="27">
        <v>22.5</v>
      </c>
      <c r="D1513" s="27">
        <v>18.0</v>
      </c>
      <c r="E1513" s="38"/>
    </row>
    <row r="1514" hidden="1"/>
    <row r="1515" hidden="1"/>
    <row r="1516" hidden="1">
      <c r="A1516" s="5" t="s">
        <v>1653</v>
      </c>
      <c r="B1516" s="6"/>
      <c r="C1516" s="6"/>
      <c r="D1516" s="6"/>
      <c r="E1516" s="7"/>
    </row>
    <row r="1517" hidden="1">
      <c r="A1517" s="10"/>
      <c r="B1517" s="11"/>
      <c r="C1517" s="11"/>
      <c r="D1517" s="11"/>
      <c r="E1517" s="12"/>
    </row>
    <row r="1518" hidden="1">
      <c r="A1518" s="5" t="s">
        <v>1655</v>
      </c>
      <c r="B1518" s="6"/>
      <c r="C1518" s="6"/>
      <c r="D1518" s="6"/>
      <c r="E1518" s="7"/>
    </row>
    <row r="1519" hidden="1">
      <c r="A1519" s="10"/>
      <c r="B1519" s="11"/>
      <c r="C1519" s="11"/>
      <c r="D1519" s="11"/>
      <c r="E1519" s="12"/>
    </row>
    <row r="1520" hidden="1">
      <c r="A1520" s="13">
        <v>45817.0</v>
      </c>
      <c r="B1520" s="6"/>
      <c r="C1520" s="54" t="s">
        <v>1656</v>
      </c>
      <c r="D1520" s="15">
        <v>45823.0</v>
      </c>
      <c r="E1520" s="7"/>
    </row>
    <row r="1521" hidden="1">
      <c r="A1521" s="10"/>
      <c r="B1521" s="11"/>
      <c r="C1521" s="16"/>
      <c r="D1521" s="11"/>
      <c r="E1521" s="12"/>
    </row>
    <row r="1522" hidden="1">
      <c r="A1522" s="55" t="s">
        <v>1985</v>
      </c>
      <c r="B1522" s="7"/>
      <c r="C1522" s="16"/>
      <c r="D1522" s="56" t="s">
        <v>1986</v>
      </c>
      <c r="E1522" s="7"/>
    </row>
    <row r="1523" hidden="1">
      <c r="A1523" s="10"/>
      <c r="B1523" s="12"/>
      <c r="C1523" s="16"/>
      <c r="D1523" s="11"/>
      <c r="E1523" s="12"/>
    </row>
    <row r="1524" hidden="1">
      <c r="A1524" s="19" t="s">
        <v>1657</v>
      </c>
      <c r="B1524" s="6"/>
      <c r="C1524" s="6"/>
      <c r="D1524" s="6"/>
      <c r="E1524" s="7"/>
    </row>
    <row r="1525" hidden="1">
      <c r="A1525" s="20" t="s">
        <v>1658</v>
      </c>
      <c r="B1525" s="21" t="s">
        <v>1659</v>
      </c>
      <c r="C1525" s="22" t="s">
        <v>1660</v>
      </c>
      <c r="D1525" s="21" t="s">
        <v>1661</v>
      </c>
      <c r="E1525" s="23" t="s">
        <v>13</v>
      </c>
    </row>
    <row r="1526" hidden="1">
      <c r="A1526" s="57" t="s">
        <v>1662</v>
      </c>
      <c r="B1526" s="25">
        <v>37664.0</v>
      </c>
      <c r="C1526" s="26">
        <v>37665.0</v>
      </c>
      <c r="D1526" s="27">
        <v>1.0</v>
      </c>
      <c r="E1526" s="28" t="s">
        <v>2068</v>
      </c>
    </row>
    <row r="1527" hidden="1">
      <c r="A1527" s="57" t="s">
        <v>1663</v>
      </c>
      <c r="B1527" s="29">
        <v>26680.0</v>
      </c>
      <c r="C1527" s="26">
        <v>26680.0</v>
      </c>
      <c r="D1527" s="27">
        <v>0.0</v>
      </c>
      <c r="E1527" s="28"/>
    </row>
    <row r="1528" hidden="1">
      <c r="A1528" s="57" t="s">
        <v>1664</v>
      </c>
      <c r="B1528" s="29">
        <v>500.0</v>
      </c>
      <c r="C1528" s="26">
        <v>500.0</v>
      </c>
      <c r="D1528" s="27">
        <v>0.0</v>
      </c>
      <c r="E1528" s="28"/>
    </row>
    <row r="1529" hidden="1">
      <c r="A1529" s="57" t="s">
        <v>1666</v>
      </c>
      <c r="B1529" s="29">
        <v>2000.0</v>
      </c>
      <c r="C1529" s="26">
        <v>2000.0</v>
      </c>
      <c r="D1529" s="27">
        <v>0.0</v>
      </c>
      <c r="E1529" s="28"/>
    </row>
    <row r="1530" hidden="1">
      <c r="A1530" s="31" t="s">
        <v>1668</v>
      </c>
      <c r="B1530" s="29">
        <v>80.0</v>
      </c>
      <c r="C1530" s="26"/>
      <c r="D1530" s="27">
        <v>-80.0</v>
      </c>
      <c r="E1530" s="28"/>
    </row>
    <row r="1531" hidden="1">
      <c r="A1531" s="31" t="s">
        <v>1669</v>
      </c>
      <c r="B1531" s="29">
        <v>0.0</v>
      </c>
      <c r="C1531" s="26"/>
      <c r="D1531" s="27">
        <v>0.0</v>
      </c>
      <c r="E1531" s="28"/>
    </row>
    <row r="1532" hidden="1">
      <c r="A1532" s="31" t="s">
        <v>1671</v>
      </c>
      <c r="B1532" s="29">
        <v>105.0</v>
      </c>
      <c r="C1532" s="26">
        <v>105.0</v>
      </c>
      <c r="D1532" s="27">
        <v>0.0</v>
      </c>
      <c r="E1532" s="28" t="s">
        <v>2069</v>
      </c>
    </row>
    <row r="1533" hidden="1">
      <c r="A1533" s="31" t="s">
        <v>1673</v>
      </c>
      <c r="B1533" s="29">
        <v>6960.0</v>
      </c>
      <c r="C1533" s="26">
        <v>6960.0</v>
      </c>
      <c r="D1533" s="27">
        <v>0.0</v>
      </c>
      <c r="E1533" s="34"/>
    </row>
    <row r="1534" hidden="1">
      <c r="A1534" s="58" t="s">
        <v>1674</v>
      </c>
      <c r="B1534" s="29">
        <v>71612.0</v>
      </c>
      <c r="C1534" s="29">
        <v>71612.0</v>
      </c>
      <c r="D1534" s="27">
        <v>0.0</v>
      </c>
      <c r="E1534" s="34"/>
    </row>
    <row r="1535" hidden="1">
      <c r="A1535" s="58" t="s">
        <v>1675</v>
      </c>
      <c r="B1535" s="29">
        <v>34406.0</v>
      </c>
      <c r="C1535" s="59">
        <v>34406.0</v>
      </c>
      <c r="D1535" s="27">
        <v>0.0</v>
      </c>
      <c r="E1535" s="34"/>
    </row>
    <row r="1536" hidden="1">
      <c r="A1536" s="58" t="s">
        <v>1676</v>
      </c>
      <c r="B1536" s="29">
        <v>70601.0</v>
      </c>
      <c r="C1536" s="59">
        <v>69366.0</v>
      </c>
      <c r="D1536" s="27">
        <v>-1235.0</v>
      </c>
      <c r="E1536" s="34"/>
    </row>
    <row r="1537" hidden="1">
      <c r="A1537" s="58" t="s">
        <v>1677</v>
      </c>
      <c r="B1537" s="29">
        <v>87552.0</v>
      </c>
      <c r="C1537" s="59">
        <v>87552.0</v>
      </c>
      <c r="D1537" s="27">
        <v>0.0</v>
      </c>
      <c r="E1537" s="34"/>
    </row>
    <row r="1538" hidden="1">
      <c r="A1538" s="58" t="s">
        <v>1679</v>
      </c>
      <c r="B1538" s="29">
        <v>318.0</v>
      </c>
      <c r="C1538" s="59">
        <v>318.0</v>
      </c>
      <c r="D1538" s="27">
        <v>0.0</v>
      </c>
      <c r="E1538" s="34"/>
    </row>
    <row r="1539" hidden="1">
      <c r="A1539" s="58" t="s">
        <v>1680</v>
      </c>
      <c r="B1539" s="29">
        <v>8823.0</v>
      </c>
      <c r="C1539" s="59">
        <v>8823.0</v>
      </c>
      <c r="D1539" s="27">
        <v>0.0</v>
      </c>
      <c r="E1539" s="34"/>
    </row>
    <row r="1540" hidden="1">
      <c r="A1540" s="35" t="s">
        <v>1681</v>
      </c>
      <c r="B1540" s="29">
        <v>338477.5</v>
      </c>
      <c r="C1540" s="59">
        <v>337242.5</v>
      </c>
      <c r="D1540" s="27">
        <v>-1235.0</v>
      </c>
      <c r="E1540" s="34"/>
    </row>
    <row r="1541" hidden="1">
      <c r="A1541" s="36" t="s">
        <v>1682</v>
      </c>
      <c r="B1541" s="37">
        <v>0.5</v>
      </c>
      <c r="C1541" s="27">
        <v>-78.5</v>
      </c>
      <c r="D1541" s="27">
        <v>-79.0</v>
      </c>
      <c r="E1541" s="38"/>
    </row>
    <row r="1542" hidden="1"/>
    <row r="1543" hidden="1"/>
    <row r="1544" hidden="1">
      <c r="A1544" s="5" t="s">
        <v>1653</v>
      </c>
      <c r="B1544" s="6"/>
      <c r="C1544" s="6"/>
      <c r="D1544" s="6"/>
      <c r="E1544" s="7"/>
    </row>
    <row r="1545" hidden="1">
      <c r="A1545" s="10"/>
      <c r="B1545" s="11"/>
      <c r="C1545" s="11"/>
      <c r="D1545" s="11"/>
      <c r="E1545" s="12"/>
    </row>
    <row r="1546" hidden="1">
      <c r="A1546" s="5" t="s">
        <v>1655</v>
      </c>
      <c r="B1546" s="6"/>
      <c r="C1546" s="6"/>
      <c r="D1546" s="6"/>
      <c r="E1546" s="7"/>
    </row>
    <row r="1547" hidden="1">
      <c r="A1547" s="10"/>
      <c r="B1547" s="11"/>
      <c r="C1547" s="11"/>
      <c r="D1547" s="11"/>
      <c r="E1547" s="12"/>
    </row>
    <row r="1548" hidden="1">
      <c r="A1548" s="13">
        <v>45824.0</v>
      </c>
      <c r="B1548" s="6"/>
      <c r="C1548" s="54" t="s">
        <v>1656</v>
      </c>
      <c r="D1548" s="15">
        <v>45830.0</v>
      </c>
      <c r="E1548" s="7"/>
    </row>
    <row r="1549" hidden="1">
      <c r="A1549" s="10"/>
      <c r="B1549" s="11"/>
      <c r="C1549" s="16"/>
      <c r="D1549" s="11"/>
      <c r="E1549" s="12"/>
    </row>
    <row r="1550" hidden="1">
      <c r="A1550" s="55" t="s">
        <v>1985</v>
      </c>
      <c r="B1550" s="7"/>
      <c r="C1550" s="16"/>
      <c r="D1550" s="56" t="s">
        <v>1986</v>
      </c>
      <c r="E1550" s="7"/>
    </row>
    <row r="1551" hidden="1">
      <c r="A1551" s="10"/>
      <c r="B1551" s="12"/>
      <c r="C1551" s="16"/>
      <c r="D1551" s="11"/>
      <c r="E1551" s="12"/>
    </row>
    <row r="1552" hidden="1">
      <c r="A1552" s="19" t="s">
        <v>1657</v>
      </c>
      <c r="B1552" s="6"/>
      <c r="C1552" s="6"/>
      <c r="D1552" s="6"/>
      <c r="E1552" s="7"/>
    </row>
    <row r="1553" hidden="1">
      <c r="A1553" s="20" t="s">
        <v>1658</v>
      </c>
      <c r="B1553" s="21" t="s">
        <v>1659</v>
      </c>
      <c r="C1553" s="22" t="s">
        <v>1660</v>
      </c>
      <c r="D1553" s="21" t="s">
        <v>1661</v>
      </c>
      <c r="E1553" s="23" t="s">
        <v>13</v>
      </c>
    </row>
    <row r="1554" hidden="1">
      <c r="A1554" s="57" t="s">
        <v>1662</v>
      </c>
      <c r="B1554" s="25">
        <v>41336.0</v>
      </c>
      <c r="C1554" s="26">
        <v>41316.0</v>
      </c>
      <c r="D1554" s="27">
        <v>-20.0</v>
      </c>
      <c r="E1554" s="28" t="s">
        <v>2070</v>
      </c>
    </row>
    <row r="1555" hidden="1">
      <c r="A1555" s="57" t="s">
        <v>1663</v>
      </c>
      <c r="B1555" s="29">
        <v>34107.0</v>
      </c>
      <c r="C1555" s="26">
        <v>34107.0</v>
      </c>
      <c r="D1555" s="27">
        <v>0.0</v>
      </c>
      <c r="E1555" s="28"/>
    </row>
    <row r="1556" hidden="1">
      <c r="A1556" s="57" t="s">
        <v>1664</v>
      </c>
      <c r="B1556" s="29">
        <v>1695.0</v>
      </c>
      <c r="C1556" s="26">
        <v>1695.0</v>
      </c>
      <c r="D1556" s="27">
        <v>0.0</v>
      </c>
      <c r="E1556" s="28"/>
    </row>
    <row r="1557" hidden="1">
      <c r="A1557" s="57" t="s">
        <v>1666</v>
      </c>
      <c r="B1557" s="29">
        <v>3100.0</v>
      </c>
      <c r="C1557" s="26">
        <v>3100.0</v>
      </c>
      <c r="D1557" s="27">
        <v>0.0</v>
      </c>
      <c r="E1557" s="28"/>
    </row>
    <row r="1558" hidden="1">
      <c r="A1558" s="31" t="s">
        <v>1668</v>
      </c>
      <c r="B1558" s="29">
        <v>0.0</v>
      </c>
      <c r="C1558" s="26"/>
      <c r="D1558" s="27">
        <v>0.0</v>
      </c>
      <c r="E1558" s="28"/>
    </row>
    <row r="1559" hidden="1">
      <c r="A1559" s="31" t="s">
        <v>1669</v>
      </c>
      <c r="B1559" s="29">
        <v>110.0</v>
      </c>
      <c r="C1559" s="26">
        <v>110.0</v>
      </c>
      <c r="D1559" s="27">
        <v>0.0</v>
      </c>
      <c r="E1559" s="28"/>
    </row>
    <row r="1560" hidden="1">
      <c r="A1560" s="31" t="s">
        <v>1671</v>
      </c>
      <c r="B1560" s="29">
        <v>3049.0</v>
      </c>
      <c r="C1560" s="26">
        <v>3049.0</v>
      </c>
      <c r="D1560" s="27">
        <v>0.0</v>
      </c>
      <c r="E1560" s="28" t="s">
        <v>2071</v>
      </c>
    </row>
    <row r="1561" hidden="1">
      <c r="A1561" s="31" t="s">
        <v>1673</v>
      </c>
      <c r="B1561" s="29">
        <v>5800.0</v>
      </c>
      <c r="C1561" s="26">
        <v>5800.0</v>
      </c>
      <c r="D1561" s="27">
        <v>0.0</v>
      </c>
      <c r="E1561" s="34"/>
    </row>
    <row r="1562" hidden="1">
      <c r="A1562" s="58" t="s">
        <v>1674</v>
      </c>
      <c r="B1562" s="29">
        <v>74637.0</v>
      </c>
      <c r="C1562" s="29">
        <v>74637.0</v>
      </c>
      <c r="D1562" s="27">
        <v>0.0</v>
      </c>
      <c r="E1562" s="34"/>
    </row>
    <row r="1563" hidden="1">
      <c r="A1563" s="58" t="s">
        <v>1675</v>
      </c>
      <c r="B1563" s="29">
        <v>35800.0</v>
      </c>
      <c r="C1563" s="59">
        <v>35800.0</v>
      </c>
      <c r="D1563" s="27">
        <v>0.0</v>
      </c>
      <c r="E1563" s="34"/>
    </row>
    <row r="1564" hidden="1">
      <c r="A1564" s="58" t="s">
        <v>1676</v>
      </c>
      <c r="B1564" s="29">
        <v>68124.0</v>
      </c>
      <c r="C1564" s="59">
        <v>68124.0</v>
      </c>
      <c r="D1564" s="27">
        <v>0.0</v>
      </c>
      <c r="E1564" s="34"/>
    </row>
    <row r="1565" hidden="1">
      <c r="A1565" s="58" t="s">
        <v>1677</v>
      </c>
      <c r="B1565" s="29">
        <v>88559.65</v>
      </c>
      <c r="C1565" s="59">
        <v>88559.65</v>
      </c>
      <c r="D1565" s="27">
        <v>0.0</v>
      </c>
      <c r="E1565" s="34"/>
    </row>
    <row r="1566" hidden="1">
      <c r="A1566" s="58" t="s">
        <v>1679</v>
      </c>
      <c r="B1566" s="29">
        <v>2960.0</v>
      </c>
      <c r="C1566" s="59">
        <v>2960.0</v>
      </c>
      <c r="D1566" s="27">
        <v>0.0</v>
      </c>
      <c r="E1566" s="34"/>
    </row>
    <row r="1567" hidden="1">
      <c r="A1567" s="58" t="s">
        <v>1680</v>
      </c>
      <c r="B1567" s="29">
        <v>11107.0</v>
      </c>
      <c r="C1567" s="59">
        <v>11107.0</v>
      </c>
      <c r="D1567" s="27">
        <v>0.0</v>
      </c>
      <c r="E1567" s="34"/>
    </row>
    <row r="1568" hidden="1">
      <c r="A1568" s="35" t="s">
        <v>1681</v>
      </c>
      <c r="B1568" s="29">
        <v>359275.65</v>
      </c>
      <c r="C1568" s="59">
        <v>359275.65</v>
      </c>
      <c r="D1568" s="27">
        <v>0.0</v>
      </c>
      <c r="E1568" s="34"/>
    </row>
    <row r="1569" hidden="1">
      <c r="A1569" s="36" t="s">
        <v>1682</v>
      </c>
      <c r="B1569" s="37">
        <v>2.0</v>
      </c>
      <c r="C1569" s="27">
        <v>-18.0</v>
      </c>
      <c r="D1569" s="27">
        <v>-20.0</v>
      </c>
      <c r="E1569" s="38"/>
    </row>
    <row r="1570" hidden="1"/>
    <row r="1571" hidden="1"/>
    <row r="1572" hidden="1">
      <c r="A1572" s="5" t="s">
        <v>1653</v>
      </c>
      <c r="B1572" s="6"/>
      <c r="C1572" s="6"/>
      <c r="D1572" s="6"/>
      <c r="E1572" s="7"/>
    </row>
    <row r="1573" hidden="1">
      <c r="A1573" s="10"/>
      <c r="B1573" s="11"/>
      <c r="C1573" s="11"/>
      <c r="D1573" s="11"/>
      <c r="E1573" s="12"/>
    </row>
    <row r="1574" hidden="1">
      <c r="A1574" s="5" t="s">
        <v>1655</v>
      </c>
      <c r="B1574" s="6"/>
      <c r="C1574" s="6"/>
      <c r="D1574" s="6"/>
      <c r="E1574" s="7"/>
    </row>
    <row r="1575" hidden="1">
      <c r="A1575" s="10"/>
      <c r="B1575" s="11"/>
      <c r="C1575" s="11"/>
      <c r="D1575" s="11"/>
      <c r="E1575" s="12"/>
    </row>
    <row r="1576" hidden="1">
      <c r="A1576" s="13">
        <v>45831.0</v>
      </c>
      <c r="B1576" s="6"/>
      <c r="C1576" s="54" t="s">
        <v>1656</v>
      </c>
      <c r="D1576" s="15">
        <v>45838.0</v>
      </c>
      <c r="E1576" s="7"/>
    </row>
    <row r="1577" hidden="1">
      <c r="A1577" s="10"/>
      <c r="B1577" s="11"/>
      <c r="C1577" s="16"/>
      <c r="D1577" s="11"/>
      <c r="E1577" s="12"/>
    </row>
    <row r="1578" hidden="1">
      <c r="A1578" s="55" t="s">
        <v>1985</v>
      </c>
      <c r="B1578" s="7"/>
      <c r="C1578" s="16"/>
      <c r="D1578" s="56" t="s">
        <v>1985</v>
      </c>
      <c r="E1578" s="7"/>
    </row>
    <row r="1579" hidden="1">
      <c r="A1579" s="10"/>
      <c r="B1579" s="12"/>
      <c r="C1579" s="16"/>
      <c r="D1579" s="11"/>
      <c r="E1579" s="12"/>
    </row>
    <row r="1580" hidden="1">
      <c r="A1580" s="19" t="s">
        <v>1657</v>
      </c>
      <c r="B1580" s="6"/>
      <c r="C1580" s="6"/>
      <c r="D1580" s="6"/>
      <c r="E1580" s="7"/>
    </row>
    <row r="1581" hidden="1">
      <c r="A1581" s="20" t="s">
        <v>1658</v>
      </c>
      <c r="B1581" s="21" t="s">
        <v>1659</v>
      </c>
      <c r="C1581" s="22" t="s">
        <v>1660</v>
      </c>
      <c r="D1581" s="21" t="s">
        <v>1661</v>
      </c>
      <c r="E1581" s="23" t="s">
        <v>13</v>
      </c>
    </row>
    <row r="1582" hidden="1">
      <c r="A1582" s="57" t="s">
        <v>1662</v>
      </c>
      <c r="B1582" s="25">
        <v>44503.0</v>
      </c>
      <c r="C1582" s="26">
        <v>44528.0</v>
      </c>
      <c r="D1582" s="27">
        <v>25.0</v>
      </c>
      <c r="E1582" s="28" t="s">
        <v>2072</v>
      </c>
    </row>
    <row r="1583" hidden="1">
      <c r="A1583" s="57" t="s">
        <v>1663</v>
      </c>
      <c r="B1583" s="29">
        <v>35680.0</v>
      </c>
      <c r="C1583" s="26">
        <v>35680.0</v>
      </c>
      <c r="D1583" s="27">
        <v>0.0</v>
      </c>
      <c r="E1583" s="28"/>
    </row>
    <row r="1584" hidden="1">
      <c r="A1584" s="57" t="s">
        <v>1664</v>
      </c>
      <c r="B1584" s="29">
        <v>0.0</v>
      </c>
      <c r="C1584" s="26"/>
      <c r="D1584" s="27">
        <v>0.0</v>
      </c>
      <c r="E1584" s="28"/>
    </row>
    <row r="1585" hidden="1">
      <c r="A1585" s="57" t="s">
        <v>1666</v>
      </c>
      <c r="B1585" s="29">
        <v>2200.0</v>
      </c>
      <c r="C1585" s="26">
        <v>2200.0</v>
      </c>
      <c r="D1585" s="27">
        <v>0.0</v>
      </c>
      <c r="E1585" s="28"/>
    </row>
    <row r="1586" hidden="1">
      <c r="A1586" s="31" t="s">
        <v>1668</v>
      </c>
      <c r="B1586" s="29">
        <v>0.0</v>
      </c>
      <c r="C1586" s="26"/>
      <c r="D1586" s="27">
        <v>0.0</v>
      </c>
      <c r="E1586" s="28"/>
    </row>
    <row r="1587" hidden="1">
      <c r="A1587" s="31" t="s">
        <v>1669</v>
      </c>
      <c r="B1587" s="29">
        <v>0.0</v>
      </c>
      <c r="C1587" s="26"/>
      <c r="D1587" s="27">
        <v>0.0</v>
      </c>
      <c r="E1587" s="28"/>
    </row>
    <row r="1588" hidden="1">
      <c r="A1588" s="31" t="s">
        <v>1671</v>
      </c>
      <c r="B1588" s="29">
        <v>0.0</v>
      </c>
      <c r="C1588" s="26"/>
      <c r="D1588" s="27">
        <v>0.0</v>
      </c>
      <c r="E1588" s="28"/>
    </row>
    <row r="1589" hidden="1">
      <c r="A1589" s="31" t="s">
        <v>1673</v>
      </c>
      <c r="B1589" s="29">
        <v>7760.0</v>
      </c>
      <c r="C1589" s="26">
        <v>7760.0</v>
      </c>
      <c r="D1589" s="27">
        <v>0.0</v>
      </c>
      <c r="E1589" s="34"/>
    </row>
    <row r="1590" hidden="1">
      <c r="A1590" s="58" t="s">
        <v>1674</v>
      </c>
      <c r="B1590" s="29">
        <v>71078.0</v>
      </c>
      <c r="C1590" s="29">
        <v>71078.0</v>
      </c>
      <c r="D1590" s="27">
        <v>0.0</v>
      </c>
      <c r="E1590" s="34"/>
    </row>
    <row r="1591" hidden="1">
      <c r="A1591" s="58" t="s">
        <v>1675</v>
      </c>
      <c r="B1591" s="29">
        <v>33031.0</v>
      </c>
      <c r="C1591" s="59">
        <v>33031.0</v>
      </c>
      <c r="D1591" s="27">
        <v>0.0</v>
      </c>
      <c r="E1591" s="34"/>
    </row>
    <row r="1592" hidden="1">
      <c r="A1592" s="58" t="s">
        <v>1676</v>
      </c>
      <c r="B1592" s="29">
        <v>72320.0</v>
      </c>
      <c r="C1592" s="59">
        <v>71527.0</v>
      </c>
      <c r="D1592" s="27">
        <v>-793.0</v>
      </c>
      <c r="E1592" s="34"/>
    </row>
    <row r="1593" hidden="1">
      <c r="A1593" s="58" t="s">
        <v>1677</v>
      </c>
      <c r="B1593" s="29">
        <v>99946.0</v>
      </c>
      <c r="C1593" s="59">
        <v>100340.0</v>
      </c>
      <c r="D1593" s="27">
        <v>394.0</v>
      </c>
      <c r="E1593" s="34"/>
    </row>
    <row r="1594" hidden="1">
      <c r="A1594" s="58" t="s">
        <v>1679</v>
      </c>
      <c r="B1594" s="29">
        <v>4172.0</v>
      </c>
      <c r="C1594" s="59">
        <v>4172.0</v>
      </c>
      <c r="D1594" s="27">
        <v>0.0</v>
      </c>
      <c r="E1594" s="34"/>
    </row>
    <row r="1595" hidden="1">
      <c r="A1595" s="58" t="s">
        <v>1680</v>
      </c>
      <c r="B1595" s="29">
        <v>11881.0</v>
      </c>
      <c r="C1595" s="59">
        <v>11881.0</v>
      </c>
      <c r="D1595" s="27">
        <v>0.0</v>
      </c>
      <c r="E1595" s="34"/>
    </row>
    <row r="1596" hidden="1">
      <c r="A1596" s="35" t="s">
        <v>1681</v>
      </c>
      <c r="B1596" s="29">
        <v>370688.4</v>
      </c>
      <c r="C1596" s="59">
        <v>370289.4</v>
      </c>
      <c r="D1596" s="27">
        <v>-399.0</v>
      </c>
      <c r="E1596" s="34"/>
    </row>
    <row r="1597" hidden="1">
      <c r="A1597" s="36" t="s">
        <v>1682</v>
      </c>
      <c r="B1597" s="37">
        <v>1.5999999999985448</v>
      </c>
      <c r="C1597" s="27">
        <v>26.599999999976717</v>
      </c>
      <c r="D1597" s="27">
        <v>24.999999999978172</v>
      </c>
      <c r="E1597" s="38"/>
    </row>
    <row r="1598" hidden="1"/>
    <row r="1599" hidden="1"/>
    <row r="1600" hidden="1">
      <c r="A1600" s="5" t="s">
        <v>1653</v>
      </c>
      <c r="B1600" s="6"/>
      <c r="C1600" s="6"/>
      <c r="D1600" s="6"/>
      <c r="E1600" s="7"/>
    </row>
    <row r="1601" hidden="1">
      <c r="A1601" s="10"/>
      <c r="B1601" s="11"/>
      <c r="C1601" s="11"/>
      <c r="D1601" s="11"/>
      <c r="E1601" s="12"/>
    </row>
    <row r="1602" hidden="1">
      <c r="A1602" s="5" t="s">
        <v>1655</v>
      </c>
      <c r="B1602" s="6"/>
      <c r="C1602" s="6"/>
      <c r="D1602" s="6"/>
      <c r="E1602" s="7"/>
    </row>
    <row r="1603" hidden="1">
      <c r="A1603" s="10"/>
      <c r="B1603" s="11"/>
      <c r="C1603" s="11"/>
      <c r="D1603" s="11"/>
      <c r="E1603" s="12"/>
    </row>
    <row r="1604" hidden="1">
      <c r="A1604" s="13">
        <v>45839.0</v>
      </c>
      <c r="B1604" s="6"/>
      <c r="C1604" s="54" t="s">
        <v>1656</v>
      </c>
      <c r="D1604" s="15">
        <v>45844.0</v>
      </c>
      <c r="E1604" s="7"/>
    </row>
    <row r="1605" hidden="1">
      <c r="A1605" s="10"/>
      <c r="B1605" s="11"/>
      <c r="C1605" s="16"/>
      <c r="D1605" s="11"/>
      <c r="E1605" s="12"/>
    </row>
    <row r="1606" hidden="1">
      <c r="A1606" s="55" t="s">
        <v>1987</v>
      </c>
      <c r="B1606" s="7"/>
      <c r="C1606" s="16"/>
      <c r="D1606" s="56" t="s">
        <v>1986</v>
      </c>
      <c r="E1606" s="7"/>
    </row>
    <row r="1607" hidden="1">
      <c r="A1607" s="10"/>
      <c r="B1607" s="12"/>
      <c r="C1607" s="16"/>
      <c r="D1607" s="11"/>
      <c r="E1607" s="12"/>
    </row>
    <row r="1608" hidden="1">
      <c r="A1608" s="19" t="s">
        <v>1657</v>
      </c>
      <c r="B1608" s="6"/>
      <c r="C1608" s="6"/>
      <c r="D1608" s="6"/>
      <c r="E1608" s="7"/>
    </row>
    <row r="1609" hidden="1">
      <c r="A1609" s="20" t="s">
        <v>1658</v>
      </c>
      <c r="B1609" s="21" t="s">
        <v>1659</v>
      </c>
      <c r="C1609" s="22" t="s">
        <v>1660</v>
      </c>
      <c r="D1609" s="21" t="s">
        <v>1661</v>
      </c>
      <c r="E1609" s="23" t="s">
        <v>13</v>
      </c>
    </row>
    <row r="1610" hidden="1">
      <c r="A1610" s="57" t="s">
        <v>1662</v>
      </c>
      <c r="B1610" s="25">
        <v>34007.0</v>
      </c>
      <c r="C1610" s="26">
        <v>34010.0</v>
      </c>
      <c r="D1610" s="27">
        <v>3.0</v>
      </c>
      <c r="E1610" s="28" t="s">
        <v>2073</v>
      </c>
    </row>
    <row r="1611" hidden="1">
      <c r="A1611" s="57" t="s">
        <v>1663</v>
      </c>
      <c r="B1611" s="29">
        <v>25396.0</v>
      </c>
      <c r="C1611" s="26">
        <v>25396.0</v>
      </c>
      <c r="D1611" s="27">
        <v>0.0</v>
      </c>
      <c r="E1611" s="28"/>
    </row>
    <row r="1612" hidden="1">
      <c r="A1612" s="57" t="s">
        <v>1664</v>
      </c>
      <c r="B1612" s="29">
        <v>580.0</v>
      </c>
      <c r="C1612" s="26">
        <v>580.0</v>
      </c>
      <c r="D1612" s="27">
        <v>0.0</v>
      </c>
      <c r="E1612" s="28"/>
    </row>
    <row r="1613" hidden="1">
      <c r="A1613" s="57" t="s">
        <v>1666</v>
      </c>
      <c r="B1613" s="29">
        <v>1000.0</v>
      </c>
      <c r="C1613" s="26">
        <v>1000.0</v>
      </c>
      <c r="D1613" s="27">
        <v>0.0</v>
      </c>
      <c r="E1613" s="28"/>
    </row>
    <row r="1614" hidden="1">
      <c r="A1614" s="31" t="s">
        <v>1668</v>
      </c>
      <c r="B1614" s="29">
        <v>0.0</v>
      </c>
      <c r="C1614" s="26"/>
      <c r="D1614" s="27">
        <v>0.0</v>
      </c>
      <c r="E1614" s="28"/>
    </row>
    <row r="1615" hidden="1">
      <c r="A1615" s="31" t="s">
        <v>1669</v>
      </c>
      <c r="B1615" s="29">
        <v>170.0</v>
      </c>
      <c r="C1615" s="26">
        <v>170.0</v>
      </c>
      <c r="D1615" s="27">
        <v>0.0</v>
      </c>
      <c r="E1615" s="28"/>
    </row>
    <row r="1616" hidden="1">
      <c r="A1616" s="31" t="s">
        <v>1671</v>
      </c>
      <c r="B1616" s="29">
        <v>0.0</v>
      </c>
      <c r="C1616" s="26"/>
      <c r="D1616" s="27">
        <v>0.0</v>
      </c>
      <c r="E1616" s="28"/>
    </row>
    <row r="1617" hidden="1">
      <c r="A1617" s="31" t="s">
        <v>1673</v>
      </c>
      <c r="B1617" s="29">
        <v>6240.0</v>
      </c>
      <c r="C1617" s="26">
        <v>6240.0</v>
      </c>
      <c r="D1617" s="27">
        <v>0.0</v>
      </c>
      <c r="E1617" s="34"/>
    </row>
    <row r="1618" hidden="1">
      <c r="A1618" s="58" t="s">
        <v>1674</v>
      </c>
      <c r="B1618" s="29">
        <v>57707.0</v>
      </c>
      <c r="C1618" s="29">
        <v>57971.0</v>
      </c>
      <c r="D1618" s="27">
        <v>264.0</v>
      </c>
      <c r="E1618" s="34"/>
    </row>
    <row r="1619" hidden="1">
      <c r="A1619" s="58" t="s">
        <v>1675</v>
      </c>
      <c r="B1619" s="29">
        <v>25560.0</v>
      </c>
      <c r="C1619" s="59">
        <v>25560.0</v>
      </c>
      <c r="D1619" s="27">
        <v>0.0</v>
      </c>
      <c r="E1619" s="34"/>
    </row>
    <row r="1620" hidden="1">
      <c r="A1620" s="58" t="s">
        <v>1676</v>
      </c>
      <c r="B1620" s="29">
        <v>42892.0</v>
      </c>
      <c r="C1620" s="59">
        <v>42892.0</v>
      </c>
      <c r="D1620" s="27">
        <v>0.0</v>
      </c>
      <c r="E1620" s="34"/>
    </row>
    <row r="1621" hidden="1">
      <c r="A1621" s="58" t="s">
        <v>1677</v>
      </c>
      <c r="B1621" s="29">
        <v>66062.0</v>
      </c>
      <c r="C1621" s="59">
        <v>66062.0</v>
      </c>
      <c r="D1621" s="27">
        <v>0.0</v>
      </c>
      <c r="E1621" s="34"/>
    </row>
    <row r="1622" hidden="1">
      <c r="A1622" s="58" t="s">
        <v>1679</v>
      </c>
      <c r="B1622" s="29">
        <v>1938.0</v>
      </c>
      <c r="C1622" s="59">
        <v>1938.0</v>
      </c>
      <c r="D1622" s="27">
        <v>0.0</v>
      </c>
      <c r="E1622" s="34"/>
    </row>
    <row r="1623" hidden="1">
      <c r="A1623" s="58" t="s">
        <v>1680</v>
      </c>
      <c r="B1623" s="29">
        <v>8169.0</v>
      </c>
      <c r="C1623" s="59">
        <v>8169.0</v>
      </c>
      <c r="D1623" s="27">
        <v>0.0</v>
      </c>
      <c r="E1623" s="34"/>
    </row>
    <row r="1624" hidden="1">
      <c r="A1624" s="35" t="s">
        <v>1681</v>
      </c>
      <c r="B1624" s="29">
        <v>261546.0</v>
      </c>
      <c r="C1624" s="59">
        <v>261546.0</v>
      </c>
      <c r="D1624" s="27">
        <v>0.0</v>
      </c>
      <c r="E1624" s="34"/>
    </row>
    <row r="1625" hidden="1">
      <c r="A1625" s="36" t="s">
        <v>1682</v>
      </c>
      <c r="B1625" s="37">
        <v>6.0</v>
      </c>
      <c r="C1625" s="27">
        <v>273.0</v>
      </c>
      <c r="D1625" s="27">
        <v>267.0</v>
      </c>
      <c r="E1625" s="38"/>
    </row>
    <row r="1626" hidden="1"/>
    <row r="1627" hidden="1"/>
    <row r="1628" hidden="1">
      <c r="A1628" s="5" t="s">
        <v>1653</v>
      </c>
      <c r="B1628" s="6"/>
      <c r="C1628" s="6"/>
      <c r="D1628" s="6"/>
      <c r="E1628" s="7"/>
    </row>
    <row r="1629" hidden="1">
      <c r="A1629" s="10"/>
      <c r="B1629" s="11"/>
      <c r="C1629" s="11"/>
      <c r="D1629" s="11"/>
      <c r="E1629" s="12"/>
    </row>
    <row r="1630" hidden="1">
      <c r="A1630" s="5" t="s">
        <v>1655</v>
      </c>
      <c r="B1630" s="6"/>
      <c r="C1630" s="6"/>
      <c r="D1630" s="6"/>
      <c r="E1630" s="7"/>
    </row>
    <row r="1631" hidden="1">
      <c r="A1631" s="10"/>
      <c r="B1631" s="11"/>
      <c r="C1631" s="11"/>
      <c r="D1631" s="11"/>
      <c r="E1631" s="12"/>
    </row>
    <row r="1632" hidden="1">
      <c r="A1632" s="13">
        <v>45845.0</v>
      </c>
      <c r="B1632" s="6"/>
      <c r="C1632" s="54" t="s">
        <v>1656</v>
      </c>
      <c r="D1632" s="15">
        <v>45851.0</v>
      </c>
      <c r="E1632" s="7"/>
    </row>
    <row r="1633" hidden="1">
      <c r="A1633" s="10"/>
      <c r="B1633" s="11"/>
      <c r="C1633" s="16"/>
      <c r="D1633" s="11"/>
      <c r="E1633" s="12"/>
    </row>
    <row r="1634" hidden="1">
      <c r="A1634" s="55" t="s">
        <v>1985</v>
      </c>
      <c r="B1634" s="7"/>
      <c r="C1634" s="16"/>
      <c r="D1634" s="56" t="s">
        <v>1986</v>
      </c>
      <c r="E1634" s="7"/>
    </row>
    <row r="1635" hidden="1">
      <c r="A1635" s="10"/>
      <c r="B1635" s="12"/>
      <c r="C1635" s="16"/>
      <c r="D1635" s="11"/>
      <c r="E1635" s="12"/>
    </row>
    <row r="1636" hidden="1">
      <c r="A1636" s="19" t="s">
        <v>1657</v>
      </c>
      <c r="B1636" s="6"/>
      <c r="C1636" s="6"/>
      <c r="D1636" s="6"/>
      <c r="E1636" s="7"/>
    </row>
    <row r="1637" hidden="1">
      <c r="A1637" s="20" t="s">
        <v>1658</v>
      </c>
      <c r="B1637" s="21" t="s">
        <v>1659</v>
      </c>
      <c r="C1637" s="22" t="s">
        <v>1660</v>
      </c>
      <c r="D1637" s="21" t="s">
        <v>1661</v>
      </c>
      <c r="E1637" s="23" t="s">
        <v>13</v>
      </c>
    </row>
    <row r="1638" hidden="1">
      <c r="A1638" s="57" t="s">
        <v>1662</v>
      </c>
      <c r="B1638" s="25">
        <v>34036.0</v>
      </c>
      <c r="C1638" s="26">
        <v>34038.0</v>
      </c>
      <c r="D1638" s="27">
        <v>2.0</v>
      </c>
      <c r="E1638" s="28" t="s">
        <v>2074</v>
      </c>
    </row>
    <row r="1639" hidden="1">
      <c r="A1639" s="57" t="s">
        <v>1663</v>
      </c>
      <c r="B1639" s="29">
        <v>30994.5</v>
      </c>
      <c r="C1639" s="26">
        <v>30994.5</v>
      </c>
      <c r="D1639" s="27">
        <v>0.0</v>
      </c>
      <c r="E1639" s="28"/>
    </row>
    <row r="1640" hidden="1">
      <c r="A1640" s="57" t="s">
        <v>1664</v>
      </c>
      <c r="B1640" s="29">
        <v>290.0</v>
      </c>
      <c r="C1640" s="26">
        <v>290.0</v>
      </c>
      <c r="D1640" s="27">
        <v>0.0</v>
      </c>
      <c r="E1640" s="28"/>
    </row>
    <row r="1641" hidden="1">
      <c r="A1641" s="57" t="s">
        <v>1666</v>
      </c>
      <c r="B1641" s="29">
        <v>2000.0</v>
      </c>
      <c r="C1641" s="26">
        <v>2000.0</v>
      </c>
      <c r="D1641" s="27">
        <v>0.0</v>
      </c>
      <c r="E1641" s="28"/>
    </row>
    <row r="1642" hidden="1">
      <c r="A1642" s="31" t="s">
        <v>1668</v>
      </c>
      <c r="B1642" s="29">
        <v>0.0</v>
      </c>
      <c r="C1642" s="26"/>
      <c r="D1642" s="27">
        <v>0.0</v>
      </c>
      <c r="E1642" s="28"/>
    </row>
    <row r="1643" hidden="1">
      <c r="A1643" s="31" t="s">
        <v>1669</v>
      </c>
      <c r="B1643" s="29">
        <v>0.0</v>
      </c>
      <c r="C1643" s="26"/>
      <c r="D1643" s="27">
        <v>0.0</v>
      </c>
      <c r="E1643" s="28"/>
    </row>
    <row r="1644" hidden="1">
      <c r="A1644" s="31" t="s">
        <v>1671</v>
      </c>
      <c r="B1644" s="29">
        <v>0.0</v>
      </c>
      <c r="C1644" s="26"/>
      <c r="D1644" s="27">
        <v>0.0</v>
      </c>
      <c r="E1644" s="28"/>
    </row>
    <row r="1645" hidden="1">
      <c r="A1645" s="31" t="s">
        <v>1673</v>
      </c>
      <c r="B1645" s="29">
        <v>7000.0</v>
      </c>
      <c r="C1645" s="26">
        <v>7000.0</v>
      </c>
      <c r="D1645" s="27">
        <v>0.0</v>
      </c>
      <c r="E1645" s="34"/>
    </row>
    <row r="1646" hidden="1">
      <c r="A1646" s="58" t="s">
        <v>1674</v>
      </c>
      <c r="B1646" s="29">
        <v>75305.0</v>
      </c>
      <c r="C1646" s="29">
        <v>75305.0</v>
      </c>
      <c r="D1646" s="27">
        <v>0.0</v>
      </c>
      <c r="E1646" s="34"/>
    </row>
    <row r="1647" hidden="1">
      <c r="A1647" s="58" t="s">
        <v>1675</v>
      </c>
      <c r="B1647" s="29">
        <v>28496.0</v>
      </c>
      <c r="C1647" s="59">
        <v>28496.0</v>
      </c>
      <c r="D1647" s="27">
        <v>0.0</v>
      </c>
      <c r="E1647" s="34"/>
    </row>
    <row r="1648" hidden="1">
      <c r="A1648" s="58" t="s">
        <v>1676</v>
      </c>
      <c r="B1648" s="29">
        <v>59039.0</v>
      </c>
      <c r="C1648" s="59">
        <v>59039.0</v>
      </c>
      <c r="D1648" s="27">
        <v>0.0</v>
      </c>
      <c r="E1648" s="34"/>
    </row>
    <row r="1649" hidden="1">
      <c r="A1649" s="58" t="s">
        <v>1677</v>
      </c>
      <c r="B1649" s="29">
        <v>87865.0</v>
      </c>
      <c r="C1649" s="59">
        <v>87865.0</v>
      </c>
      <c r="D1649" s="27">
        <v>0.0</v>
      </c>
      <c r="E1649" s="34"/>
    </row>
    <row r="1650" hidden="1">
      <c r="A1650" s="58" t="s">
        <v>1679</v>
      </c>
      <c r="B1650" s="29">
        <v>4159.0</v>
      </c>
      <c r="C1650" s="59">
        <v>4159.0</v>
      </c>
      <c r="D1650" s="27">
        <v>0.0</v>
      </c>
      <c r="E1650" s="34"/>
    </row>
    <row r="1651" hidden="1">
      <c r="A1651" s="58" t="s">
        <v>1680</v>
      </c>
      <c r="B1651" s="29">
        <v>11952.0</v>
      </c>
      <c r="C1651" s="59">
        <v>11424.0</v>
      </c>
      <c r="D1651" s="27">
        <v>-528.0</v>
      </c>
      <c r="E1651" s="34"/>
    </row>
    <row r="1652" hidden="1">
      <c r="A1652" s="35" t="s">
        <v>1681</v>
      </c>
      <c r="B1652" s="29">
        <v>329183.0</v>
      </c>
      <c r="C1652" s="59">
        <v>328655.0</v>
      </c>
      <c r="D1652" s="27">
        <v>-528.0</v>
      </c>
      <c r="E1652" s="34"/>
    </row>
    <row r="1653" hidden="1">
      <c r="A1653" s="36" t="s">
        <v>1682</v>
      </c>
      <c r="B1653" s="37">
        <v>1.5</v>
      </c>
      <c r="C1653" s="27">
        <v>531.5</v>
      </c>
      <c r="D1653" s="27">
        <v>530.0</v>
      </c>
      <c r="E1653" s="38"/>
    </row>
    <row r="1654" hidden="1"/>
    <row r="1655" hidden="1"/>
    <row r="1656" hidden="1">
      <c r="A1656" s="5" t="s">
        <v>1653</v>
      </c>
      <c r="B1656" s="6"/>
      <c r="C1656" s="6"/>
      <c r="D1656" s="6"/>
      <c r="E1656" s="7"/>
    </row>
    <row r="1657" hidden="1">
      <c r="A1657" s="10"/>
      <c r="B1657" s="11"/>
      <c r="C1657" s="11"/>
      <c r="D1657" s="11"/>
      <c r="E1657" s="12"/>
    </row>
    <row r="1658" hidden="1">
      <c r="A1658" s="5" t="s">
        <v>1655</v>
      </c>
      <c r="B1658" s="6"/>
      <c r="C1658" s="6"/>
      <c r="D1658" s="6"/>
      <c r="E1658" s="7"/>
    </row>
    <row r="1659" hidden="1">
      <c r="A1659" s="10"/>
      <c r="B1659" s="11"/>
      <c r="C1659" s="11"/>
      <c r="D1659" s="11"/>
      <c r="E1659" s="12"/>
    </row>
    <row r="1660" hidden="1">
      <c r="A1660" s="13">
        <v>45852.0</v>
      </c>
      <c r="B1660" s="6"/>
      <c r="C1660" s="54" t="s">
        <v>1656</v>
      </c>
      <c r="D1660" s="15">
        <v>45858.0</v>
      </c>
      <c r="E1660" s="7"/>
    </row>
    <row r="1661" hidden="1">
      <c r="A1661" s="10"/>
      <c r="B1661" s="11"/>
      <c r="C1661" s="16"/>
      <c r="D1661" s="11"/>
      <c r="E1661" s="12"/>
    </row>
    <row r="1662" hidden="1">
      <c r="A1662" s="55" t="s">
        <v>1985</v>
      </c>
      <c r="B1662" s="7"/>
      <c r="C1662" s="16"/>
      <c r="D1662" s="56" t="s">
        <v>1986</v>
      </c>
      <c r="E1662" s="7"/>
    </row>
    <row r="1663" hidden="1">
      <c r="A1663" s="10"/>
      <c r="B1663" s="12"/>
      <c r="C1663" s="16"/>
      <c r="D1663" s="11"/>
      <c r="E1663" s="12"/>
    </row>
    <row r="1664" hidden="1">
      <c r="A1664" s="19" t="s">
        <v>1657</v>
      </c>
      <c r="B1664" s="6"/>
      <c r="C1664" s="6"/>
      <c r="D1664" s="6"/>
      <c r="E1664" s="7"/>
    </row>
    <row r="1665" hidden="1">
      <c r="A1665" s="20" t="s">
        <v>1658</v>
      </c>
      <c r="B1665" s="21" t="s">
        <v>1659</v>
      </c>
      <c r="C1665" s="22" t="s">
        <v>1660</v>
      </c>
      <c r="D1665" s="21" t="s">
        <v>1661</v>
      </c>
      <c r="E1665" s="23" t="s">
        <v>13</v>
      </c>
    </row>
    <row r="1666" hidden="1">
      <c r="A1666" s="57" t="s">
        <v>1662</v>
      </c>
      <c r="B1666" s="25">
        <v>28878.0</v>
      </c>
      <c r="C1666" s="26">
        <v>28878.0</v>
      </c>
      <c r="D1666" s="27">
        <v>0.0</v>
      </c>
      <c r="E1666" s="28" t="s">
        <v>2075</v>
      </c>
    </row>
    <row r="1667" hidden="1">
      <c r="A1667" s="57" t="s">
        <v>1663</v>
      </c>
      <c r="B1667" s="29">
        <v>29280.5</v>
      </c>
      <c r="C1667" s="26">
        <v>29281.0</v>
      </c>
      <c r="D1667" s="27">
        <v>0.5</v>
      </c>
      <c r="E1667" s="28"/>
    </row>
    <row r="1668" hidden="1">
      <c r="A1668" s="57" t="s">
        <v>1664</v>
      </c>
      <c r="B1668" s="29">
        <v>400.0</v>
      </c>
      <c r="C1668" s="26">
        <v>400.0</v>
      </c>
      <c r="D1668" s="27">
        <v>0.0</v>
      </c>
      <c r="E1668" s="28"/>
    </row>
    <row r="1669" hidden="1">
      <c r="A1669" s="57" t="s">
        <v>1666</v>
      </c>
      <c r="B1669" s="29">
        <v>2500.0</v>
      </c>
      <c r="C1669" s="26">
        <v>2500.0</v>
      </c>
      <c r="D1669" s="27">
        <v>0.0</v>
      </c>
      <c r="E1669" s="28"/>
    </row>
    <row r="1670" hidden="1">
      <c r="A1670" s="31" t="s">
        <v>1668</v>
      </c>
      <c r="B1670" s="29">
        <v>360.0</v>
      </c>
      <c r="C1670" s="26"/>
      <c r="D1670" s="27">
        <v>-360.0</v>
      </c>
      <c r="E1670" s="28"/>
    </row>
    <row r="1671" hidden="1">
      <c r="A1671" s="31" t="s">
        <v>1669</v>
      </c>
      <c r="B1671" s="29">
        <v>392.0</v>
      </c>
      <c r="C1671" s="26">
        <v>392.0</v>
      </c>
      <c r="D1671" s="27">
        <v>0.0</v>
      </c>
      <c r="E1671" s="28"/>
    </row>
    <row r="1672" hidden="1">
      <c r="A1672" s="31" t="s">
        <v>1671</v>
      </c>
      <c r="B1672" s="29">
        <v>0.0</v>
      </c>
      <c r="C1672" s="26"/>
      <c r="D1672" s="27">
        <v>0.0</v>
      </c>
      <c r="E1672" s="28"/>
    </row>
    <row r="1673" hidden="1">
      <c r="A1673" s="31" t="s">
        <v>1673</v>
      </c>
      <c r="B1673" s="29">
        <v>6080.0</v>
      </c>
      <c r="C1673" s="26">
        <v>6480.0</v>
      </c>
      <c r="D1673" s="27">
        <v>400.0</v>
      </c>
      <c r="E1673" s="34"/>
    </row>
    <row r="1674" hidden="1">
      <c r="A1674" s="58" t="s">
        <v>1674</v>
      </c>
      <c r="B1674" s="29">
        <v>81500.0</v>
      </c>
      <c r="C1674" s="29">
        <v>81821.0</v>
      </c>
      <c r="D1674" s="27">
        <v>321.0</v>
      </c>
      <c r="E1674" s="34"/>
    </row>
    <row r="1675" hidden="1">
      <c r="A1675" s="58" t="s">
        <v>1675</v>
      </c>
      <c r="B1675" s="29">
        <v>36745.0</v>
      </c>
      <c r="C1675" s="59">
        <v>36745.0</v>
      </c>
      <c r="D1675" s="27">
        <v>0.0</v>
      </c>
      <c r="E1675" s="34"/>
    </row>
    <row r="1676" hidden="1">
      <c r="A1676" s="58" t="s">
        <v>1676</v>
      </c>
      <c r="B1676" s="29">
        <v>54246.0</v>
      </c>
      <c r="C1676" s="59">
        <v>54246.0</v>
      </c>
      <c r="D1676" s="27">
        <v>0.0</v>
      </c>
      <c r="E1676" s="34"/>
    </row>
    <row r="1677" hidden="1">
      <c r="A1677" s="58" t="s">
        <v>1677</v>
      </c>
      <c r="B1677" s="29">
        <v>94583.0</v>
      </c>
      <c r="C1677" s="59">
        <v>94833.0</v>
      </c>
      <c r="D1677" s="27">
        <v>250.0</v>
      </c>
      <c r="E1677" s="34"/>
    </row>
    <row r="1678" hidden="1">
      <c r="A1678" s="58" t="s">
        <v>1679</v>
      </c>
      <c r="B1678" s="29">
        <v>1094.0</v>
      </c>
      <c r="C1678" s="59">
        <v>1094.0</v>
      </c>
      <c r="D1678" s="27">
        <v>0.0</v>
      </c>
      <c r="E1678" s="34"/>
    </row>
    <row r="1679" hidden="1">
      <c r="A1679" s="58" t="s">
        <v>1680</v>
      </c>
      <c r="B1679" s="29">
        <v>7259.0</v>
      </c>
      <c r="C1679" s="59">
        <v>7259.0</v>
      </c>
      <c r="D1679" s="27">
        <v>0.0</v>
      </c>
      <c r="E1679" s="34"/>
    </row>
    <row r="1680" hidden="1">
      <c r="A1680" s="35" t="s">
        <v>1681</v>
      </c>
      <c r="B1680" s="29">
        <v>336057.7</v>
      </c>
      <c r="C1680" s="59">
        <v>336307.7</v>
      </c>
      <c r="D1680" s="27">
        <v>250.0</v>
      </c>
      <c r="E1680" s="34"/>
    </row>
    <row r="1681" hidden="1">
      <c r="A1681" s="36" t="s">
        <v>1682</v>
      </c>
      <c r="B1681" s="37">
        <v>0.8000000000029104</v>
      </c>
      <c r="C1681" s="27">
        <v>362.29999999998836</v>
      </c>
      <c r="D1681" s="27">
        <v>361.49999999998545</v>
      </c>
      <c r="E1681" s="38"/>
    </row>
    <row r="1682" hidden="1"/>
    <row r="1683" hidden="1"/>
    <row r="1684" hidden="1">
      <c r="A1684" s="5" t="s">
        <v>1653</v>
      </c>
      <c r="B1684" s="6"/>
      <c r="C1684" s="6"/>
      <c r="D1684" s="6"/>
      <c r="E1684" s="7"/>
    </row>
    <row r="1685" hidden="1">
      <c r="A1685" s="10"/>
      <c r="B1685" s="11"/>
      <c r="C1685" s="11"/>
      <c r="D1685" s="11"/>
      <c r="E1685" s="12"/>
    </row>
    <row r="1686" hidden="1">
      <c r="A1686" s="5" t="s">
        <v>1655</v>
      </c>
      <c r="B1686" s="6"/>
      <c r="C1686" s="6"/>
      <c r="D1686" s="6"/>
      <c r="E1686" s="7"/>
    </row>
    <row r="1687" hidden="1">
      <c r="A1687" s="10"/>
      <c r="B1687" s="11"/>
      <c r="C1687" s="11"/>
      <c r="D1687" s="11"/>
      <c r="E1687" s="12"/>
    </row>
    <row r="1688" hidden="1">
      <c r="A1688" s="13">
        <v>45859.0</v>
      </c>
      <c r="B1688" s="6"/>
      <c r="C1688" s="54" t="s">
        <v>1656</v>
      </c>
      <c r="D1688" s="15">
        <v>45865.0</v>
      </c>
      <c r="E1688" s="7"/>
    </row>
    <row r="1689" hidden="1">
      <c r="A1689" s="10"/>
      <c r="B1689" s="11"/>
      <c r="C1689" s="16"/>
      <c r="D1689" s="11"/>
      <c r="E1689" s="12"/>
    </row>
    <row r="1690" hidden="1">
      <c r="A1690" s="55" t="s">
        <v>1985</v>
      </c>
      <c r="B1690" s="7"/>
      <c r="C1690" s="16"/>
      <c r="D1690" s="56" t="s">
        <v>1986</v>
      </c>
      <c r="E1690" s="7"/>
    </row>
    <row r="1691" hidden="1">
      <c r="A1691" s="10"/>
      <c r="B1691" s="12"/>
      <c r="C1691" s="16"/>
      <c r="D1691" s="11"/>
      <c r="E1691" s="12"/>
    </row>
    <row r="1692" hidden="1">
      <c r="A1692" s="19" t="s">
        <v>1657</v>
      </c>
      <c r="B1692" s="6"/>
      <c r="C1692" s="6"/>
      <c r="D1692" s="6"/>
      <c r="E1692" s="7"/>
    </row>
    <row r="1693" hidden="1">
      <c r="A1693" s="20" t="s">
        <v>1658</v>
      </c>
      <c r="B1693" s="21" t="s">
        <v>1659</v>
      </c>
      <c r="C1693" s="22" t="s">
        <v>1660</v>
      </c>
      <c r="D1693" s="21" t="s">
        <v>1661</v>
      </c>
      <c r="E1693" s="23" t="s">
        <v>13</v>
      </c>
    </row>
    <row r="1694" hidden="1">
      <c r="A1694" s="57" t="s">
        <v>1662</v>
      </c>
      <c r="B1694" s="25">
        <v>32702.0</v>
      </c>
      <c r="C1694" s="26">
        <v>33202.0</v>
      </c>
      <c r="D1694" s="27">
        <v>500.0</v>
      </c>
      <c r="E1694" s="28" t="s">
        <v>2076</v>
      </c>
    </row>
    <row r="1695" hidden="1">
      <c r="A1695" s="57" t="s">
        <v>1663</v>
      </c>
      <c r="B1695" s="29">
        <v>29196.0</v>
      </c>
      <c r="C1695" s="26">
        <v>29196.0</v>
      </c>
      <c r="D1695" s="27">
        <v>0.0</v>
      </c>
      <c r="E1695" s="28"/>
    </row>
    <row r="1696" hidden="1">
      <c r="A1696" s="57" t="s">
        <v>1664</v>
      </c>
      <c r="B1696" s="29">
        <v>420.0</v>
      </c>
      <c r="C1696" s="26">
        <v>420.0</v>
      </c>
      <c r="D1696" s="27">
        <v>0.0</v>
      </c>
      <c r="E1696" s="28"/>
    </row>
    <row r="1697" hidden="1">
      <c r="A1697" s="57" t="s">
        <v>1666</v>
      </c>
      <c r="B1697" s="29">
        <v>2500.0</v>
      </c>
      <c r="C1697" s="26">
        <v>2000.0</v>
      </c>
      <c r="D1697" s="27">
        <v>-500.0</v>
      </c>
      <c r="E1697" s="28" t="s">
        <v>2077</v>
      </c>
    </row>
    <row r="1698" hidden="1">
      <c r="A1698" s="31" t="s">
        <v>1668</v>
      </c>
      <c r="B1698" s="29">
        <v>240.0</v>
      </c>
      <c r="C1698" s="26"/>
      <c r="D1698" s="27">
        <v>-240.0</v>
      </c>
      <c r="E1698" s="28"/>
    </row>
    <row r="1699" hidden="1">
      <c r="A1699" s="31" t="s">
        <v>1669</v>
      </c>
      <c r="B1699" s="29">
        <v>110.0</v>
      </c>
      <c r="C1699" s="26">
        <v>110.0</v>
      </c>
      <c r="D1699" s="27">
        <v>0.0</v>
      </c>
      <c r="E1699" s="28" t="s">
        <v>2078</v>
      </c>
    </row>
    <row r="1700" hidden="1">
      <c r="A1700" s="31" t="s">
        <v>1671</v>
      </c>
      <c r="B1700" s="29">
        <v>849.0</v>
      </c>
      <c r="C1700" s="26">
        <v>849.0</v>
      </c>
      <c r="D1700" s="27">
        <v>0.0</v>
      </c>
      <c r="E1700" s="28" t="s">
        <v>2079</v>
      </c>
    </row>
    <row r="1701" hidden="1">
      <c r="A1701" s="31" t="s">
        <v>1673</v>
      </c>
      <c r="B1701" s="29">
        <v>6440.0</v>
      </c>
      <c r="C1701" s="26">
        <v>7280.0</v>
      </c>
      <c r="D1701" s="27">
        <v>840.0</v>
      </c>
      <c r="E1701" s="34"/>
    </row>
    <row r="1702" hidden="1">
      <c r="A1702" s="58" t="s">
        <v>1674</v>
      </c>
      <c r="B1702" s="29">
        <v>73075.0</v>
      </c>
      <c r="C1702" s="29">
        <v>73075.0</v>
      </c>
      <c r="D1702" s="27">
        <v>0.0</v>
      </c>
      <c r="E1702" s="34"/>
    </row>
    <row r="1703" hidden="1">
      <c r="A1703" s="58" t="s">
        <v>1675</v>
      </c>
      <c r="B1703" s="29">
        <v>32470.0</v>
      </c>
      <c r="C1703" s="59">
        <v>32470.0</v>
      </c>
      <c r="D1703" s="27">
        <v>0.0</v>
      </c>
      <c r="E1703" s="34"/>
    </row>
    <row r="1704" hidden="1">
      <c r="A1704" s="58" t="s">
        <v>1676</v>
      </c>
      <c r="B1704" s="29">
        <v>48463.0</v>
      </c>
      <c r="C1704" s="59">
        <v>48463.0</v>
      </c>
      <c r="D1704" s="27">
        <v>0.0</v>
      </c>
      <c r="E1704" s="34"/>
    </row>
    <row r="1705" hidden="1">
      <c r="A1705" s="58" t="s">
        <v>1677</v>
      </c>
      <c r="B1705" s="29">
        <v>92106.0</v>
      </c>
      <c r="C1705" s="59">
        <v>92455.0</v>
      </c>
      <c r="D1705" s="27">
        <v>349.0</v>
      </c>
      <c r="E1705" s="34"/>
    </row>
    <row r="1706" hidden="1">
      <c r="A1706" s="58" t="s">
        <v>1679</v>
      </c>
      <c r="B1706" s="29">
        <v>1734.0</v>
      </c>
      <c r="C1706" s="59">
        <v>1734.0</v>
      </c>
      <c r="D1706" s="27">
        <v>0.0</v>
      </c>
      <c r="E1706" s="34"/>
    </row>
    <row r="1707" hidden="1">
      <c r="A1707" s="58" t="s">
        <v>1680</v>
      </c>
      <c r="B1707" s="29">
        <v>8250.0</v>
      </c>
      <c r="C1707" s="59">
        <v>8250.0</v>
      </c>
      <c r="D1707" s="27">
        <v>0.0</v>
      </c>
      <c r="E1707" s="34"/>
    </row>
    <row r="1708" hidden="1">
      <c r="A1708" s="35" t="s">
        <v>1681</v>
      </c>
      <c r="B1708" s="29">
        <v>320302.75</v>
      </c>
      <c r="C1708" s="59">
        <v>320651.75</v>
      </c>
      <c r="D1708" s="27">
        <v>349.0</v>
      </c>
      <c r="E1708" s="34"/>
    </row>
    <row r="1709" hidden="1">
      <c r="A1709" s="36" t="s">
        <v>1682</v>
      </c>
      <c r="B1709" s="37">
        <v>2.25</v>
      </c>
      <c r="C1709" s="27">
        <v>602.25</v>
      </c>
      <c r="D1709" s="27">
        <v>600.0</v>
      </c>
      <c r="E1709" s="38"/>
    </row>
    <row r="1710" hidden="1"/>
    <row r="1711" hidden="1"/>
    <row r="1712" hidden="1">
      <c r="A1712" s="5" t="s">
        <v>1653</v>
      </c>
      <c r="B1712" s="6"/>
      <c r="C1712" s="6"/>
      <c r="D1712" s="6"/>
      <c r="E1712" s="7"/>
    </row>
    <row r="1713" hidden="1">
      <c r="A1713" s="10"/>
      <c r="B1713" s="11"/>
      <c r="C1713" s="11"/>
      <c r="D1713" s="11"/>
      <c r="E1713" s="12"/>
    </row>
    <row r="1714" hidden="1">
      <c r="A1714" s="5" t="s">
        <v>1655</v>
      </c>
      <c r="B1714" s="6"/>
      <c r="C1714" s="6"/>
      <c r="D1714" s="6"/>
      <c r="E1714" s="7"/>
    </row>
    <row r="1715" hidden="1">
      <c r="A1715" s="10"/>
      <c r="B1715" s="11"/>
      <c r="C1715" s="11"/>
      <c r="D1715" s="11"/>
      <c r="E1715" s="12"/>
    </row>
    <row r="1716" hidden="1">
      <c r="A1716" s="13">
        <v>45866.0</v>
      </c>
      <c r="B1716" s="6"/>
      <c r="C1716" s="54" t="s">
        <v>1656</v>
      </c>
      <c r="D1716" s="15">
        <v>45869.0</v>
      </c>
      <c r="E1716" s="7"/>
    </row>
    <row r="1717" hidden="1">
      <c r="A1717" s="10"/>
      <c r="B1717" s="11"/>
      <c r="C1717" s="16"/>
      <c r="D1717" s="11"/>
      <c r="E1717" s="12"/>
    </row>
    <row r="1718" hidden="1">
      <c r="A1718" s="55" t="s">
        <v>1985</v>
      </c>
      <c r="B1718" s="7"/>
      <c r="C1718" s="16"/>
      <c r="D1718" s="56" t="s">
        <v>2000</v>
      </c>
      <c r="E1718" s="7"/>
    </row>
    <row r="1719" hidden="1">
      <c r="A1719" s="10"/>
      <c r="B1719" s="12"/>
      <c r="C1719" s="16"/>
      <c r="D1719" s="11"/>
      <c r="E1719" s="12"/>
    </row>
    <row r="1720" hidden="1">
      <c r="A1720" s="19" t="s">
        <v>1657</v>
      </c>
      <c r="B1720" s="6"/>
      <c r="C1720" s="6"/>
      <c r="D1720" s="6"/>
      <c r="E1720" s="7"/>
    </row>
    <row r="1721" hidden="1">
      <c r="A1721" s="20" t="s">
        <v>1658</v>
      </c>
      <c r="B1721" s="21" t="s">
        <v>1659</v>
      </c>
      <c r="C1721" s="22" t="s">
        <v>1660</v>
      </c>
      <c r="D1721" s="21" t="s">
        <v>1661</v>
      </c>
      <c r="E1721" s="23" t="s">
        <v>13</v>
      </c>
    </row>
    <row r="1722" hidden="1">
      <c r="A1722" s="57" t="s">
        <v>1662</v>
      </c>
      <c r="B1722" s="25">
        <v>14249.0</v>
      </c>
      <c r="C1722" s="26">
        <v>14349.0</v>
      </c>
      <c r="D1722" s="27">
        <v>100.0</v>
      </c>
      <c r="E1722" s="28" t="s">
        <v>2080</v>
      </c>
    </row>
    <row r="1723" hidden="1">
      <c r="A1723" s="57" t="s">
        <v>1663</v>
      </c>
      <c r="B1723" s="29">
        <v>13237.0</v>
      </c>
      <c r="C1723" s="26">
        <v>13237.0</v>
      </c>
      <c r="D1723" s="27">
        <v>0.0</v>
      </c>
      <c r="E1723" s="28"/>
    </row>
    <row r="1724" hidden="1">
      <c r="A1724" s="57" t="s">
        <v>1664</v>
      </c>
      <c r="B1724" s="29">
        <v>0.0</v>
      </c>
      <c r="C1724" s="26"/>
      <c r="D1724" s="27">
        <v>0.0</v>
      </c>
      <c r="E1724" s="28"/>
    </row>
    <row r="1725" hidden="1">
      <c r="A1725" s="57" t="s">
        <v>1666</v>
      </c>
      <c r="B1725" s="29">
        <v>500.0</v>
      </c>
      <c r="C1725" s="26">
        <v>500.0</v>
      </c>
      <c r="D1725" s="27">
        <v>0.0</v>
      </c>
      <c r="E1725" s="28"/>
    </row>
    <row r="1726" hidden="1">
      <c r="A1726" s="31" t="s">
        <v>1668</v>
      </c>
      <c r="B1726" s="29">
        <v>0.0</v>
      </c>
      <c r="C1726" s="26"/>
      <c r="D1726" s="27">
        <v>0.0</v>
      </c>
      <c r="E1726" s="28"/>
    </row>
    <row r="1727" hidden="1">
      <c r="A1727" s="31" t="s">
        <v>1669</v>
      </c>
      <c r="B1727" s="29">
        <v>0.0</v>
      </c>
      <c r="C1727" s="26"/>
      <c r="D1727" s="27">
        <v>0.0</v>
      </c>
      <c r="E1727" s="28"/>
    </row>
    <row r="1728" hidden="1">
      <c r="A1728" s="31" t="s">
        <v>1671</v>
      </c>
      <c r="B1728" s="29">
        <v>0.0</v>
      </c>
      <c r="C1728" s="26"/>
      <c r="D1728" s="27">
        <v>0.0</v>
      </c>
      <c r="E1728" s="28"/>
    </row>
    <row r="1729" hidden="1">
      <c r="A1729" s="31" t="s">
        <v>1673</v>
      </c>
      <c r="B1729" s="29">
        <v>2440.0</v>
      </c>
      <c r="C1729" s="26">
        <v>2440.0</v>
      </c>
      <c r="D1729" s="27">
        <v>0.0</v>
      </c>
      <c r="E1729" s="34"/>
    </row>
    <row r="1730" hidden="1">
      <c r="A1730" s="58" t="s">
        <v>1674</v>
      </c>
      <c r="B1730" s="29">
        <v>39132.0</v>
      </c>
      <c r="C1730" s="29">
        <v>39132.0</v>
      </c>
      <c r="D1730" s="27">
        <v>0.0</v>
      </c>
      <c r="E1730" s="34"/>
    </row>
    <row r="1731" hidden="1">
      <c r="A1731" s="58" t="s">
        <v>1675</v>
      </c>
      <c r="B1731" s="29">
        <v>12249.0</v>
      </c>
      <c r="C1731" s="59">
        <v>12249.0</v>
      </c>
      <c r="D1731" s="27">
        <v>0.0</v>
      </c>
      <c r="E1731" s="34"/>
    </row>
    <row r="1732" hidden="1">
      <c r="A1732" s="58" t="s">
        <v>1676</v>
      </c>
      <c r="B1732" s="29">
        <v>32156.0</v>
      </c>
      <c r="C1732" s="59">
        <v>31892.0</v>
      </c>
      <c r="D1732" s="27">
        <v>-264.0</v>
      </c>
      <c r="E1732" s="34"/>
    </row>
    <row r="1733" hidden="1">
      <c r="A1733" s="58" t="s">
        <v>1677</v>
      </c>
      <c r="B1733" s="29">
        <v>40812.0</v>
      </c>
      <c r="C1733" s="59">
        <v>40812.0</v>
      </c>
      <c r="D1733" s="27">
        <v>0.0</v>
      </c>
      <c r="E1733" s="34"/>
    </row>
    <row r="1734" hidden="1">
      <c r="A1734" s="58" t="s">
        <v>1679</v>
      </c>
      <c r="B1734" s="29">
        <v>2703.0</v>
      </c>
      <c r="C1734" s="59">
        <v>2703.0</v>
      </c>
      <c r="D1734" s="27">
        <v>0.0</v>
      </c>
      <c r="E1734" s="34"/>
    </row>
    <row r="1735" hidden="1">
      <c r="A1735" s="58" t="s">
        <v>1680</v>
      </c>
      <c r="B1735" s="29">
        <v>6462.0</v>
      </c>
      <c r="C1735" s="59">
        <v>6462.0</v>
      </c>
      <c r="D1735" s="27">
        <v>0.0</v>
      </c>
      <c r="E1735" s="34"/>
    </row>
    <row r="1736" hidden="1">
      <c r="A1736" s="35" t="s">
        <v>1681</v>
      </c>
      <c r="B1736" s="29">
        <v>157477.0</v>
      </c>
      <c r="C1736" s="59">
        <v>157213.0</v>
      </c>
      <c r="D1736" s="27">
        <v>-264.0</v>
      </c>
      <c r="E1736" s="34"/>
    </row>
    <row r="1737" hidden="1">
      <c r="A1737" s="36" t="s">
        <v>1682</v>
      </c>
      <c r="B1737" s="37">
        <v>1.0</v>
      </c>
      <c r="C1737" s="27">
        <v>101.0</v>
      </c>
      <c r="D1737" s="27">
        <v>100.0</v>
      </c>
      <c r="E1737" s="38"/>
    </row>
    <row r="1738" hidden="1"/>
    <row r="1739" hidden="1"/>
    <row r="1740" hidden="1">
      <c r="A1740" s="5" t="s">
        <v>1653</v>
      </c>
      <c r="B1740" s="6"/>
      <c r="C1740" s="6"/>
      <c r="D1740" s="6"/>
      <c r="E1740" s="7"/>
    </row>
    <row r="1741" hidden="1">
      <c r="A1741" s="10"/>
      <c r="B1741" s="11"/>
      <c r="C1741" s="11"/>
      <c r="D1741" s="11"/>
      <c r="E1741" s="12"/>
    </row>
    <row r="1742" hidden="1">
      <c r="A1742" s="5" t="s">
        <v>1655</v>
      </c>
      <c r="B1742" s="6"/>
      <c r="C1742" s="6"/>
      <c r="D1742" s="6"/>
      <c r="E1742" s="7"/>
    </row>
    <row r="1743" hidden="1">
      <c r="A1743" s="10"/>
      <c r="B1743" s="11"/>
      <c r="C1743" s="11"/>
      <c r="D1743" s="11"/>
      <c r="E1743" s="12"/>
    </row>
    <row r="1744" hidden="1">
      <c r="A1744" s="13">
        <v>45870.0</v>
      </c>
      <c r="B1744" s="6"/>
      <c r="C1744" s="54" t="s">
        <v>1656</v>
      </c>
      <c r="D1744" s="15">
        <v>45872.0</v>
      </c>
      <c r="E1744" s="7"/>
    </row>
    <row r="1745" hidden="1">
      <c r="A1745" s="10"/>
      <c r="B1745" s="11"/>
      <c r="C1745" s="16"/>
      <c r="D1745" s="11"/>
      <c r="E1745" s="12"/>
    </row>
    <row r="1746" hidden="1">
      <c r="A1746" s="55" t="s">
        <v>1992</v>
      </c>
      <c r="B1746" s="7"/>
      <c r="C1746" s="16"/>
      <c r="D1746" s="56" t="s">
        <v>1986</v>
      </c>
      <c r="E1746" s="7"/>
    </row>
    <row r="1747" hidden="1">
      <c r="A1747" s="10"/>
      <c r="B1747" s="12"/>
      <c r="C1747" s="16"/>
      <c r="D1747" s="11"/>
      <c r="E1747" s="12"/>
    </row>
    <row r="1748" hidden="1">
      <c r="A1748" s="19" t="s">
        <v>1657</v>
      </c>
      <c r="B1748" s="6"/>
      <c r="C1748" s="6"/>
      <c r="D1748" s="6"/>
      <c r="E1748" s="7"/>
    </row>
    <row r="1749" hidden="1">
      <c r="A1749" s="20" t="s">
        <v>1658</v>
      </c>
      <c r="B1749" s="21" t="s">
        <v>1659</v>
      </c>
      <c r="C1749" s="22" t="s">
        <v>1660</v>
      </c>
      <c r="D1749" s="21" t="s">
        <v>1661</v>
      </c>
      <c r="E1749" s="23" t="s">
        <v>13</v>
      </c>
    </row>
    <row r="1750" hidden="1">
      <c r="A1750" s="57" t="s">
        <v>1662</v>
      </c>
      <c r="B1750" s="25">
        <v>19495.0</v>
      </c>
      <c r="C1750" s="26">
        <v>19495.0</v>
      </c>
      <c r="D1750" s="27">
        <v>0.0</v>
      </c>
      <c r="E1750" s="28"/>
    </row>
    <row r="1751" hidden="1">
      <c r="A1751" s="57" t="s">
        <v>1663</v>
      </c>
      <c r="B1751" s="29">
        <v>9376.0</v>
      </c>
      <c r="C1751" s="26">
        <v>9376.0</v>
      </c>
      <c r="D1751" s="27">
        <v>0.0</v>
      </c>
      <c r="E1751" s="28"/>
    </row>
    <row r="1752" hidden="1">
      <c r="A1752" s="57" t="s">
        <v>1664</v>
      </c>
      <c r="B1752" s="29">
        <v>450.0</v>
      </c>
      <c r="C1752" s="26">
        <v>450.0</v>
      </c>
      <c r="D1752" s="27">
        <v>0.0</v>
      </c>
      <c r="E1752" s="28"/>
    </row>
    <row r="1753" hidden="1">
      <c r="A1753" s="57" t="s">
        <v>1666</v>
      </c>
      <c r="B1753" s="29">
        <v>1000.0</v>
      </c>
      <c r="C1753" s="26">
        <v>1000.0</v>
      </c>
      <c r="D1753" s="27">
        <v>0.0</v>
      </c>
      <c r="E1753" s="28"/>
    </row>
    <row r="1754" hidden="1">
      <c r="A1754" s="31" t="s">
        <v>1668</v>
      </c>
      <c r="B1754" s="29">
        <v>0.0</v>
      </c>
      <c r="C1754" s="26"/>
      <c r="D1754" s="27">
        <v>0.0</v>
      </c>
      <c r="E1754" s="28"/>
    </row>
    <row r="1755" hidden="1">
      <c r="A1755" s="31" t="s">
        <v>1669</v>
      </c>
      <c r="B1755" s="29">
        <v>0.0</v>
      </c>
      <c r="C1755" s="26"/>
      <c r="D1755" s="27">
        <v>0.0</v>
      </c>
      <c r="E1755" s="28"/>
    </row>
    <row r="1756" hidden="1">
      <c r="A1756" s="31" t="s">
        <v>1671</v>
      </c>
      <c r="B1756" s="29">
        <v>100.0</v>
      </c>
      <c r="C1756" s="26">
        <v>100.0</v>
      </c>
      <c r="D1756" s="27">
        <v>0.0</v>
      </c>
      <c r="E1756" s="28"/>
    </row>
    <row r="1757" hidden="1">
      <c r="A1757" s="31" t="s">
        <v>1673</v>
      </c>
      <c r="B1757" s="29">
        <v>3480.0</v>
      </c>
      <c r="C1757" s="26">
        <v>3480.0</v>
      </c>
      <c r="D1757" s="27">
        <v>0.0</v>
      </c>
      <c r="E1757" s="34"/>
    </row>
    <row r="1758" hidden="1">
      <c r="A1758" s="58" t="s">
        <v>1674</v>
      </c>
      <c r="B1758" s="29">
        <v>39464.0</v>
      </c>
      <c r="C1758" s="29">
        <v>39464.0</v>
      </c>
      <c r="D1758" s="27">
        <v>0.0</v>
      </c>
      <c r="E1758" s="34"/>
    </row>
    <row r="1759" hidden="1">
      <c r="A1759" s="58" t="s">
        <v>1675</v>
      </c>
      <c r="B1759" s="29">
        <v>19803.0</v>
      </c>
      <c r="C1759" s="59">
        <v>19803.0</v>
      </c>
      <c r="D1759" s="27">
        <v>0.0</v>
      </c>
      <c r="E1759" s="34"/>
    </row>
    <row r="1760" hidden="1">
      <c r="A1760" s="58" t="s">
        <v>1676</v>
      </c>
      <c r="B1760" s="29">
        <v>32542.0</v>
      </c>
      <c r="C1760" s="59">
        <v>32542.0</v>
      </c>
      <c r="D1760" s="27">
        <v>0.0</v>
      </c>
      <c r="E1760" s="34"/>
    </row>
    <row r="1761" hidden="1">
      <c r="A1761" s="58" t="s">
        <v>1677</v>
      </c>
      <c r="B1761" s="29">
        <v>46205.0</v>
      </c>
      <c r="C1761" s="59">
        <v>46205.0</v>
      </c>
      <c r="D1761" s="27">
        <v>0.0</v>
      </c>
      <c r="E1761" s="34"/>
    </row>
    <row r="1762" hidden="1">
      <c r="A1762" s="58" t="s">
        <v>1679</v>
      </c>
      <c r="B1762" s="29">
        <v>1723.0</v>
      </c>
      <c r="C1762" s="59">
        <v>1723.0</v>
      </c>
      <c r="D1762" s="27">
        <v>0.0</v>
      </c>
      <c r="E1762" s="34"/>
    </row>
    <row r="1763" hidden="1">
      <c r="A1763" s="58" t="s">
        <v>1680</v>
      </c>
      <c r="B1763" s="29">
        <v>4631.0</v>
      </c>
      <c r="C1763" s="59">
        <v>4631.0</v>
      </c>
      <c r="D1763" s="27">
        <v>0.0</v>
      </c>
      <c r="E1763" s="34"/>
    </row>
    <row r="1764" hidden="1">
      <c r="A1764" s="35" t="s">
        <v>1681</v>
      </c>
      <c r="B1764" s="29">
        <v>173637.5</v>
      </c>
      <c r="C1764" s="59">
        <v>173637.5</v>
      </c>
      <c r="D1764" s="27">
        <v>0.0</v>
      </c>
      <c r="E1764" s="34"/>
    </row>
    <row r="1765" hidden="1">
      <c r="A1765" s="36" t="s">
        <v>1682</v>
      </c>
      <c r="B1765" s="37">
        <v>0.5</v>
      </c>
      <c r="C1765" s="27">
        <v>0.5</v>
      </c>
      <c r="D1765" s="27">
        <v>0.0</v>
      </c>
      <c r="E1765" s="38"/>
    </row>
    <row r="1766" hidden="1"/>
    <row r="1767" hidden="1"/>
    <row r="1768" hidden="1">
      <c r="A1768" s="5" t="s">
        <v>1653</v>
      </c>
      <c r="B1768" s="6"/>
      <c r="C1768" s="6"/>
      <c r="D1768" s="6"/>
      <c r="E1768" s="7"/>
    </row>
    <row r="1769" hidden="1">
      <c r="A1769" s="10"/>
      <c r="B1769" s="11"/>
      <c r="C1769" s="11"/>
      <c r="D1769" s="11"/>
      <c r="E1769" s="12"/>
    </row>
    <row r="1770" hidden="1">
      <c r="A1770" s="5" t="s">
        <v>1655</v>
      </c>
      <c r="B1770" s="6"/>
      <c r="C1770" s="6"/>
      <c r="D1770" s="6"/>
      <c r="E1770" s="7"/>
    </row>
    <row r="1771" hidden="1">
      <c r="A1771" s="10"/>
      <c r="B1771" s="11"/>
      <c r="C1771" s="11"/>
      <c r="D1771" s="11"/>
      <c r="E1771" s="12"/>
    </row>
    <row r="1772" hidden="1">
      <c r="A1772" s="13">
        <v>45873.0</v>
      </c>
      <c r="B1772" s="6"/>
      <c r="C1772" s="54" t="s">
        <v>1656</v>
      </c>
      <c r="D1772" s="15">
        <v>45879.0</v>
      </c>
      <c r="E1772" s="7"/>
    </row>
    <row r="1773" hidden="1">
      <c r="A1773" s="10"/>
      <c r="B1773" s="11"/>
      <c r="C1773" s="16"/>
      <c r="D1773" s="11"/>
      <c r="E1773" s="12"/>
    </row>
    <row r="1774" hidden="1">
      <c r="A1774" s="55" t="s">
        <v>1985</v>
      </c>
      <c r="B1774" s="7"/>
      <c r="C1774" s="16"/>
      <c r="D1774" s="56" t="s">
        <v>1986</v>
      </c>
      <c r="E1774" s="7"/>
    </row>
    <row r="1775" hidden="1">
      <c r="A1775" s="10"/>
      <c r="B1775" s="12"/>
      <c r="C1775" s="16"/>
      <c r="D1775" s="11"/>
      <c r="E1775" s="12"/>
    </row>
    <row r="1776" hidden="1">
      <c r="A1776" s="19" t="s">
        <v>1657</v>
      </c>
      <c r="B1776" s="6"/>
      <c r="C1776" s="6"/>
      <c r="D1776" s="6"/>
      <c r="E1776" s="7"/>
    </row>
    <row r="1777" hidden="1">
      <c r="A1777" s="20" t="s">
        <v>1658</v>
      </c>
      <c r="B1777" s="21" t="s">
        <v>1659</v>
      </c>
      <c r="C1777" s="22" t="s">
        <v>1660</v>
      </c>
      <c r="D1777" s="21" t="s">
        <v>1661</v>
      </c>
      <c r="E1777" s="23" t="s">
        <v>13</v>
      </c>
    </row>
    <row r="1778" hidden="1">
      <c r="A1778" s="57" t="s">
        <v>1662</v>
      </c>
      <c r="B1778" s="25">
        <v>37670.0</v>
      </c>
      <c r="C1778" s="26">
        <v>37644.0</v>
      </c>
      <c r="D1778" s="27">
        <v>-26.0</v>
      </c>
      <c r="E1778" s="28" t="s">
        <v>2032</v>
      </c>
    </row>
    <row r="1779" hidden="1">
      <c r="A1779" s="57" t="s">
        <v>1663</v>
      </c>
      <c r="B1779" s="29">
        <v>37378.0</v>
      </c>
      <c r="C1779" s="26">
        <v>37378.0</v>
      </c>
      <c r="D1779" s="27">
        <v>0.0</v>
      </c>
      <c r="E1779" s="28"/>
    </row>
    <row r="1780" hidden="1">
      <c r="A1780" s="57" t="s">
        <v>1664</v>
      </c>
      <c r="B1780" s="29">
        <v>0.0</v>
      </c>
      <c r="C1780" s="26"/>
      <c r="D1780" s="27">
        <v>0.0</v>
      </c>
      <c r="E1780" s="28"/>
    </row>
    <row r="1781" hidden="1">
      <c r="A1781" s="57" t="s">
        <v>1666</v>
      </c>
      <c r="B1781" s="29">
        <v>2500.0</v>
      </c>
      <c r="C1781" s="26">
        <v>4500.0</v>
      </c>
      <c r="D1781" s="27">
        <v>2000.0</v>
      </c>
      <c r="E1781" s="28"/>
    </row>
    <row r="1782" hidden="1">
      <c r="A1782" s="31" t="s">
        <v>1668</v>
      </c>
      <c r="B1782" s="29">
        <v>2000.0</v>
      </c>
      <c r="C1782" s="26"/>
      <c r="D1782" s="27">
        <v>-2000.0</v>
      </c>
      <c r="E1782" s="28"/>
    </row>
    <row r="1783" hidden="1">
      <c r="A1783" s="31" t="s">
        <v>1669</v>
      </c>
      <c r="B1783" s="29">
        <v>110.0</v>
      </c>
      <c r="C1783" s="26">
        <v>110.0</v>
      </c>
      <c r="D1783" s="27">
        <v>0.0</v>
      </c>
      <c r="E1783" s="28"/>
    </row>
    <row r="1784" hidden="1">
      <c r="A1784" s="31" t="s">
        <v>1671</v>
      </c>
      <c r="B1784" s="29">
        <v>0.0</v>
      </c>
      <c r="C1784" s="26"/>
      <c r="D1784" s="27">
        <v>0.0</v>
      </c>
      <c r="E1784" s="28"/>
    </row>
    <row r="1785" hidden="1">
      <c r="A1785" s="31" t="s">
        <v>1673</v>
      </c>
      <c r="B1785" s="29">
        <v>6240.0</v>
      </c>
      <c r="C1785" s="26">
        <v>6240.0</v>
      </c>
      <c r="D1785" s="27">
        <v>0.0</v>
      </c>
      <c r="E1785" s="34"/>
    </row>
    <row r="1786" hidden="1">
      <c r="A1786" s="58" t="s">
        <v>1674</v>
      </c>
      <c r="B1786" s="29">
        <v>58250.0</v>
      </c>
      <c r="C1786" s="29">
        <v>58833.0</v>
      </c>
      <c r="D1786" s="27">
        <v>583.0</v>
      </c>
      <c r="E1786" s="34"/>
    </row>
    <row r="1787" hidden="1">
      <c r="A1787" s="58" t="s">
        <v>1675</v>
      </c>
      <c r="B1787" s="29">
        <v>31165.0</v>
      </c>
      <c r="C1787" s="59">
        <v>31165.0</v>
      </c>
      <c r="D1787" s="27">
        <v>0.0</v>
      </c>
      <c r="E1787" s="34"/>
    </row>
    <row r="1788" hidden="1">
      <c r="A1788" s="58" t="s">
        <v>1676</v>
      </c>
      <c r="B1788" s="29">
        <v>59604.0</v>
      </c>
      <c r="C1788" s="59">
        <v>59340.0</v>
      </c>
      <c r="D1788" s="27">
        <v>-264.0</v>
      </c>
      <c r="E1788" s="34"/>
    </row>
    <row r="1789" hidden="1">
      <c r="A1789" s="58" t="s">
        <v>1677</v>
      </c>
      <c r="B1789" s="29">
        <v>78217.0</v>
      </c>
      <c r="C1789" s="59">
        <v>78217.0</v>
      </c>
      <c r="D1789" s="27">
        <v>0.0</v>
      </c>
      <c r="E1789" s="34"/>
    </row>
    <row r="1790" hidden="1">
      <c r="A1790" s="58" t="s">
        <v>1679</v>
      </c>
      <c r="B1790" s="29">
        <v>1957.0</v>
      </c>
      <c r="C1790" s="59">
        <v>1957.0</v>
      </c>
      <c r="D1790" s="27">
        <v>0.0</v>
      </c>
      <c r="E1790" s="34"/>
    </row>
    <row r="1791" hidden="1">
      <c r="A1791" s="58" t="s">
        <v>1680</v>
      </c>
      <c r="B1791" s="29">
        <v>13445.0</v>
      </c>
      <c r="C1791" s="59">
        <v>12847.0</v>
      </c>
      <c r="D1791" s="27">
        <v>-598.0</v>
      </c>
      <c r="E1791" s="34"/>
    </row>
    <row r="1792" hidden="1">
      <c r="A1792" s="35" t="s">
        <v>1681</v>
      </c>
      <c r="B1792" s="29">
        <v>315089.5</v>
      </c>
      <c r="C1792" s="59">
        <v>314227.5</v>
      </c>
      <c r="D1792" s="27">
        <v>-862.0</v>
      </c>
      <c r="E1792" s="34"/>
    </row>
    <row r="1793" hidden="1">
      <c r="A1793" s="36" t="s">
        <v>1682</v>
      </c>
      <c r="B1793" s="37">
        <v>1.5</v>
      </c>
      <c r="C1793" s="27">
        <v>1156.5</v>
      </c>
      <c r="D1793" s="27">
        <v>1155.0</v>
      </c>
      <c r="E1793" s="38"/>
    </row>
    <row r="1794" hidden="1"/>
    <row r="1795" hidden="1"/>
    <row r="1796" hidden="1">
      <c r="A1796" s="5" t="s">
        <v>1653</v>
      </c>
      <c r="B1796" s="6"/>
      <c r="C1796" s="6"/>
      <c r="D1796" s="6"/>
      <c r="E1796" s="7"/>
    </row>
    <row r="1797" hidden="1">
      <c r="A1797" s="10"/>
      <c r="B1797" s="11"/>
      <c r="C1797" s="11"/>
      <c r="D1797" s="11"/>
      <c r="E1797" s="12"/>
    </row>
    <row r="1798" hidden="1">
      <c r="A1798" s="5" t="s">
        <v>1655</v>
      </c>
      <c r="B1798" s="6"/>
      <c r="C1798" s="6"/>
      <c r="D1798" s="6"/>
      <c r="E1798" s="7"/>
    </row>
    <row r="1799" hidden="1">
      <c r="A1799" s="10"/>
      <c r="B1799" s="11"/>
      <c r="C1799" s="11"/>
      <c r="D1799" s="11"/>
      <c r="E1799" s="12"/>
    </row>
    <row r="1800" hidden="1">
      <c r="A1800" s="13">
        <v>45880.0</v>
      </c>
      <c r="B1800" s="6"/>
      <c r="C1800" s="54" t="s">
        <v>1656</v>
      </c>
      <c r="D1800" s="15">
        <v>45886.0</v>
      </c>
      <c r="E1800" s="7"/>
    </row>
    <row r="1801" hidden="1">
      <c r="A1801" s="10"/>
      <c r="B1801" s="11"/>
      <c r="C1801" s="16"/>
      <c r="D1801" s="11"/>
      <c r="E1801" s="12"/>
    </row>
    <row r="1802" hidden="1">
      <c r="A1802" s="55" t="s">
        <v>1985</v>
      </c>
      <c r="B1802" s="7"/>
      <c r="C1802" s="16"/>
      <c r="D1802" s="56" t="s">
        <v>1986</v>
      </c>
      <c r="E1802" s="7"/>
    </row>
    <row r="1803" hidden="1">
      <c r="A1803" s="10"/>
      <c r="B1803" s="12"/>
      <c r="C1803" s="16"/>
      <c r="D1803" s="11"/>
      <c r="E1803" s="12"/>
    </row>
    <row r="1804" hidden="1">
      <c r="A1804" s="19" t="s">
        <v>1657</v>
      </c>
      <c r="B1804" s="6"/>
      <c r="C1804" s="6"/>
      <c r="D1804" s="6"/>
      <c r="E1804" s="7"/>
    </row>
    <row r="1805" hidden="1">
      <c r="A1805" s="20" t="s">
        <v>1658</v>
      </c>
      <c r="B1805" s="21" t="s">
        <v>1659</v>
      </c>
      <c r="C1805" s="22" t="s">
        <v>1660</v>
      </c>
      <c r="D1805" s="21" t="s">
        <v>1661</v>
      </c>
      <c r="E1805" s="23" t="s">
        <v>13</v>
      </c>
    </row>
    <row r="1806" hidden="1">
      <c r="A1806" s="57" t="s">
        <v>1662</v>
      </c>
      <c r="B1806" s="25">
        <v>22962.0</v>
      </c>
      <c r="C1806" s="26">
        <v>22957.0</v>
      </c>
      <c r="D1806" s="27">
        <v>-5.0</v>
      </c>
      <c r="E1806" s="28" t="s">
        <v>2081</v>
      </c>
    </row>
    <row r="1807" hidden="1">
      <c r="A1807" s="57" t="s">
        <v>1663</v>
      </c>
      <c r="B1807" s="29">
        <v>25041.0</v>
      </c>
      <c r="C1807" s="26">
        <v>25041.0</v>
      </c>
      <c r="D1807" s="27">
        <v>0.0</v>
      </c>
      <c r="E1807" s="28"/>
    </row>
    <row r="1808" hidden="1">
      <c r="A1808" s="57" t="s">
        <v>1664</v>
      </c>
      <c r="B1808" s="29">
        <v>300.0</v>
      </c>
      <c r="C1808" s="26">
        <v>300.0</v>
      </c>
      <c r="D1808" s="27">
        <v>0.0</v>
      </c>
      <c r="E1808" s="28"/>
    </row>
    <row r="1809" hidden="1">
      <c r="A1809" s="57" t="s">
        <v>1666</v>
      </c>
      <c r="B1809" s="29">
        <v>2500.0</v>
      </c>
      <c r="C1809" s="26">
        <v>2501.0</v>
      </c>
      <c r="D1809" s="27">
        <v>1.0</v>
      </c>
      <c r="E1809" s="28"/>
    </row>
    <row r="1810" hidden="1">
      <c r="A1810" s="31" t="s">
        <v>1668</v>
      </c>
      <c r="B1810" s="29">
        <v>0.0</v>
      </c>
      <c r="C1810" s="26"/>
      <c r="D1810" s="27">
        <v>0.0</v>
      </c>
      <c r="E1810" s="28"/>
    </row>
    <row r="1811" hidden="1">
      <c r="A1811" s="31" t="s">
        <v>1669</v>
      </c>
      <c r="B1811" s="29">
        <v>110.0</v>
      </c>
      <c r="C1811" s="26">
        <v>110.0</v>
      </c>
      <c r="D1811" s="27">
        <v>0.0</v>
      </c>
      <c r="E1811" s="28" t="s">
        <v>2082</v>
      </c>
    </row>
    <row r="1812" hidden="1">
      <c r="A1812" s="31" t="s">
        <v>1671</v>
      </c>
      <c r="B1812" s="29">
        <v>6752.0</v>
      </c>
      <c r="C1812" s="26">
        <v>6752.0</v>
      </c>
      <c r="D1812" s="27">
        <v>0.0</v>
      </c>
      <c r="E1812" s="28" t="s">
        <v>2083</v>
      </c>
    </row>
    <row r="1813" hidden="1">
      <c r="A1813" s="31" t="s">
        <v>1673</v>
      </c>
      <c r="B1813" s="29">
        <v>5600.0</v>
      </c>
      <c r="C1813" s="26">
        <v>5600.0</v>
      </c>
      <c r="D1813" s="27">
        <v>0.0</v>
      </c>
      <c r="E1813" s="34"/>
    </row>
    <row r="1814" hidden="1">
      <c r="A1814" s="58" t="s">
        <v>1674</v>
      </c>
      <c r="B1814" s="29">
        <v>59969.0</v>
      </c>
      <c r="C1814" s="29">
        <v>60268.0</v>
      </c>
      <c r="D1814" s="27">
        <v>299.0</v>
      </c>
      <c r="E1814" s="34"/>
    </row>
    <row r="1815" hidden="1">
      <c r="A1815" s="58" t="s">
        <v>1675</v>
      </c>
      <c r="B1815" s="29">
        <v>31854.0</v>
      </c>
      <c r="C1815" s="59">
        <v>31483.0</v>
      </c>
      <c r="D1815" s="27">
        <v>-371.0</v>
      </c>
      <c r="E1815" s="34"/>
    </row>
    <row r="1816" hidden="1">
      <c r="A1816" s="58" t="s">
        <v>1676</v>
      </c>
      <c r="B1816" s="29">
        <v>66872.0</v>
      </c>
      <c r="C1816" s="59">
        <v>66872.0</v>
      </c>
      <c r="D1816" s="27">
        <v>0.0</v>
      </c>
      <c r="E1816" s="34"/>
    </row>
    <row r="1817" hidden="1">
      <c r="A1817" s="58" t="s">
        <v>1677</v>
      </c>
      <c r="B1817" s="29">
        <v>83628.0</v>
      </c>
      <c r="C1817" s="59">
        <v>83628.0</v>
      </c>
      <c r="D1817" s="27">
        <v>0.0</v>
      </c>
      <c r="E1817" s="34"/>
    </row>
    <row r="1818" hidden="1">
      <c r="A1818" s="58" t="s">
        <v>1679</v>
      </c>
      <c r="B1818" s="29">
        <v>302.0</v>
      </c>
      <c r="C1818" s="59">
        <v>302.0</v>
      </c>
      <c r="D1818" s="27">
        <v>0.0</v>
      </c>
      <c r="E1818" s="34"/>
    </row>
    <row r="1819" hidden="1">
      <c r="A1819" s="58" t="s">
        <v>1680</v>
      </c>
      <c r="B1819" s="29">
        <v>7834.0</v>
      </c>
      <c r="C1819" s="59">
        <v>7834.0</v>
      </c>
      <c r="D1819" s="27">
        <v>0.0</v>
      </c>
      <c r="E1819" s="34"/>
    </row>
    <row r="1820" hidden="1">
      <c r="A1820" s="35" t="s">
        <v>1681</v>
      </c>
      <c r="B1820" s="29">
        <v>305888.5</v>
      </c>
      <c r="C1820" s="59">
        <v>305816.5</v>
      </c>
      <c r="D1820" s="27">
        <v>-72.0</v>
      </c>
      <c r="E1820" s="34"/>
    </row>
    <row r="1821" hidden="1">
      <c r="A1821" s="36" t="s">
        <v>1682</v>
      </c>
      <c r="B1821" s="37">
        <v>1.5</v>
      </c>
      <c r="C1821" s="27">
        <v>-2.5</v>
      </c>
      <c r="D1821" s="27">
        <v>-4.0</v>
      </c>
      <c r="E1821" s="38"/>
    </row>
    <row r="1822" hidden="1"/>
    <row r="1823" hidden="1"/>
    <row r="1824" hidden="1">
      <c r="A1824" s="5" t="s">
        <v>1653</v>
      </c>
      <c r="B1824" s="6"/>
      <c r="C1824" s="6"/>
      <c r="D1824" s="6"/>
      <c r="E1824" s="7"/>
    </row>
    <row r="1825" hidden="1">
      <c r="A1825" s="10"/>
      <c r="B1825" s="11"/>
      <c r="C1825" s="11"/>
      <c r="D1825" s="11"/>
      <c r="E1825" s="12"/>
    </row>
    <row r="1826" hidden="1">
      <c r="A1826" s="5" t="s">
        <v>1655</v>
      </c>
      <c r="B1826" s="6"/>
      <c r="C1826" s="6"/>
      <c r="D1826" s="6"/>
      <c r="E1826" s="7"/>
    </row>
    <row r="1827" hidden="1">
      <c r="A1827" s="10"/>
      <c r="B1827" s="11"/>
      <c r="C1827" s="11"/>
      <c r="D1827" s="11"/>
      <c r="E1827" s="12"/>
    </row>
    <row r="1828" hidden="1">
      <c r="A1828" s="13">
        <v>45880.0</v>
      </c>
      <c r="B1828" s="6"/>
      <c r="C1828" s="54" t="s">
        <v>1656</v>
      </c>
      <c r="D1828" s="15">
        <v>45886.0</v>
      </c>
      <c r="E1828" s="7"/>
    </row>
    <row r="1829" hidden="1">
      <c r="A1829" s="10"/>
      <c r="B1829" s="11"/>
      <c r="C1829" s="16"/>
      <c r="D1829" s="11"/>
      <c r="E1829" s="12"/>
    </row>
    <row r="1830" hidden="1">
      <c r="A1830" s="55" t="s">
        <v>1985</v>
      </c>
      <c r="B1830" s="7"/>
      <c r="C1830" s="16"/>
      <c r="D1830" s="56" t="s">
        <v>1986</v>
      </c>
      <c r="E1830" s="7"/>
    </row>
    <row r="1831" hidden="1">
      <c r="A1831" s="10"/>
      <c r="B1831" s="12"/>
      <c r="C1831" s="16"/>
      <c r="D1831" s="11"/>
      <c r="E1831" s="12"/>
    </row>
    <row r="1832" hidden="1">
      <c r="A1832" s="19" t="s">
        <v>1657</v>
      </c>
      <c r="B1832" s="6"/>
      <c r="C1832" s="6"/>
      <c r="D1832" s="6"/>
      <c r="E1832" s="7"/>
    </row>
    <row r="1833" hidden="1">
      <c r="A1833" s="20" t="s">
        <v>1658</v>
      </c>
      <c r="B1833" s="21" t="s">
        <v>1659</v>
      </c>
      <c r="C1833" s="22" t="s">
        <v>1660</v>
      </c>
      <c r="D1833" s="21" t="s">
        <v>1661</v>
      </c>
      <c r="E1833" s="23" t="s">
        <v>13</v>
      </c>
    </row>
    <row r="1834" hidden="1">
      <c r="A1834" s="57" t="s">
        <v>1662</v>
      </c>
      <c r="B1834" s="25">
        <v>22962.0</v>
      </c>
      <c r="C1834" s="26">
        <v>22957.0</v>
      </c>
      <c r="D1834" s="27">
        <v>-5.0</v>
      </c>
      <c r="E1834" s="28" t="s">
        <v>2081</v>
      </c>
    </row>
    <row r="1835" hidden="1">
      <c r="A1835" s="57" t="s">
        <v>1663</v>
      </c>
      <c r="B1835" s="29">
        <v>25041.0</v>
      </c>
      <c r="C1835" s="26">
        <v>25041.0</v>
      </c>
      <c r="D1835" s="27">
        <v>0.0</v>
      </c>
      <c r="E1835" s="28"/>
    </row>
    <row r="1836" hidden="1">
      <c r="A1836" s="57" t="s">
        <v>1664</v>
      </c>
      <c r="B1836" s="29">
        <v>300.0</v>
      </c>
      <c r="C1836" s="26">
        <v>300.0</v>
      </c>
      <c r="D1836" s="27">
        <v>0.0</v>
      </c>
      <c r="E1836" s="28"/>
    </row>
    <row r="1837" hidden="1">
      <c r="A1837" s="57" t="s">
        <v>1666</v>
      </c>
      <c r="B1837" s="29">
        <v>2500.0</v>
      </c>
      <c r="C1837" s="26">
        <v>2501.0</v>
      </c>
      <c r="D1837" s="27">
        <v>1.0</v>
      </c>
      <c r="E1837" s="28"/>
    </row>
    <row r="1838" hidden="1">
      <c r="A1838" s="31" t="s">
        <v>1668</v>
      </c>
      <c r="B1838" s="29">
        <v>0.0</v>
      </c>
      <c r="C1838" s="26"/>
      <c r="D1838" s="27">
        <v>0.0</v>
      </c>
      <c r="E1838" s="28"/>
    </row>
    <row r="1839" hidden="1">
      <c r="A1839" s="31" t="s">
        <v>1669</v>
      </c>
      <c r="B1839" s="29">
        <v>110.0</v>
      </c>
      <c r="C1839" s="26">
        <v>110.0</v>
      </c>
      <c r="D1839" s="27">
        <v>0.0</v>
      </c>
      <c r="E1839" s="28" t="s">
        <v>2082</v>
      </c>
    </row>
    <row r="1840" hidden="1">
      <c r="A1840" s="31" t="s">
        <v>1671</v>
      </c>
      <c r="B1840" s="29">
        <v>6752.0</v>
      </c>
      <c r="C1840" s="26">
        <v>6752.0</v>
      </c>
      <c r="D1840" s="27">
        <v>0.0</v>
      </c>
      <c r="E1840" s="28" t="s">
        <v>2083</v>
      </c>
    </row>
    <row r="1841" hidden="1">
      <c r="A1841" s="31" t="s">
        <v>1673</v>
      </c>
      <c r="B1841" s="29">
        <v>5600.0</v>
      </c>
      <c r="C1841" s="26">
        <v>5600.0</v>
      </c>
      <c r="D1841" s="27">
        <v>0.0</v>
      </c>
      <c r="E1841" s="34"/>
    </row>
    <row r="1842" hidden="1">
      <c r="A1842" s="58" t="s">
        <v>1674</v>
      </c>
      <c r="B1842" s="29">
        <v>59969.0</v>
      </c>
      <c r="C1842" s="29">
        <v>60268.0</v>
      </c>
      <c r="D1842" s="27">
        <v>299.0</v>
      </c>
      <c r="E1842" s="34"/>
    </row>
    <row r="1843" hidden="1">
      <c r="A1843" s="58" t="s">
        <v>1675</v>
      </c>
      <c r="B1843" s="29">
        <v>31854.0</v>
      </c>
      <c r="C1843" s="59">
        <v>31483.0</v>
      </c>
      <c r="D1843" s="27">
        <v>-371.0</v>
      </c>
      <c r="E1843" s="34"/>
    </row>
    <row r="1844" hidden="1">
      <c r="A1844" s="58" t="s">
        <v>1676</v>
      </c>
      <c r="B1844" s="29">
        <v>66872.0</v>
      </c>
      <c r="C1844" s="59">
        <v>66872.0</v>
      </c>
      <c r="D1844" s="27">
        <v>0.0</v>
      </c>
      <c r="E1844" s="34"/>
    </row>
    <row r="1845" hidden="1">
      <c r="A1845" s="58" t="s">
        <v>1677</v>
      </c>
      <c r="B1845" s="29">
        <v>83628.0</v>
      </c>
      <c r="C1845" s="59">
        <v>83628.0</v>
      </c>
      <c r="D1845" s="27">
        <v>0.0</v>
      </c>
      <c r="E1845" s="34"/>
    </row>
    <row r="1846" hidden="1">
      <c r="A1846" s="58" t="s">
        <v>1679</v>
      </c>
      <c r="B1846" s="29">
        <v>302.0</v>
      </c>
      <c r="C1846" s="59">
        <v>302.0</v>
      </c>
      <c r="D1846" s="27">
        <v>0.0</v>
      </c>
      <c r="E1846" s="34"/>
    </row>
    <row r="1847" hidden="1">
      <c r="A1847" s="58" t="s">
        <v>1680</v>
      </c>
      <c r="B1847" s="29">
        <v>7834.0</v>
      </c>
      <c r="C1847" s="59">
        <v>7834.0</v>
      </c>
      <c r="D1847" s="27">
        <v>0.0</v>
      </c>
      <c r="E1847" s="34"/>
    </row>
    <row r="1848" hidden="1">
      <c r="A1848" s="35" t="s">
        <v>1681</v>
      </c>
      <c r="B1848" s="29">
        <v>305888.5</v>
      </c>
      <c r="C1848" s="59">
        <v>305816.5</v>
      </c>
      <c r="D1848" s="27">
        <v>-72.0</v>
      </c>
      <c r="E1848" s="34"/>
    </row>
    <row r="1849" hidden="1">
      <c r="A1849" s="36" t="s">
        <v>1682</v>
      </c>
      <c r="B1849" s="37">
        <v>1.5</v>
      </c>
      <c r="C1849" s="27">
        <v>-2.5</v>
      </c>
      <c r="D1849" s="27">
        <v>-4.0</v>
      </c>
      <c r="E1849" s="38"/>
    </row>
    <row r="1850" hidden="1"/>
    <row r="1851" hidden="1"/>
    <row r="1852" hidden="1">
      <c r="A1852" s="5" t="s">
        <v>1653</v>
      </c>
      <c r="B1852" s="6"/>
      <c r="C1852" s="6"/>
      <c r="D1852" s="6"/>
      <c r="E1852" s="7"/>
    </row>
    <row r="1853" hidden="1">
      <c r="A1853" s="10"/>
      <c r="B1853" s="11"/>
      <c r="C1853" s="11"/>
      <c r="D1853" s="11"/>
      <c r="E1853" s="12"/>
    </row>
    <row r="1854" hidden="1">
      <c r="A1854" s="5" t="s">
        <v>1655</v>
      </c>
      <c r="B1854" s="6"/>
      <c r="C1854" s="6"/>
      <c r="D1854" s="6"/>
      <c r="E1854" s="7"/>
    </row>
    <row r="1855" hidden="1">
      <c r="A1855" s="10"/>
      <c r="B1855" s="11"/>
      <c r="C1855" s="11"/>
      <c r="D1855" s="11"/>
      <c r="E1855" s="12"/>
    </row>
    <row r="1856" hidden="1">
      <c r="A1856" s="13">
        <v>45887.0</v>
      </c>
      <c r="B1856" s="6"/>
      <c r="C1856" s="54" t="s">
        <v>1656</v>
      </c>
      <c r="D1856" s="15">
        <v>45893.0</v>
      </c>
      <c r="E1856" s="7"/>
    </row>
    <row r="1857" hidden="1">
      <c r="A1857" s="10"/>
      <c r="B1857" s="11"/>
      <c r="C1857" s="16"/>
      <c r="D1857" s="11"/>
      <c r="E1857" s="12"/>
    </row>
    <row r="1858" hidden="1">
      <c r="A1858" s="55" t="s">
        <v>1985</v>
      </c>
      <c r="B1858" s="7"/>
      <c r="C1858" s="16"/>
      <c r="D1858" s="56" t="s">
        <v>1986</v>
      </c>
      <c r="E1858" s="7"/>
    </row>
    <row r="1859" hidden="1">
      <c r="A1859" s="10"/>
      <c r="B1859" s="12"/>
      <c r="C1859" s="16"/>
      <c r="D1859" s="11"/>
      <c r="E1859" s="12"/>
    </row>
    <row r="1860" hidden="1">
      <c r="A1860" s="19" t="s">
        <v>1657</v>
      </c>
      <c r="B1860" s="6"/>
      <c r="C1860" s="6"/>
      <c r="D1860" s="6"/>
      <c r="E1860" s="7"/>
    </row>
    <row r="1861" hidden="1">
      <c r="A1861" s="20" t="s">
        <v>1658</v>
      </c>
      <c r="B1861" s="21" t="s">
        <v>1659</v>
      </c>
      <c r="C1861" s="22" t="s">
        <v>1660</v>
      </c>
      <c r="D1861" s="21" t="s">
        <v>1661</v>
      </c>
      <c r="E1861" s="23" t="s">
        <v>13</v>
      </c>
    </row>
    <row r="1862" hidden="1">
      <c r="A1862" s="57" t="s">
        <v>1662</v>
      </c>
      <c r="B1862" s="25">
        <v>23647.0</v>
      </c>
      <c r="C1862" s="26">
        <v>23648.0</v>
      </c>
      <c r="D1862" s="27">
        <v>1.0</v>
      </c>
      <c r="E1862" s="28"/>
    </row>
    <row r="1863" hidden="1">
      <c r="A1863" s="57" t="s">
        <v>1663</v>
      </c>
      <c r="B1863" s="29">
        <v>29411.0</v>
      </c>
      <c r="C1863" s="26">
        <v>29411.0</v>
      </c>
      <c r="D1863" s="27">
        <v>0.0</v>
      </c>
      <c r="E1863" s="28"/>
    </row>
    <row r="1864" hidden="1">
      <c r="A1864" s="57" t="s">
        <v>1664</v>
      </c>
      <c r="B1864" s="29">
        <v>180.0</v>
      </c>
      <c r="C1864" s="26">
        <v>180.0</v>
      </c>
      <c r="D1864" s="27">
        <v>0.0</v>
      </c>
      <c r="E1864" s="28"/>
    </row>
    <row r="1865" hidden="1">
      <c r="A1865" s="57" t="s">
        <v>1666</v>
      </c>
      <c r="B1865" s="29">
        <v>1500.0</v>
      </c>
      <c r="C1865" s="26">
        <v>1500.0</v>
      </c>
      <c r="D1865" s="27">
        <v>0.0</v>
      </c>
      <c r="E1865" s="28"/>
    </row>
    <row r="1866" hidden="1">
      <c r="A1866" s="31" t="s">
        <v>1668</v>
      </c>
      <c r="B1866" s="29">
        <v>300.0</v>
      </c>
      <c r="C1866" s="26"/>
      <c r="D1866" s="27">
        <v>-300.0</v>
      </c>
      <c r="E1866" s="28"/>
    </row>
    <row r="1867" hidden="1">
      <c r="A1867" s="31" t="s">
        <v>1669</v>
      </c>
      <c r="B1867" s="29">
        <v>0.0</v>
      </c>
      <c r="C1867" s="26"/>
      <c r="D1867" s="27">
        <v>0.0</v>
      </c>
      <c r="E1867" s="28"/>
    </row>
    <row r="1868" hidden="1">
      <c r="A1868" s="31" t="s">
        <v>1671</v>
      </c>
      <c r="B1868" s="29">
        <v>1010.0</v>
      </c>
      <c r="C1868" s="26">
        <v>269.0</v>
      </c>
      <c r="D1868" s="27">
        <v>-741.0</v>
      </c>
      <c r="E1868" s="28" t="s">
        <v>2084</v>
      </c>
    </row>
    <row r="1869" hidden="1">
      <c r="A1869" s="31" t="s">
        <v>1673</v>
      </c>
      <c r="B1869" s="29">
        <v>5960.0</v>
      </c>
      <c r="C1869" s="26">
        <v>6840.0</v>
      </c>
      <c r="D1869" s="27">
        <v>880.0</v>
      </c>
      <c r="E1869" s="34"/>
    </row>
    <row r="1870" hidden="1">
      <c r="A1870" s="58" t="s">
        <v>1674</v>
      </c>
      <c r="B1870" s="29">
        <v>57379.0</v>
      </c>
      <c r="C1870" s="29">
        <v>57379.0</v>
      </c>
      <c r="D1870" s="27">
        <v>0.0</v>
      </c>
      <c r="E1870" s="34"/>
    </row>
    <row r="1871" hidden="1">
      <c r="A1871" s="58" t="s">
        <v>1675</v>
      </c>
      <c r="B1871" s="29">
        <v>34558.0</v>
      </c>
      <c r="C1871" s="59">
        <v>34558.0</v>
      </c>
      <c r="D1871" s="27">
        <v>0.0</v>
      </c>
      <c r="E1871" s="34"/>
    </row>
    <row r="1872" hidden="1">
      <c r="A1872" s="58" t="s">
        <v>1676</v>
      </c>
      <c r="B1872" s="29">
        <v>68061.0</v>
      </c>
      <c r="C1872" s="59">
        <v>68061.0</v>
      </c>
      <c r="D1872" s="27">
        <v>0.0</v>
      </c>
      <c r="E1872" s="34"/>
    </row>
    <row r="1873" hidden="1">
      <c r="A1873" s="58" t="s">
        <v>1677</v>
      </c>
      <c r="B1873" s="29">
        <v>90448.0</v>
      </c>
      <c r="C1873" s="59">
        <v>90698.0</v>
      </c>
      <c r="D1873" s="27">
        <v>250.0</v>
      </c>
      <c r="E1873" s="34"/>
    </row>
    <row r="1874" hidden="1">
      <c r="A1874" s="58" t="s">
        <v>1679</v>
      </c>
      <c r="B1874" s="29">
        <v>4033.0</v>
      </c>
      <c r="C1874" s="59">
        <v>4033.0</v>
      </c>
      <c r="D1874" s="27">
        <v>0.0</v>
      </c>
      <c r="E1874" s="34"/>
    </row>
    <row r="1875" hidden="1">
      <c r="A1875" s="58" t="s">
        <v>1680</v>
      </c>
      <c r="B1875" s="29">
        <v>8395.0</v>
      </c>
      <c r="C1875" s="59">
        <v>8395.0</v>
      </c>
      <c r="D1875" s="27">
        <v>0.0</v>
      </c>
      <c r="E1875" s="34"/>
    </row>
    <row r="1876" hidden="1">
      <c r="A1876" s="35" t="s">
        <v>1681</v>
      </c>
      <c r="B1876" s="29">
        <v>316482.1</v>
      </c>
      <c r="C1876" s="59">
        <v>316732.1</v>
      </c>
      <c r="D1876" s="27">
        <v>250.0</v>
      </c>
      <c r="E1876" s="34"/>
    </row>
    <row r="1877" hidden="1">
      <c r="A1877" s="36" t="s">
        <v>1682</v>
      </c>
      <c r="B1877" s="37">
        <v>4.900000000001455</v>
      </c>
      <c r="C1877" s="27">
        <v>-155.09999999997672</v>
      </c>
      <c r="D1877" s="27">
        <v>-159.99999999997817</v>
      </c>
      <c r="E1877" s="38"/>
    </row>
    <row r="1878" hidden="1"/>
    <row r="1879" hidden="1"/>
    <row r="1880" hidden="1">
      <c r="A1880" s="5" t="s">
        <v>1653</v>
      </c>
      <c r="B1880" s="6"/>
      <c r="C1880" s="6"/>
      <c r="D1880" s="6"/>
      <c r="E1880" s="7"/>
    </row>
    <row r="1881" hidden="1">
      <c r="A1881" s="10"/>
      <c r="B1881" s="11"/>
      <c r="C1881" s="11"/>
      <c r="D1881" s="11"/>
      <c r="E1881" s="12"/>
    </row>
    <row r="1882" hidden="1">
      <c r="A1882" s="5" t="s">
        <v>1655</v>
      </c>
      <c r="B1882" s="6"/>
      <c r="C1882" s="6"/>
      <c r="D1882" s="6"/>
      <c r="E1882" s="7"/>
    </row>
    <row r="1883" hidden="1">
      <c r="A1883" s="10"/>
      <c r="B1883" s="11"/>
      <c r="C1883" s="11"/>
      <c r="D1883" s="11"/>
      <c r="E1883" s="12"/>
    </row>
    <row r="1884" hidden="1">
      <c r="A1884" s="13">
        <v>45894.0</v>
      </c>
      <c r="B1884" s="6"/>
      <c r="C1884" s="54" t="s">
        <v>1656</v>
      </c>
      <c r="D1884" s="15">
        <v>45900.0</v>
      </c>
      <c r="E1884" s="7"/>
    </row>
    <row r="1885" hidden="1">
      <c r="A1885" s="10"/>
      <c r="B1885" s="11"/>
      <c r="C1885" s="16"/>
      <c r="D1885" s="11"/>
      <c r="E1885" s="12"/>
    </row>
    <row r="1886" hidden="1">
      <c r="A1886" s="55" t="s">
        <v>1985</v>
      </c>
      <c r="B1886" s="7"/>
      <c r="C1886" s="16"/>
      <c r="D1886" s="56" t="s">
        <v>1986</v>
      </c>
      <c r="E1886" s="7"/>
    </row>
    <row r="1887" hidden="1">
      <c r="A1887" s="10"/>
      <c r="B1887" s="12"/>
      <c r="C1887" s="16"/>
      <c r="D1887" s="11"/>
      <c r="E1887" s="12"/>
    </row>
    <row r="1888" hidden="1">
      <c r="A1888" s="19" t="s">
        <v>1657</v>
      </c>
      <c r="B1888" s="6"/>
      <c r="C1888" s="6"/>
      <c r="D1888" s="6"/>
      <c r="E1888" s="7"/>
    </row>
    <row r="1889" hidden="1">
      <c r="A1889" s="20" t="s">
        <v>1658</v>
      </c>
      <c r="B1889" s="21" t="s">
        <v>1659</v>
      </c>
      <c r="C1889" s="22" t="s">
        <v>1660</v>
      </c>
      <c r="D1889" s="21" t="s">
        <v>1661</v>
      </c>
      <c r="E1889" s="23" t="s">
        <v>13</v>
      </c>
    </row>
    <row r="1890" hidden="1">
      <c r="A1890" s="57" t="s">
        <v>1662</v>
      </c>
      <c r="B1890" s="25">
        <v>29659.0</v>
      </c>
      <c r="C1890" s="26">
        <v>29662.0</v>
      </c>
      <c r="D1890" s="27">
        <v>3.0</v>
      </c>
      <c r="E1890" s="28" t="s">
        <v>2085</v>
      </c>
    </row>
    <row r="1891" hidden="1">
      <c r="A1891" s="57" t="s">
        <v>1663</v>
      </c>
      <c r="B1891" s="29">
        <v>28953.0</v>
      </c>
      <c r="C1891" s="26">
        <v>28953.0</v>
      </c>
      <c r="D1891" s="27">
        <v>0.0</v>
      </c>
      <c r="E1891" s="28"/>
    </row>
    <row r="1892" hidden="1">
      <c r="A1892" s="57" t="s">
        <v>1664</v>
      </c>
      <c r="B1892" s="29">
        <v>200.0</v>
      </c>
      <c r="C1892" s="26">
        <v>200.0</v>
      </c>
      <c r="D1892" s="27">
        <v>0.0</v>
      </c>
      <c r="E1892" s="28"/>
    </row>
    <row r="1893" hidden="1">
      <c r="A1893" s="57" t="s">
        <v>1666</v>
      </c>
      <c r="B1893" s="29">
        <v>2000.0</v>
      </c>
      <c r="C1893" s="26">
        <v>2000.0</v>
      </c>
      <c r="D1893" s="27">
        <v>0.0</v>
      </c>
      <c r="E1893" s="28"/>
    </row>
    <row r="1894" hidden="1">
      <c r="A1894" s="31" t="s">
        <v>1668</v>
      </c>
      <c r="B1894" s="29">
        <v>333.0</v>
      </c>
      <c r="C1894" s="26">
        <v>133.0</v>
      </c>
      <c r="D1894" s="27">
        <v>-200.0</v>
      </c>
      <c r="E1894" s="28" t="s">
        <v>2086</v>
      </c>
    </row>
    <row r="1895" hidden="1">
      <c r="A1895" s="31" t="s">
        <v>1669</v>
      </c>
      <c r="B1895" s="29">
        <v>0.0</v>
      </c>
      <c r="C1895" s="26"/>
      <c r="D1895" s="27">
        <v>0.0</v>
      </c>
      <c r="E1895" s="28"/>
    </row>
    <row r="1896" hidden="1">
      <c r="A1896" s="31" t="s">
        <v>1671</v>
      </c>
      <c r="B1896" s="29">
        <v>4747.0</v>
      </c>
      <c r="C1896" s="26">
        <v>2700.0</v>
      </c>
      <c r="D1896" s="27">
        <v>-2047.0</v>
      </c>
      <c r="E1896" s="28" t="s">
        <v>2087</v>
      </c>
    </row>
    <row r="1897" hidden="1">
      <c r="A1897" s="31" t="s">
        <v>1673</v>
      </c>
      <c r="B1897" s="29">
        <v>6960.0</v>
      </c>
      <c r="C1897" s="26">
        <v>7080.0</v>
      </c>
      <c r="D1897" s="27">
        <v>120.0</v>
      </c>
      <c r="E1897" s="34"/>
    </row>
    <row r="1898" hidden="1">
      <c r="A1898" s="58" t="s">
        <v>1674</v>
      </c>
      <c r="B1898" s="29">
        <v>64845.0</v>
      </c>
      <c r="C1898" s="29">
        <v>64845.0</v>
      </c>
      <c r="D1898" s="27">
        <v>0.0</v>
      </c>
      <c r="E1898" s="34"/>
    </row>
    <row r="1899" hidden="1">
      <c r="A1899" s="58" t="s">
        <v>1675</v>
      </c>
      <c r="B1899" s="29">
        <v>24487.0</v>
      </c>
      <c r="C1899" s="59">
        <v>24223.0</v>
      </c>
      <c r="D1899" s="27">
        <v>-264.0</v>
      </c>
      <c r="E1899" s="34"/>
    </row>
    <row r="1900" hidden="1">
      <c r="A1900" s="58" t="s">
        <v>1676</v>
      </c>
      <c r="B1900" s="29">
        <v>62138.0</v>
      </c>
      <c r="C1900" s="59">
        <v>62138.0</v>
      </c>
      <c r="D1900" s="27">
        <v>0.0</v>
      </c>
      <c r="E1900" s="34"/>
    </row>
    <row r="1901" hidden="1">
      <c r="A1901" s="58" t="s">
        <v>1677</v>
      </c>
      <c r="B1901" s="29">
        <v>83637.0</v>
      </c>
      <c r="C1901" s="59">
        <v>83637.0</v>
      </c>
      <c r="D1901" s="27">
        <v>0.0</v>
      </c>
      <c r="E1901" s="34"/>
    </row>
    <row r="1902" hidden="1">
      <c r="A1902" s="58" t="s">
        <v>1679</v>
      </c>
      <c r="B1902" s="29">
        <v>1025.0</v>
      </c>
      <c r="C1902" s="59">
        <v>1025.0</v>
      </c>
      <c r="D1902" s="27">
        <v>0.0</v>
      </c>
      <c r="E1902" s="34"/>
    </row>
    <row r="1903" hidden="1">
      <c r="A1903" s="58" t="s">
        <v>1680</v>
      </c>
      <c r="B1903" s="29">
        <v>8626.0</v>
      </c>
      <c r="C1903" s="59">
        <v>8626.0</v>
      </c>
      <c r="D1903" s="27">
        <v>0.0</v>
      </c>
      <c r="E1903" s="34"/>
    </row>
    <row r="1904" hidden="1">
      <c r="A1904" s="35" t="s">
        <v>1681</v>
      </c>
      <c r="B1904" s="29">
        <v>308984.0</v>
      </c>
      <c r="C1904" s="59">
        <v>308720.0</v>
      </c>
      <c r="D1904" s="27">
        <v>-264.0</v>
      </c>
      <c r="E1904" s="34"/>
    </row>
    <row r="1905" hidden="1">
      <c r="A1905" s="36" t="s">
        <v>1682</v>
      </c>
      <c r="B1905" s="37">
        <v>0.0</v>
      </c>
      <c r="C1905" s="27">
        <v>-2124.0</v>
      </c>
      <c r="D1905" s="27">
        <v>-2124.0</v>
      </c>
      <c r="E1905" s="38"/>
    </row>
    <row r="1906" hidden="1"/>
    <row r="1907" hidden="1"/>
    <row r="1908" hidden="1">
      <c r="A1908" s="5" t="s">
        <v>1653</v>
      </c>
      <c r="B1908" s="6"/>
      <c r="C1908" s="6"/>
      <c r="D1908" s="6"/>
      <c r="E1908" s="7"/>
    </row>
    <row r="1909" hidden="1">
      <c r="A1909" s="10"/>
      <c r="B1909" s="11"/>
      <c r="C1909" s="11"/>
      <c r="D1909" s="11"/>
      <c r="E1909" s="12"/>
    </row>
    <row r="1910" hidden="1">
      <c r="A1910" s="5" t="s">
        <v>1655</v>
      </c>
      <c r="B1910" s="6"/>
      <c r="C1910" s="6"/>
      <c r="D1910" s="6"/>
      <c r="E1910" s="7"/>
    </row>
    <row r="1911" hidden="1">
      <c r="A1911" s="10"/>
      <c r="B1911" s="11"/>
      <c r="C1911" s="11"/>
      <c r="D1911" s="11"/>
      <c r="E1911" s="12"/>
    </row>
    <row r="1912" hidden="1">
      <c r="A1912" s="13">
        <v>45901.0</v>
      </c>
      <c r="B1912" s="6"/>
      <c r="C1912" s="54" t="s">
        <v>1656</v>
      </c>
      <c r="D1912" s="15">
        <v>45907.0</v>
      </c>
      <c r="E1912" s="7"/>
    </row>
    <row r="1913" hidden="1">
      <c r="A1913" s="10"/>
      <c r="B1913" s="11"/>
      <c r="C1913" s="16"/>
      <c r="D1913" s="11"/>
      <c r="E1913" s="12"/>
    </row>
    <row r="1914" hidden="1">
      <c r="A1914" s="55" t="s">
        <v>1985</v>
      </c>
      <c r="B1914" s="7"/>
      <c r="C1914" s="16"/>
      <c r="D1914" s="56" t="s">
        <v>1986</v>
      </c>
      <c r="E1914" s="7"/>
    </row>
    <row r="1915" hidden="1">
      <c r="A1915" s="10"/>
      <c r="B1915" s="12"/>
      <c r="C1915" s="16"/>
      <c r="D1915" s="11"/>
      <c r="E1915" s="12"/>
    </row>
    <row r="1916" hidden="1">
      <c r="A1916" s="19" t="s">
        <v>1657</v>
      </c>
      <c r="B1916" s="6"/>
      <c r="C1916" s="6"/>
      <c r="D1916" s="6"/>
      <c r="E1916" s="7"/>
    </row>
    <row r="1917" hidden="1">
      <c r="A1917" s="20" t="s">
        <v>1658</v>
      </c>
      <c r="B1917" s="21" t="s">
        <v>1659</v>
      </c>
      <c r="C1917" s="22" t="s">
        <v>1660</v>
      </c>
      <c r="D1917" s="21" t="s">
        <v>1661</v>
      </c>
      <c r="E1917" s="23" t="s">
        <v>13</v>
      </c>
    </row>
    <row r="1918" hidden="1">
      <c r="A1918" s="57" t="s">
        <v>1662</v>
      </c>
      <c r="B1918" s="25">
        <v>30007.0</v>
      </c>
      <c r="C1918" s="26">
        <v>30007.0</v>
      </c>
      <c r="D1918" s="27">
        <v>0.0</v>
      </c>
      <c r="E1918" s="28" t="s">
        <v>2088</v>
      </c>
    </row>
    <row r="1919" hidden="1">
      <c r="A1919" s="57" t="s">
        <v>1663</v>
      </c>
      <c r="B1919" s="29">
        <v>29393.0</v>
      </c>
      <c r="C1919" s="26">
        <v>29393.0</v>
      </c>
      <c r="D1919" s="27">
        <v>0.0</v>
      </c>
      <c r="E1919" s="28"/>
    </row>
    <row r="1920" hidden="1">
      <c r="A1920" s="57" t="s">
        <v>1664</v>
      </c>
      <c r="B1920" s="29">
        <v>150.0</v>
      </c>
      <c r="C1920" s="26">
        <v>150.0</v>
      </c>
      <c r="D1920" s="27">
        <v>0.0</v>
      </c>
      <c r="E1920" s="28"/>
    </row>
    <row r="1921" hidden="1">
      <c r="A1921" s="57" t="s">
        <v>1666</v>
      </c>
      <c r="B1921" s="29">
        <v>3000.0</v>
      </c>
      <c r="C1921" s="26">
        <v>3000.0</v>
      </c>
      <c r="D1921" s="27">
        <v>0.0</v>
      </c>
      <c r="E1921" s="28"/>
    </row>
    <row r="1922" hidden="1">
      <c r="A1922" s="31" t="s">
        <v>1668</v>
      </c>
      <c r="B1922" s="29">
        <v>0.0</v>
      </c>
      <c r="C1922" s="26"/>
      <c r="D1922" s="27">
        <v>0.0</v>
      </c>
      <c r="E1922" s="28"/>
    </row>
    <row r="1923" hidden="1">
      <c r="A1923" s="31" t="s">
        <v>1669</v>
      </c>
      <c r="B1923" s="29">
        <v>0.0</v>
      </c>
      <c r="C1923" s="26"/>
      <c r="D1923" s="27">
        <v>0.0</v>
      </c>
      <c r="E1923" s="28"/>
    </row>
    <row r="1924" hidden="1">
      <c r="A1924" s="31" t="s">
        <v>1671</v>
      </c>
      <c r="B1924" s="29">
        <v>1413.0</v>
      </c>
      <c r="C1924" s="26">
        <v>1413.0</v>
      </c>
      <c r="D1924" s="27">
        <v>0.0</v>
      </c>
      <c r="E1924" s="28" t="s">
        <v>2089</v>
      </c>
    </row>
    <row r="1925" hidden="1">
      <c r="A1925" s="31" t="s">
        <v>1673</v>
      </c>
      <c r="B1925" s="29">
        <v>5200.0</v>
      </c>
      <c r="C1925" s="26">
        <v>5360.0</v>
      </c>
      <c r="D1925" s="27">
        <v>160.0</v>
      </c>
      <c r="E1925" s="34"/>
    </row>
    <row r="1926" hidden="1">
      <c r="A1926" s="58" t="s">
        <v>1674</v>
      </c>
      <c r="B1926" s="29">
        <v>63004.0</v>
      </c>
      <c r="C1926" s="29">
        <v>63004.0</v>
      </c>
      <c r="D1926" s="27">
        <v>0.0</v>
      </c>
      <c r="E1926" s="34"/>
    </row>
    <row r="1927" hidden="1">
      <c r="A1927" s="58" t="s">
        <v>1675</v>
      </c>
      <c r="B1927" s="29">
        <v>29904.0</v>
      </c>
      <c r="C1927" s="59">
        <v>29904.0</v>
      </c>
      <c r="D1927" s="27">
        <v>0.0</v>
      </c>
      <c r="E1927" s="34"/>
    </row>
    <row r="1928" hidden="1">
      <c r="A1928" s="58" t="s">
        <v>1676</v>
      </c>
      <c r="B1928" s="29">
        <v>71021.0</v>
      </c>
      <c r="C1928" s="59">
        <v>71021.0</v>
      </c>
      <c r="D1928" s="27">
        <v>0.0</v>
      </c>
      <c r="E1928" s="34"/>
    </row>
    <row r="1929" hidden="1">
      <c r="A1929" s="58" t="s">
        <v>1677</v>
      </c>
      <c r="B1929" s="29">
        <v>76752.0</v>
      </c>
      <c r="C1929" s="59">
        <v>76752.0</v>
      </c>
      <c r="D1929" s="27">
        <v>0.0</v>
      </c>
      <c r="E1929" s="34"/>
    </row>
    <row r="1930" hidden="1">
      <c r="A1930" s="58" t="s">
        <v>1679</v>
      </c>
      <c r="B1930" s="29">
        <v>697.0</v>
      </c>
      <c r="C1930" s="59">
        <v>697.0</v>
      </c>
      <c r="D1930" s="27">
        <v>0.0</v>
      </c>
      <c r="E1930" s="34"/>
    </row>
    <row r="1931" hidden="1">
      <c r="A1931" s="58" t="s">
        <v>1680</v>
      </c>
      <c r="B1931" s="29">
        <v>7942.0</v>
      </c>
      <c r="C1931" s="59">
        <v>7942.0</v>
      </c>
      <c r="D1931" s="27">
        <v>0.0</v>
      </c>
      <c r="E1931" s="34"/>
    </row>
    <row r="1932" hidden="1">
      <c r="A1932" s="35" t="s">
        <v>1681</v>
      </c>
      <c r="B1932" s="29">
        <v>310541.4</v>
      </c>
      <c r="C1932" s="59">
        <v>310541.4</v>
      </c>
      <c r="D1932" s="27">
        <v>0.0</v>
      </c>
      <c r="E1932" s="34"/>
    </row>
    <row r="1933" hidden="1">
      <c r="A1933" s="36" t="s">
        <v>1682</v>
      </c>
      <c r="B1933" s="37">
        <v>-0.4000000000014552</v>
      </c>
      <c r="C1933" s="27">
        <v>159.59999999997672</v>
      </c>
      <c r="D1933" s="27">
        <v>159.99999999997817</v>
      </c>
      <c r="E1933" s="38"/>
    </row>
    <row r="1934" hidden="1"/>
    <row r="1935" hidden="1"/>
    <row r="1936" hidden="1">
      <c r="A1936" s="5" t="s">
        <v>1653</v>
      </c>
      <c r="B1936" s="6"/>
      <c r="C1936" s="6"/>
      <c r="D1936" s="6"/>
      <c r="E1936" s="7"/>
    </row>
    <row r="1937" hidden="1">
      <c r="A1937" s="10"/>
      <c r="B1937" s="11"/>
      <c r="C1937" s="11"/>
      <c r="D1937" s="11"/>
      <c r="E1937" s="12"/>
    </row>
    <row r="1938" hidden="1">
      <c r="A1938" s="5" t="s">
        <v>1655</v>
      </c>
      <c r="B1938" s="6"/>
      <c r="C1938" s="6"/>
      <c r="D1938" s="6"/>
      <c r="E1938" s="7"/>
    </row>
    <row r="1939" hidden="1">
      <c r="A1939" s="10"/>
      <c r="B1939" s="11"/>
      <c r="C1939" s="11"/>
      <c r="D1939" s="11"/>
      <c r="E1939" s="12"/>
    </row>
    <row r="1940" hidden="1">
      <c r="A1940" s="13">
        <v>45908.0</v>
      </c>
      <c r="B1940" s="6"/>
      <c r="C1940" s="54" t="s">
        <v>1656</v>
      </c>
      <c r="D1940" s="15">
        <v>45914.0</v>
      </c>
      <c r="E1940" s="7"/>
    </row>
    <row r="1941" hidden="1">
      <c r="A1941" s="10"/>
      <c r="B1941" s="11"/>
      <c r="C1941" s="16"/>
      <c r="D1941" s="11"/>
      <c r="E1941" s="12"/>
    </row>
    <row r="1942" hidden="1">
      <c r="A1942" s="55" t="s">
        <v>1985</v>
      </c>
      <c r="B1942" s="7"/>
      <c r="C1942" s="16"/>
      <c r="D1942" s="56" t="s">
        <v>1986</v>
      </c>
      <c r="E1942" s="7"/>
    </row>
    <row r="1943" hidden="1">
      <c r="A1943" s="10"/>
      <c r="B1943" s="12"/>
      <c r="C1943" s="16"/>
      <c r="D1943" s="11"/>
      <c r="E1943" s="12"/>
    </row>
    <row r="1944" hidden="1">
      <c r="A1944" s="19" t="s">
        <v>1657</v>
      </c>
      <c r="B1944" s="6"/>
      <c r="C1944" s="6"/>
      <c r="D1944" s="6"/>
      <c r="E1944" s="7"/>
    </row>
    <row r="1945" hidden="1">
      <c r="A1945" s="20" t="s">
        <v>1658</v>
      </c>
      <c r="B1945" s="21" t="s">
        <v>1659</v>
      </c>
      <c r="C1945" s="22" t="s">
        <v>1660</v>
      </c>
      <c r="D1945" s="21" t="s">
        <v>1661</v>
      </c>
      <c r="E1945" s="23" t="s">
        <v>13</v>
      </c>
    </row>
    <row r="1946" hidden="1">
      <c r="A1946" s="57" t="s">
        <v>1662</v>
      </c>
      <c r="B1946" s="25">
        <v>33696.0</v>
      </c>
      <c r="C1946" s="26">
        <v>33701.0</v>
      </c>
      <c r="D1946" s="27">
        <v>5.0</v>
      </c>
      <c r="E1946" s="28" t="s">
        <v>2090</v>
      </c>
    </row>
    <row r="1947" hidden="1">
      <c r="A1947" s="57" t="s">
        <v>1663</v>
      </c>
      <c r="B1947" s="29">
        <v>33145.0</v>
      </c>
      <c r="C1947" s="26">
        <v>33145.0</v>
      </c>
      <c r="D1947" s="27">
        <v>0.0</v>
      </c>
      <c r="E1947" s="28"/>
    </row>
    <row r="1948" hidden="1">
      <c r="A1948" s="57" t="s">
        <v>1664</v>
      </c>
      <c r="B1948" s="29">
        <v>300.0</v>
      </c>
      <c r="C1948" s="26">
        <v>300.0</v>
      </c>
      <c r="D1948" s="27">
        <v>0.0</v>
      </c>
      <c r="E1948" s="28"/>
    </row>
    <row r="1949" hidden="1">
      <c r="A1949" s="57" t="s">
        <v>1666</v>
      </c>
      <c r="B1949" s="29">
        <v>1500.0</v>
      </c>
      <c r="C1949" s="26">
        <v>1500.0</v>
      </c>
      <c r="D1949" s="27">
        <v>0.0</v>
      </c>
      <c r="E1949" s="28"/>
    </row>
    <row r="1950" hidden="1">
      <c r="A1950" s="31" t="s">
        <v>1668</v>
      </c>
      <c r="B1950" s="29">
        <v>0.0</v>
      </c>
      <c r="C1950" s="26"/>
      <c r="D1950" s="27">
        <v>0.0</v>
      </c>
      <c r="E1950" s="28"/>
    </row>
    <row r="1951" hidden="1">
      <c r="A1951" s="31" t="s">
        <v>1669</v>
      </c>
      <c r="B1951" s="29">
        <v>0.0</v>
      </c>
      <c r="C1951" s="26"/>
      <c r="D1951" s="27">
        <v>0.0</v>
      </c>
      <c r="E1951" s="28"/>
    </row>
    <row r="1952" hidden="1">
      <c r="A1952" s="31" t="s">
        <v>1671</v>
      </c>
      <c r="B1952" s="29">
        <v>0.0</v>
      </c>
      <c r="C1952" s="26"/>
      <c r="D1952" s="27">
        <v>0.0</v>
      </c>
      <c r="E1952" s="28"/>
    </row>
    <row r="1953" hidden="1">
      <c r="A1953" s="31" t="s">
        <v>1673</v>
      </c>
      <c r="B1953" s="29">
        <v>6720.0</v>
      </c>
      <c r="C1953" s="26">
        <v>6720.0</v>
      </c>
      <c r="D1953" s="27">
        <v>0.0</v>
      </c>
      <c r="E1953" s="34"/>
    </row>
    <row r="1954" hidden="1">
      <c r="A1954" s="58" t="s">
        <v>1674</v>
      </c>
      <c r="B1954" s="29">
        <v>92403.0</v>
      </c>
      <c r="C1954" s="29">
        <v>92403.0</v>
      </c>
      <c r="D1954" s="27">
        <v>0.0</v>
      </c>
      <c r="E1954" s="34"/>
    </row>
    <row r="1955" hidden="1">
      <c r="A1955" s="58" t="s">
        <v>1675</v>
      </c>
      <c r="B1955" s="29">
        <v>35895.0</v>
      </c>
      <c r="C1955" s="59">
        <v>35895.0</v>
      </c>
      <c r="D1955" s="27">
        <v>0.0</v>
      </c>
      <c r="E1955" s="34"/>
    </row>
    <row r="1956" hidden="1">
      <c r="A1956" s="58" t="s">
        <v>1676</v>
      </c>
      <c r="B1956" s="29">
        <v>81921.0</v>
      </c>
      <c r="C1956" s="59">
        <v>81592.0</v>
      </c>
      <c r="D1956" s="27">
        <v>-329.0</v>
      </c>
      <c r="E1956" s="34"/>
    </row>
    <row r="1957" hidden="1">
      <c r="A1957" s="58" t="s">
        <v>1677</v>
      </c>
      <c r="B1957" s="29">
        <v>88213.0</v>
      </c>
      <c r="C1957" s="59">
        <v>88213.0</v>
      </c>
      <c r="D1957" s="27">
        <v>0.0</v>
      </c>
      <c r="E1957" s="34"/>
    </row>
    <row r="1958" hidden="1">
      <c r="A1958" s="58" t="s">
        <v>1679</v>
      </c>
      <c r="B1958" s="29">
        <v>768.0</v>
      </c>
      <c r="C1958" s="59">
        <v>768.0</v>
      </c>
      <c r="D1958" s="27">
        <v>0.0</v>
      </c>
      <c r="E1958" s="34"/>
    </row>
    <row r="1959" hidden="1">
      <c r="A1959" s="58" t="s">
        <v>1680</v>
      </c>
      <c r="B1959" s="29">
        <v>8904.0</v>
      </c>
      <c r="C1959" s="59">
        <v>8904.0</v>
      </c>
      <c r="D1959" s="27">
        <v>0.0</v>
      </c>
      <c r="E1959" s="34"/>
    </row>
    <row r="1960" hidden="1">
      <c r="A1960" s="35" t="s">
        <v>1681</v>
      </c>
      <c r="B1960" s="29">
        <v>374559.5</v>
      </c>
      <c r="C1960" s="59">
        <v>374285.5</v>
      </c>
      <c r="D1960" s="27">
        <v>-274.0</v>
      </c>
      <c r="E1960" s="34"/>
    </row>
    <row r="1961" hidden="1">
      <c r="A1961" s="36" t="s">
        <v>1682</v>
      </c>
      <c r="B1961" s="37">
        <v>1.5</v>
      </c>
      <c r="C1961" s="27">
        <v>-48.5</v>
      </c>
      <c r="D1961" s="27">
        <v>-50.0</v>
      </c>
      <c r="E1961" s="38"/>
    </row>
    <row r="1962" hidden="1"/>
    <row r="1963" hidden="1"/>
    <row r="1964" hidden="1">
      <c r="A1964" s="5" t="s">
        <v>1653</v>
      </c>
      <c r="B1964" s="6"/>
      <c r="C1964" s="6"/>
      <c r="D1964" s="6"/>
      <c r="E1964" s="7"/>
    </row>
    <row r="1965" hidden="1">
      <c r="A1965" s="10"/>
      <c r="B1965" s="11"/>
      <c r="C1965" s="11"/>
      <c r="D1965" s="11"/>
      <c r="E1965" s="12"/>
    </row>
    <row r="1966" hidden="1">
      <c r="A1966" s="5" t="s">
        <v>1655</v>
      </c>
      <c r="B1966" s="6"/>
      <c r="C1966" s="6"/>
      <c r="D1966" s="6"/>
      <c r="E1966" s="7"/>
    </row>
    <row r="1967" hidden="1">
      <c r="A1967" s="10"/>
      <c r="B1967" s="11"/>
      <c r="C1967" s="11"/>
      <c r="D1967" s="11"/>
      <c r="E1967" s="12"/>
    </row>
    <row r="1968" hidden="1">
      <c r="A1968" s="13">
        <v>45915.0</v>
      </c>
      <c r="B1968" s="6"/>
      <c r="C1968" s="54" t="s">
        <v>1656</v>
      </c>
      <c r="D1968" s="15">
        <v>45921.0</v>
      </c>
      <c r="E1968" s="7"/>
    </row>
    <row r="1969" hidden="1">
      <c r="A1969" s="10"/>
      <c r="B1969" s="11"/>
      <c r="C1969" s="16"/>
      <c r="D1969" s="11"/>
      <c r="E1969" s="12"/>
    </row>
    <row r="1970" hidden="1">
      <c r="A1970" s="55" t="s">
        <v>1985</v>
      </c>
      <c r="B1970" s="7"/>
      <c r="C1970" s="16"/>
      <c r="D1970" s="56" t="s">
        <v>1986</v>
      </c>
      <c r="E1970" s="7"/>
    </row>
    <row r="1971" hidden="1">
      <c r="A1971" s="10"/>
      <c r="B1971" s="12"/>
      <c r="C1971" s="16"/>
      <c r="D1971" s="11"/>
      <c r="E1971" s="12"/>
    </row>
    <row r="1972" hidden="1">
      <c r="A1972" s="19" t="s">
        <v>1657</v>
      </c>
      <c r="B1972" s="6"/>
      <c r="C1972" s="6"/>
      <c r="D1972" s="6"/>
      <c r="E1972" s="7"/>
    </row>
    <row r="1973" hidden="1">
      <c r="A1973" s="20" t="s">
        <v>1658</v>
      </c>
      <c r="B1973" s="21" t="s">
        <v>1659</v>
      </c>
      <c r="C1973" s="22" t="s">
        <v>1660</v>
      </c>
      <c r="D1973" s="21" t="s">
        <v>1661</v>
      </c>
      <c r="E1973" s="23" t="s">
        <v>13</v>
      </c>
    </row>
    <row r="1974" hidden="1">
      <c r="A1974" s="57" t="s">
        <v>1662</v>
      </c>
      <c r="B1974" s="25">
        <v>30968.0</v>
      </c>
      <c r="C1974" s="26">
        <v>30869.0</v>
      </c>
      <c r="D1974" s="27">
        <v>-99.0</v>
      </c>
      <c r="E1974" s="28" t="s">
        <v>2091</v>
      </c>
    </row>
    <row r="1975" hidden="1">
      <c r="A1975" s="57" t="s">
        <v>1663</v>
      </c>
      <c r="B1975" s="29">
        <v>38124.0</v>
      </c>
      <c r="C1975" s="26">
        <v>38124.0</v>
      </c>
      <c r="D1975" s="27">
        <v>0.0</v>
      </c>
      <c r="E1975" s="28"/>
    </row>
    <row r="1976" hidden="1">
      <c r="A1976" s="57" t="s">
        <v>1664</v>
      </c>
      <c r="B1976" s="29">
        <v>0.0</v>
      </c>
      <c r="C1976" s="26"/>
      <c r="D1976" s="27">
        <v>0.0</v>
      </c>
      <c r="E1976" s="28"/>
    </row>
    <row r="1977" hidden="1">
      <c r="A1977" s="57" t="s">
        <v>1666</v>
      </c>
      <c r="B1977" s="29">
        <v>4000.0</v>
      </c>
      <c r="C1977" s="26">
        <v>4000.0</v>
      </c>
      <c r="D1977" s="27">
        <v>0.0</v>
      </c>
      <c r="E1977" s="28"/>
    </row>
    <row r="1978" hidden="1">
      <c r="A1978" s="31" t="s">
        <v>1668</v>
      </c>
      <c r="B1978" s="29">
        <v>0.0</v>
      </c>
      <c r="C1978" s="26"/>
      <c r="D1978" s="27">
        <v>0.0</v>
      </c>
      <c r="E1978" s="28"/>
    </row>
    <row r="1979" hidden="1">
      <c r="A1979" s="31" t="s">
        <v>1669</v>
      </c>
      <c r="B1979" s="29">
        <v>170.0</v>
      </c>
      <c r="C1979" s="26">
        <v>170.0</v>
      </c>
      <c r="D1979" s="27">
        <v>0.0</v>
      </c>
      <c r="E1979" s="28"/>
    </row>
    <row r="1980" hidden="1">
      <c r="A1980" s="31" t="s">
        <v>1671</v>
      </c>
      <c r="B1980" s="29">
        <v>1903.0</v>
      </c>
      <c r="C1980" s="26">
        <v>1903.0</v>
      </c>
      <c r="D1980" s="27">
        <v>0.0</v>
      </c>
      <c r="E1980" s="28"/>
    </row>
    <row r="1981" hidden="1">
      <c r="A1981" s="31" t="s">
        <v>1673</v>
      </c>
      <c r="B1981" s="29">
        <v>5280.0</v>
      </c>
      <c r="C1981" s="26">
        <v>5140.0</v>
      </c>
      <c r="D1981" s="27">
        <v>-140.0</v>
      </c>
      <c r="E1981" s="34"/>
    </row>
    <row r="1982" hidden="1">
      <c r="A1982" s="58" t="s">
        <v>1674</v>
      </c>
      <c r="B1982" s="29">
        <v>80129.0</v>
      </c>
      <c r="C1982" s="29">
        <v>80129.0</v>
      </c>
      <c r="D1982" s="27">
        <v>0.0</v>
      </c>
      <c r="E1982" s="34"/>
    </row>
    <row r="1983" hidden="1">
      <c r="A1983" s="58" t="s">
        <v>1675</v>
      </c>
      <c r="B1983" s="29">
        <v>35827.0</v>
      </c>
      <c r="C1983" s="59">
        <v>35827.0</v>
      </c>
      <c r="D1983" s="27">
        <v>0.0</v>
      </c>
      <c r="E1983" s="34"/>
    </row>
    <row r="1984" hidden="1">
      <c r="A1984" s="58" t="s">
        <v>1676</v>
      </c>
      <c r="B1984" s="29">
        <v>73245.0</v>
      </c>
      <c r="C1984" s="59">
        <v>72592.0</v>
      </c>
      <c r="D1984" s="27">
        <v>-653.0</v>
      </c>
      <c r="E1984" s="34"/>
    </row>
    <row r="1985" hidden="1">
      <c r="A1985" s="58" t="s">
        <v>1677</v>
      </c>
      <c r="B1985" s="29">
        <v>87804.0</v>
      </c>
      <c r="C1985" s="59">
        <v>88481.0</v>
      </c>
      <c r="D1985" s="27">
        <v>677.0</v>
      </c>
      <c r="E1985" s="34"/>
    </row>
    <row r="1986" hidden="1">
      <c r="A1986" s="58" t="s">
        <v>1679</v>
      </c>
      <c r="B1986" s="29">
        <v>250.0</v>
      </c>
      <c r="C1986" s="59">
        <v>250.0</v>
      </c>
      <c r="D1986" s="27">
        <v>0.0</v>
      </c>
      <c r="E1986" s="34"/>
    </row>
    <row r="1987" hidden="1">
      <c r="A1987" s="58" t="s">
        <v>1680</v>
      </c>
      <c r="B1987" s="29">
        <v>9669.0</v>
      </c>
      <c r="C1987" s="59">
        <v>9669.0</v>
      </c>
      <c r="D1987" s="27">
        <v>0.0</v>
      </c>
      <c r="E1987" s="34"/>
    </row>
    <row r="1988" hidden="1">
      <c r="A1988" s="35" t="s">
        <v>1681</v>
      </c>
      <c r="B1988" s="29">
        <v>357691.5</v>
      </c>
      <c r="C1988" s="59">
        <v>357715.5</v>
      </c>
      <c r="D1988" s="27">
        <v>24.0</v>
      </c>
      <c r="E1988" s="34"/>
    </row>
    <row r="1989" hidden="1">
      <c r="A1989" s="36" t="s">
        <v>1682</v>
      </c>
      <c r="B1989" s="37">
        <v>8.5</v>
      </c>
      <c r="C1989" s="27">
        <v>-230.5</v>
      </c>
      <c r="D1989" s="27">
        <v>-239.0</v>
      </c>
      <c r="E1989" s="38"/>
    </row>
    <row r="1990" hidden="1"/>
    <row r="1991" hidden="1"/>
    <row r="1992" hidden="1">
      <c r="A1992" s="5" t="s">
        <v>1653</v>
      </c>
      <c r="B1992" s="6"/>
      <c r="C1992" s="6"/>
      <c r="D1992" s="6"/>
      <c r="E1992" s="7"/>
    </row>
    <row r="1993" hidden="1">
      <c r="A1993" s="10"/>
      <c r="B1993" s="11"/>
      <c r="C1993" s="11"/>
      <c r="D1993" s="11"/>
      <c r="E1993" s="12"/>
    </row>
    <row r="1994" hidden="1">
      <c r="A1994" s="5" t="s">
        <v>1655</v>
      </c>
      <c r="B1994" s="6"/>
      <c r="C1994" s="6"/>
      <c r="D1994" s="6"/>
      <c r="E1994" s="7"/>
    </row>
    <row r="1995" hidden="1">
      <c r="A1995" s="10"/>
      <c r="B1995" s="11"/>
      <c r="C1995" s="11"/>
      <c r="D1995" s="11"/>
      <c r="E1995" s="12"/>
    </row>
    <row r="1996" hidden="1">
      <c r="A1996" s="13">
        <v>45922.0</v>
      </c>
      <c r="B1996" s="6"/>
      <c r="C1996" s="54" t="s">
        <v>1656</v>
      </c>
      <c r="D1996" s="15">
        <v>45928.0</v>
      </c>
      <c r="E1996" s="7"/>
    </row>
    <row r="1997" hidden="1">
      <c r="A1997" s="10"/>
      <c r="B1997" s="11"/>
      <c r="C1997" s="16"/>
      <c r="D1997" s="11"/>
      <c r="E1997" s="12"/>
    </row>
    <row r="1998" hidden="1">
      <c r="A1998" s="55" t="s">
        <v>1985</v>
      </c>
      <c r="B1998" s="7"/>
      <c r="C1998" s="16"/>
      <c r="D1998" s="56" t="s">
        <v>1986</v>
      </c>
      <c r="E1998" s="7"/>
    </row>
    <row r="1999" hidden="1">
      <c r="A1999" s="10"/>
      <c r="B1999" s="12"/>
      <c r="C1999" s="16"/>
      <c r="D1999" s="11"/>
      <c r="E1999" s="12"/>
    </row>
    <row r="2000" hidden="1">
      <c r="A2000" s="19" t="s">
        <v>1657</v>
      </c>
      <c r="B2000" s="6"/>
      <c r="C2000" s="6"/>
      <c r="D2000" s="6"/>
      <c r="E2000" s="7"/>
    </row>
    <row r="2001" hidden="1">
      <c r="A2001" s="20" t="s">
        <v>1658</v>
      </c>
      <c r="B2001" s="21" t="s">
        <v>1659</v>
      </c>
      <c r="C2001" s="22" t="s">
        <v>1660</v>
      </c>
      <c r="D2001" s="21" t="s">
        <v>1661</v>
      </c>
      <c r="E2001" s="23" t="s">
        <v>13</v>
      </c>
    </row>
    <row r="2002" hidden="1">
      <c r="A2002" s="57" t="s">
        <v>1662</v>
      </c>
      <c r="B2002" s="25">
        <v>25749.0</v>
      </c>
      <c r="C2002" s="26">
        <v>26249.0</v>
      </c>
      <c r="D2002" s="27">
        <v>500.0</v>
      </c>
      <c r="E2002" s="28" t="s">
        <v>2092</v>
      </c>
    </row>
    <row r="2003" hidden="1">
      <c r="A2003" s="57" t="s">
        <v>1663</v>
      </c>
      <c r="B2003" s="29">
        <v>39052.0</v>
      </c>
      <c r="C2003" s="26">
        <v>39088.0</v>
      </c>
      <c r="D2003" s="27">
        <v>36.0</v>
      </c>
      <c r="E2003" s="28"/>
    </row>
    <row r="2004" hidden="1">
      <c r="A2004" s="57" t="s">
        <v>1664</v>
      </c>
      <c r="B2004" s="29">
        <v>0.0</v>
      </c>
      <c r="C2004" s="26"/>
      <c r="D2004" s="27">
        <v>0.0</v>
      </c>
      <c r="E2004" s="28"/>
    </row>
    <row r="2005" hidden="1">
      <c r="A2005" s="57" t="s">
        <v>1666</v>
      </c>
      <c r="B2005" s="29">
        <v>2000.0</v>
      </c>
      <c r="C2005" s="26">
        <v>2000.0</v>
      </c>
      <c r="D2005" s="27">
        <v>0.0</v>
      </c>
      <c r="E2005" s="28"/>
    </row>
    <row r="2006" hidden="1">
      <c r="A2006" s="31" t="s">
        <v>1668</v>
      </c>
      <c r="B2006" s="29">
        <v>0.0</v>
      </c>
      <c r="C2006" s="26"/>
      <c r="D2006" s="27">
        <v>0.0</v>
      </c>
      <c r="E2006" s="28"/>
    </row>
    <row r="2007" hidden="1">
      <c r="A2007" s="31" t="s">
        <v>1669</v>
      </c>
      <c r="B2007" s="29">
        <v>0.0</v>
      </c>
      <c r="C2007" s="26"/>
      <c r="D2007" s="27">
        <v>0.0</v>
      </c>
      <c r="E2007" s="28"/>
    </row>
    <row r="2008" hidden="1">
      <c r="A2008" s="31" t="s">
        <v>1671</v>
      </c>
      <c r="B2008" s="29">
        <v>8271.0</v>
      </c>
      <c r="C2008" s="26">
        <v>7839.0</v>
      </c>
      <c r="D2008" s="27">
        <v>-432.0</v>
      </c>
      <c r="E2008" s="28" t="s">
        <v>2093</v>
      </c>
    </row>
    <row r="2009" hidden="1">
      <c r="A2009" s="31" t="s">
        <v>1673</v>
      </c>
      <c r="B2009" s="29">
        <v>7720.0</v>
      </c>
      <c r="C2009" s="26">
        <v>8152.0</v>
      </c>
      <c r="D2009" s="27">
        <v>432.0</v>
      </c>
      <c r="E2009" s="28" t="s">
        <v>2094</v>
      </c>
    </row>
    <row r="2010" hidden="1">
      <c r="A2010" s="58" t="s">
        <v>1674</v>
      </c>
      <c r="B2010" s="29">
        <v>91404.0</v>
      </c>
      <c r="C2010" s="29">
        <v>91404.0</v>
      </c>
      <c r="D2010" s="27">
        <v>0.0</v>
      </c>
      <c r="E2010" s="34"/>
    </row>
    <row r="2011" hidden="1">
      <c r="A2011" s="58" t="s">
        <v>1675</v>
      </c>
      <c r="B2011" s="29">
        <v>46520.0</v>
      </c>
      <c r="C2011" s="59">
        <v>46520.0</v>
      </c>
      <c r="D2011" s="27">
        <v>0.0</v>
      </c>
      <c r="E2011" s="34"/>
    </row>
    <row r="2012" hidden="1">
      <c r="A2012" s="58" t="s">
        <v>1676</v>
      </c>
      <c r="B2012" s="29">
        <v>83653.0</v>
      </c>
      <c r="C2012" s="59">
        <v>83653.0</v>
      </c>
      <c r="D2012" s="27">
        <v>0.0</v>
      </c>
      <c r="E2012" s="34"/>
    </row>
    <row r="2013" hidden="1">
      <c r="A2013" s="58" t="s">
        <v>1677</v>
      </c>
      <c r="B2013" s="29">
        <v>104803.0</v>
      </c>
      <c r="C2013" s="59">
        <v>104803.0</v>
      </c>
      <c r="D2013" s="27">
        <v>0.0</v>
      </c>
      <c r="E2013" s="34"/>
    </row>
    <row r="2014" hidden="1">
      <c r="A2014" s="58" t="s">
        <v>1679</v>
      </c>
      <c r="B2014" s="29">
        <v>0.0</v>
      </c>
      <c r="C2014" s="59">
        <v>0.0</v>
      </c>
      <c r="D2014" s="27">
        <v>0.0</v>
      </c>
      <c r="E2014" s="34"/>
    </row>
    <row r="2015" hidden="1">
      <c r="A2015" s="58" t="s">
        <v>1680</v>
      </c>
      <c r="B2015" s="29">
        <v>4942.0</v>
      </c>
      <c r="C2015" s="59">
        <v>4942.0</v>
      </c>
      <c r="D2015" s="27">
        <v>0.0</v>
      </c>
      <c r="E2015" s="34"/>
    </row>
    <row r="2016" hidden="1">
      <c r="A2016" s="35" t="s">
        <v>1681</v>
      </c>
      <c r="B2016" s="29">
        <v>409170.0</v>
      </c>
      <c r="C2016" s="59">
        <v>408881.0</v>
      </c>
      <c r="D2016" s="27">
        <v>-289.0</v>
      </c>
      <c r="E2016" s="34"/>
    </row>
    <row r="2017" hidden="1">
      <c r="A2017" s="36" t="s">
        <v>1682</v>
      </c>
      <c r="B2017" s="37">
        <v>2.0</v>
      </c>
      <c r="C2017" s="27">
        <v>827.0</v>
      </c>
      <c r="D2017" s="27">
        <v>825.0</v>
      </c>
      <c r="E2017" s="38"/>
    </row>
    <row r="2018" hidden="1"/>
    <row r="2019" hidden="1"/>
    <row r="2020" hidden="1">
      <c r="A2020" s="5" t="s">
        <v>1653</v>
      </c>
      <c r="B2020" s="6"/>
      <c r="C2020" s="6"/>
      <c r="D2020" s="6"/>
      <c r="E2020" s="7"/>
    </row>
    <row r="2021" hidden="1">
      <c r="A2021" s="10"/>
      <c r="B2021" s="11"/>
      <c r="C2021" s="11"/>
      <c r="D2021" s="11"/>
      <c r="E2021" s="12"/>
    </row>
    <row r="2022" hidden="1">
      <c r="A2022" s="5" t="s">
        <v>1655</v>
      </c>
      <c r="B2022" s="6"/>
      <c r="C2022" s="6"/>
      <c r="D2022" s="6"/>
      <c r="E2022" s="7"/>
    </row>
    <row r="2023" hidden="1">
      <c r="A2023" s="10"/>
      <c r="B2023" s="11"/>
      <c r="C2023" s="11"/>
      <c r="D2023" s="11"/>
      <c r="E2023" s="12"/>
    </row>
    <row r="2024" hidden="1">
      <c r="A2024" s="13">
        <v>45929.0</v>
      </c>
      <c r="B2024" s="6"/>
      <c r="C2024" s="54" t="s">
        <v>1656</v>
      </c>
      <c r="D2024" s="15">
        <v>45930.0</v>
      </c>
      <c r="E2024" s="7"/>
    </row>
    <row r="2025" hidden="1">
      <c r="A2025" s="10"/>
      <c r="B2025" s="11"/>
      <c r="C2025" s="16"/>
      <c r="D2025" s="11"/>
      <c r="E2025" s="12"/>
    </row>
    <row r="2026" hidden="1">
      <c r="A2026" s="55" t="s">
        <v>1985</v>
      </c>
      <c r="B2026" s="7"/>
      <c r="C2026" s="16"/>
      <c r="D2026" s="56" t="s">
        <v>1987</v>
      </c>
      <c r="E2026" s="7"/>
    </row>
    <row r="2027" hidden="1">
      <c r="A2027" s="10"/>
      <c r="B2027" s="12"/>
      <c r="C2027" s="16"/>
      <c r="D2027" s="11"/>
      <c r="E2027" s="12"/>
    </row>
    <row r="2028" hidden="1">
      <c r="A2028" s="19" t="s">
        <v>1657</v>
      </c>
      <c r="B2028" s="6"/>
      <c r="C2028" s="6"/>
      <c r="D2028" s="6"/>
      <c r="E2028" s="7"/>
    </row>
    <row r="2029" hidden="1">
      <c r="A2029" s="20" t="s">
        <v>1658</v>
      </c>
      <c r="B2029" s="21" t="s">
        <v>1659</v>
      </c>
      <c r="C2029" s="22" t="s">
        <v>1660</v>
      </c>
      <c r="D2029" s="21" t="s">
        <v>1661</v>
      </c>
      <c r="E2029" s="23" t="s">
        <v>13</v>
      </c>
    </row>
    <row r="2030" hidden="1">
      <c r="A2030" s="57" t="s">
        <v>1662</v>
      </c>
      <c r="B2030" s="25">
        <v>4384.0</v>
      </c>
      <c r="C2030" s="26">
        <v>4385.0</v>
      </c>
      <c r="D2030" s="27">
        <v>1.0</v>
      </c>
      <c r="E2030" s="28" t="s">
        <v>2095</v>
      </c>
    </row>
    <row r="2031" hidden="1">
      <c r="A2031" s="57" t="s">
        <v>1663</v>
      </c>
      <c r="B2031" s="29">
        <v>8072.0</v>
      </c>
      <c r="C2031" s="26">
        <v>8072.0</v>
      </c>
      <c r="D2031" s="27">
        <v>0.0</v>
      </c>
      <c r="E2031" s="28"/>
    </row>
    <row r="2032" hidden="1">
      <c r="A2032" s="57" t="s">
        <v>1664</v>
      </c>
      <c r="B2032" s="29">
        <v>0.0</v>
      </c>
      <c r="C2032" s="26"/>
      <c r="D2032" s="27">
        <v>0.0</v>
      </c>
      <c r="E2032" s="28"/>
    </row>
    <row r="2033" hidden="1">
      <c r="A2033" s="57" t="s">
        <v>1666</v>
      </c>
      <c r="B2033" s="29">
        <v>1000.0</v>
      </c>
      <c r="C2033" s="26">
        <v>500.0</v>
      </c>
      <c r="D2033" s="27">
        <v>-500.0</v>
      </c>
      <c r="E2033" s="28"/>
    </row>
    <row r="2034" hidden="1">
      <c r="A2034" s="31" t="s">
        <v>1668</v>
      </c>
      <c r="B2034" s="29">
        <v>0.0</v>
      </c>
      <c r="C2034" s="26"/>
      <c r="D2034" s="27">
        <v>0.0</v>
      </c>
      <c r="E2034" s="28"/>
    </row>
    <row r="2035" hidden="1">
      <c r="A2035" s="31" t="s">
        <v>1669</v>
      </c>
      <c r="B2035" s="29">
        <v>60.0</v>
      </c>
      <c r="C2035" s="26">
        <v>60.0</v>
      </c>
      <c r="D2035" s="27">
        <v>0.0</v>
      </c>
      <c r="E2035" s="28"/>
    </row>
    <row r="2036" hidden="1">
      <c r="A2036" s="31" t="s">
        <v>1671</v>
      </c>
      <c r="B2036" s="29">
        <v>0.0</v>
      </c>
      <c r="C2036" s="26"/>
      <c r="D2036" s="27">
        <v>0.0</v>
      </c>
      <c r="E2036" s="28"/>
    </row>
    <row r="2037" hidden="1">
      <c r="A2037" s="31" t="s">
        <v>1673</v>
      </c>
      <c r="B2037" s="29">
        <v>920.0</v>
      </c>
      <c r="C2037" s="26">
        <v>920.0</v>
      </c>
      <c r="D2037" s="27">
        <v>0.0</v>
      </c>
      <c r="E2037" s="28"/>
    </row>
    <row r="2038" hidden="1">
      <c r="A2038" s="58" t="s">
        <v>1674</v>
      </c>
      <c r="B2038" s="29">
        <v>22502.0</v>
      </c>
      <c r="C2038" s="29">
        <v>22831.0</v>
      </c>
      <c r="D2038" s="27">
        <v>329.0</v>
      </c>
      <c r="E2038" s="34"/>
    </row>
    <row r="2039" hidden="1">
      <c r="A2039" s="58" t="s">
        <v>1675</v>
      </c>
      <c r="B2039" s="29">
        <v>9918.0</v>
      </c>
      <c r="C2039" s="59">
        <v>9918.0</v>
      </c>
      <c r="D2039" s="27">
        <v>0.0</v>
      </c>
      <c r="E2039" s="34"/>
    </row>
    <row r="2040" hidden="1">
      <c r="A2040" s="58" t="s">
        <v>1676</v>
      </c>
      <c r="B2040" s="29">
        <v>14719.0</v>
      </c>
      <c r="C2040" s="59">
        <v>14719.0</v>
      </c>
      <c r="D2040" s="27">
        <v>0.0</v>
      </c>
      <c r="E2040" s="34"/>
    </row>
    <row r="2041" hidden="1">
      <c r="A2041" s="58" t="s">
        <v>1677</v>
      </c>
      <c r="B2041" s="29">
        <v>15255.0</v>
      </c>
      <c r="C2041" s="59">
        <v>15255.0</v>
      </c>
      <c r="D2041" s="27">
        <v>0.0</v>
      </c>
      <c r="E2041" s="34"/>
    </row>
    <row r="2042" hidden="1">
      <c r="A2042" s="58" t="s">
        <v>1679</v>
      </c>
      <c r="B2042" s="29">
        <v>0.0</v>
      </c>
      <c r="C2042" s="59">
        <v>0.0</v>
      </c>
      <c r="D2042" s="27">
        <v>0.0</v>
      </c>
      <c r="E2042" s="34"/>
    </row>
    <row r="2043" hidden="1">
      <c r="A2043" s="58" t="s">
        <v>1680</v>
      </c>
      <c r="B2043" s="29">
        <v>264.0</v>
      </c>
      <c r="C2043" s="59">
        <v>264.0</v>
      </c>
      <c r="D2043" s="27">
        <v>0.0</v>
      </c>
      <c r="E2043" s="34"/>
    </row>
    <row r="2044" hidden="1">
      <c r="A2044" s="35" t="s">
        <v>1681</v>
      </c>
      <c r="B2044" s="29">
        <v>76830.0</v>
      </c>
      <c r="C2044" s="59">
        <v>76830.0</v>
      </c>
      <c r="D2044" s="27">
        <v>0.0</v>
      </c>
      <c r="E2044" s="34"/>
    </row>
    <row r="2045" hidden="1">
      <c r="A2045" s="36" t="s">
        <v>1682</v>
      </c>
      <c r="B2045" s="37">
        <v>0.0</v>
      </c>
      <c r="C2045" s="27">
        <v>-170.0</v>
      </c>
      <c r="D2045" s="27">
        <v>-170.0</v>
      </c>
      <c r="E2045" s="38"/>
    </row>
    <row r="2046" hidden="1"/>
    <row r="2047" hidden="1"/>
    <row r="2048" hidden="1">
      <c r="A2048" s="5" t="s">
        <v>1653</v>
      </c>
      <c r="B2048" s="6"/>
      <c r="C2048" s="6"/>
      <c r="D2048" s="6"/>
      <c r="E2048" s="7"/>
    </row>
    <row r="2049" hidden="1">
      <c r="A2049" s="10"/>
      <c r="B2049" s="11"/>
      <c r="C2049" s="11"/>
      <c r="D2049" s="11"/>
      <c r="E2049" s="12"/>
    </row>
    <row r="2050" hidden="1">
      <c r="A2050" s="5" t="s">
        <v>1655</v>
      </c>
      <c r="B2050" s="6"/>
      <c r="C2050" s="6"/>
      <c r="D2050" s="6"/>
      <c r="E2050" s="7"/>
    </row>
    <row r="2051" hidden="1">
      <c r="A2051" s="10"/>
      <c r="B2051" s="11"/>
      <c r="C2051" s="11"/>
      <c r="D2051" s="11"/>
      <c r="E2051" s="12"/>
    </row>
    <row r="2052" hidden="1">
      <c r="A2052" s="13">
        <v>45931.0</v>
      </c>
      <c r="B2052" s="6"/>
      <c r="C2052" s="54" t="s">
        <v>1656</v>
      </c>
      <c r="D2052" s="15">
        <v>45935.0</v>
      </c>
      <c r="E2052" s="7"/>
    </row>
    <row r="2053" hidden="1">
      <c r="A2053" s="10"/>
      <c r="B2053" s="11"/>
      <c r="C2053" s="16"/>
      <c r="D2053" s="11"/>
      <c r="E2053" s="12"/>
    </row>
    <row r="2054" hidden="1">
      <c r="A2054" s="55" t="s">
        <v>1988</v>
      </c>
      <c r="B2054" s="7"/>
      <c r="C2054" s="16"/>
      <c r="D2054" s="56" t="s">
        <v>1986</v>
      </c>
      <c r="E2054" s="7"/>
    </row>
    <row r="2055" hidden="1">
      <c r="A2055" s="10"/>
      <c r="B2055" s="12"/>
      <c r="C2055" s="16"/>
      <c r="D2055" s="11"/>
      <c r="E2055" s="12"/>
    </row>
    <row r="2056" hidden="1">
      <c r="A2056" s="19" t="s">
        <v>1657</v>
      </c>
      <c r="B2056" s="6"/>
      <c r="C2056" s="6"/>
      <c r="D2056" s="6"/>
      <c r="E2056" s="7"/>
    </row>
    <row r="2057" hidden="1">
      <c r="A2057" s="20" t="s">
        <v>1658</v>
      </c>
      <c r="B2057" s="21" t="s">
        <v>1659</v>
      </c>
      <c r="C2057" s="22" t="s">
        <v>1660</v>
      </c>
      <c r="D2057" s="21" t="s">
        <v>1661</v>
      </c>
      <c r="E2057" s="23" t="s">
        <v>13</v>
      </c>
    </row>
    <row r="2058" hidden="1">
      <c r="A2058" s="57" t="s">
        <v>1662</v>
      </c>
      <c r="B2058" s="25">
        <v>32697.0</v>
      </c>
      <c r="C2058" s="26">
        <v>32697.0</v>
      </c>
      <c r="D2058" s="27">
        <v>0.0</v>
      </c>
      <c r="E2058" s="28" t="s">
        <v>2096</v>
      </c>
    </row>
    <row r="2059" hidden="1">
      <c r="A2059" s="57" t="s">
        <v>1663</v>
      </c>
      <c r="B2059" s="29">
        <v>24529.0</v>
      </c>
      <c r="C2059" s="26">
        <v>24529.0</v>
      </c>
      <c r="D2059" s="27">
        <v>0.0</v>
      </c>
      <c r="E2059" s="28"/>
    </row>
    <row r="2060" hidden="1">
      <c r="A2060" s="57" t="s">
        <v>1664</v>
      </c>
      <c r="B2060" s="29">
        <v>0.0</v>
      </c>
      <c r="C2060" s="26"/>
      <c r="D2060" s="27">
        <v>0.0</v>
      </c>
      <c r="E2060" s="28"/>
    </row>
    <row r="2061" hidden="1">
      <c r="A2061" s="57" t="s">
        <v>1666</v>
      </c>
      <c r="B2061" s="29">
        <v>1600.0</v>
      </c>
      <c r="C2061" s="26">
        <v>1600.0</v>
      </c>
      <c r="D2061" s="27">
        <v>0.0</v>
      </c>
      <c r="E2061" s="28"/>
    </row>
    <row r="2062" hidden="1">
      <c r="A2062" s="31" t="s">
        <v>1668</v>
      </c>
      <c r="B2062" s="29">
        <v>0.0</v>
      </c>
      <c r="C2062" s="26"/>
      <c r="D2062" s="27">
        <v>0.0</v>
      </c>
      <c r="E2062" s="28"/>
    </row>
    <row r="2063" hidden="1">
      <c r="A2063" s="31" t="s">
        <v>1669</v>
      </c>
      <c r="B2063" s="29">
        <v>0.0</v>
      </c>
      <c r="C2063" s="26"/>
      <c r="D2063" s="27">
        <v>0.0</v>
      </c>
      <c r="E2063" s="28"/>
    </row>
    <row r="2064" hidden="1">
      <c r="A2064" s="31" t="s">
        <v>1671</v>
      </c>
      <c r="B2064" s="29">
        <v>0.0</v>
      </c>
      <c r="C2064" s="26"/>
      <c r="D2064" s="27">
        <v>0.0</v>
      </c>
      <c r="E2064" s="28"/>
    </row>
    <row r="2065" hidden="1">
      <c r="A2065" s="31" t="s">
        <v>1673</v>
      </c>
      <c r="B2065" s="29">
        <v>5000.0</v>
      </c>
      <c r="C2065" s="26">
        <v>4720.0</v>
      </c>
      <c r="D2065" s="27">
        <v>-280.0</v>
      </c>
      <c r="E2065" s="28"/>
    </row>
    <row r="2066" hidden="1">
      <c r="A2066" s="58" t="s">
        <v>1674</v>
      </c>
      <c r="B2066" s="29">
        <v>66508.0</v>
      </c>
      <c r="C2066" s="29">
        <v>66508.0</v>
      </c>
      <c r="D2066" s="27">
        <v>0.0</v>
      </c>
      <c r="E2066" s="34"/>
    </row>
    <row r="2067" hidden="1">
      <c r="A2067" s="58" t="s">
        <v>1675</v>
      </c>
      <c r="B2067" s="29">
        <v>27448.0</v>
      </c>
      <c r="C2067" s="59">
        <v>27448.0</v>
      </c>
      <c r="D2067" s="27">
        <v>0.0</v>
      </c>
      <c r="E2067" s="34"/>
    </row>
    <row r="2068" hidden="1">
      <c r="A2068" s="58" t="s">
        <v>1676</v>
      </c>
      <c r="B2068" s="29">
        <v>65370.0</v>
      </c>
      <c r="C2068" s="59">
        <v>65370.0</v>
      </c>
      <c r="D2068" s="27">
        <v>0.0</v>
      </c>
      <c r="E2068" s="34"/>
    </row>
    <row r="2069" hidden="1">
      <c r="A2069" s="58" t="s">
        <v>1677</v>
      </c>
      <c r="B2069" s="29">
        <v>67050.0</v>
      </c>
      <c r="C2069" s="59">
        <v>67050.0</v>
      </c>
      <c r="D2069" s="27">
        <v>0.0</v>
      </c>
      <c r="E2069" s="34"/>
    </row>
    <row r="2070" hidden="1">
      <c r="A2070" s="58" t="s">
        <v>1679</v>
      </c>
      <c r="B2070" s="29">
        <v>0.0</v>
      </c>
      <c r="C2070" s="59">
        <v>0.0</v>
      </c>
      <c r="D2070" s="27">
        <v>0.0</v>
      </c>
      <c r="E2070" s="34"/>
    </row>
    <row r="2071" hidden="1">
      <c r="A2071" s="58" t="s">
        <v>1680</v>
      </c>
      <c r="B2071" s="29">
        <v>8463.0</v>
      </c>
      <c r="C2071" s="59">
        <v>8463.0</v>
      </c>
      <c r="D2071" s="27">
        <v>0.0</v>
      </c>
      <c r="E2071" s="34"/>
    </row>
    <row r="2072" hidden="1">
      <c r="A2072" s="35" t="s">
        <v>1681</v>
      </c>
      <c r="B2072" s="29">
        <v>290201.0</v>
      </c>
      <c r="C2072" s="59">
        <v>290201.0</v>
      </c>
      <c r="D2072" s="27">
        <v>0.0</v>
      </c>
      <c r="E2072" s="34"/>
    </row>
    <row r="2073" hidden="1">
      <c r="A2073" s="36" t="s">
        <v>1682</v>
      </c>
      <c r="B2073" s="37">
        <v>1.0</v>
      </c>
      <c r="C2073" s="27">
        <v>-279.0</v>
      </c>
      <c r="D2073" s="27">
        <v>-280.0</v>
      </c>
      <c r="E2073" s="38"/>
    </row>
    <row r="2074" hidden="1"/>
    <row r="2075" hidden="1"/>
    <row r="2076" hidden="1">
      <c r="A2076" s="5" t="s">
        <v>1653</v>
      </c>
      <c r="B2076" s="6"/>
      <c r="C2076" s="6"/>
      <c r="D2076" s="6"/>
      <c r="E2076" s="7"/>
    </row>
    <row r="2077" hidden="1">
      <c r="A2077" s="10"/>
      <c r="B2077" s="11"/>
      <c r="C2077" s="11"/>
      <c r="D2077" s="11"/>
      <c r="E2077" s="12"/>
    </row>
    <row r="2078" hidden="1">
      <c r="A2078" s="5" t="s">
        <v>1655</v>
      </c>
      <c r="B2078" s="6"/>
      <c r="C2078" s="6"/>
      <c r="D2078" s="6"/>
      <c r="E2078" s="7"/>
    </row>
    <row r="2079" hidden="1">
      <c r="A2079" s="10"/>
      <c r="B2079" s="11"/>
      <c r="C2079" s="11"/>
      <c r="D2079" s="11"/>
      <c r="E2079" s="12"/>
    </row>
    <row r="2080" hidden="1">
      <c r="A2080" s="13">
        <v>45936.0</v>
      </c>
      <c r="B2080" s="6"/>
      <c r="C2080" s="54" t="s">
        <v>1656</v>
      </c>
      <c r="D2080" s="15">
        <v>45942.0</v>
      </c>
      <c r="E2080" s="7"/>
    </row>
    <row r="2081" hidden="1">
      <c r="A2081" s="10"/>
      <c r="B2081" s="11"/>
      <c r="C2081" s="16"/>
      <c r="D2081" s="11"/>
      <c r="E2081" s="12"/>
    </row>
    <row r="2082" hidden="1">
      <c r="A2082" s="55" t="s">
        <v>1985</v>
      </c>
      <c r="B2082" s="7"/>
      <c r="C2082" s="16"/>
      <c r="D2082" s="56" t="s">
        <v>1986</v>
      </c>
      <c r="E2082" s="7"/>
    </row>
    <row r="2083" hidden="1">
      <c r="A2083" s="10"/>
      <c r="B2083" s="12"/>
      <c r="C2083" s="16"/>
      <c r="D2083" s="11"/>
      <c r="E2083" s="12"/>
    </row>
    <row r="2084" hidden="1">
      <c r="A2084" s="19" t="s">
        <v>1657</v>
      </c>
      <c r="B2084" s="6"/>
      <c r="C2084" s="6"/>
      <c r="D2084" s="6"/>
      <c r="E2084" s="7"/>
    </row>
    <row r="2085" hidden="1">
      <c r="A2085" s="20" t="s">
        <v>1658</v>
      </c>
      <c r="B2085" s="21" t="s">
        <v>1659</v>
      </c>
      <c r="C2085" s="22" t="s">
        <v>1660</v>
      </c>
      <c r="D2085" s="21" t="s">
        <v>1661</v>
      </c>
      <c r="E2085" s="23" t="s">
        <v>13</v>
      </c>
    </row>
    <row r="2086" hidden="1">
      <c r="A2086" s="57" t="s">
        <v>1662</v>
      </c>
      <c r="B2086" s="25">
        <v>31420.0</v>
      </c>
      <c r="C2086" s="26">
        <v>31424.0</v>
      </c>
      <c r="D2086" s="27">
        <v>4.0</v>
      </c>
      <c r="E2086" s="28"/>
    </row>
    <row r="2087" hidden="1">
      <c r="A2087" s="57" t="s">
        <v>1663</v>
      </c>
      <c r="B2087" s="29">
        <v>31989.0</v>
      </c>
      <c r="C2087" s="26">
        <v>31989.0</v>
      </c>
      <c r="D2087" s="27">
        <v>0.0</v>
      </c>
      <c r="E2087" s="28"/>
    </row>
    <row r="2088" hidden="1">
      <c r="A2088" s="57" t="s">
        <v>1664</v>
      </c>
      <c r="B2088" s="29">
        <v>0.0</v>
      </c>
      <c r="C2088" s="26"/>
      <c r="D2088" s="27">
        <v>0.0</v>
      </c>
      <c r="E2088" s="28"/>
    </row>
    <row r="2089" hidden="1">
      <c r="A2089" s="57" t="s">
        <v>1666</v>
      </c>
      <c r="B2089" s="29">
        <v>2500.0</v>
      </c>
      <c r="C2089" s="26">
        <v>2500.0</v>
      </c>
      <c r="D2089" s="27">
        <v>0.0</v>
      </c>
      <c r="E2089" s="28"/>
    </row>
    <row r="2090" hidden="1">
      <c r="A2090" s="31" t="s">
        <v>1668</v>
      </c>
      <c r="B2090" s="29">
        <v>280.0</v>
      </c>
      <c r="C2090" s="26"/>
      <c r="D2090" s="27">
        <v>-280.0</v>
      </c>
      <c r="E2090" s="28"/>
    </row>
    <row r="2091" hidden="1">
      <c r="A2091" s="31" t="s">
        <v>1669</v>
      </c>
      <c r="B2091" s="29">
        <v>110.0</v>
      </c>
      <c r="C2091" s="26">
        <v>110.0</v>
      </c>
      <c r="D2091" s="27">
        <v>0.0</v>
      </c>
      <c r="E2091" s="28"/>
    </row>
    <row r="2092" hidden="1">
      <c r="A2092" s="31" t="s">
        <v>1671</v>
      </c>
      <c r="B2092" s="29">
        <v>90.0</v>
      </c>
      <c r="C2092" s="26">
        <v>110.0</v>
      </c>
      <c r="D2092" s="27">
        <v>20.0</v>
      </c>
      <c r="E2092" s="28"/>
    </row>
    <row r="2093" hidden="1">
      <c r="A2093" s="31" t="s">
        <v>1673</v>
      </c>
      <c r="B2093" s="29">
        <v>7000.0</v>
      </c>
      <c r="C2093" s="26">
        <v>6980.0</v>
      </c>
      <c r="D2093" s="27">
        <v>-20.0</v>
      </c>
      <c r="E2093" s="28"/>
    </row>
    <row r="2094" hidden="1">
      <c r="A2094" s="58" t="s">
        <v>1674</v>
      </c>
      <c r="B2094" s="29">
        <v>88529.0</v>
      </c>
      <c r="C2094" s="29">
        <v>88529.0</v>
      </c>
      <c r="D2094" s="27">
        <v>0.0</v>
      </c>
      <c r="E2094" s="34"/>
    </row>
    <row r="2095" hidden="1">
      <c r="A2095" s="58" t="s">
        <v>1675</v>
      </c>
      <c r="B2095" s="29">
        <v>37846.0</v>
      </c>
      <c r="C2095" s="59">
        <v>37846.0</v>
      </c>
      <c r="D2095" s="27">
        <v>0.0</v>
      </c>
      <c r="E2095" s="34"/>
    </row>
    <row r="2096" hidden="1">
      <c r="A2096" s="58" t="s">
        <v>1676</v>
      </c>
      <c r="B2096" s="29">
        <v>92835.0</v>
      </c>
      <c r="C2096" s="59">
        <v>92546.0</v>
      </c>
      <c r="D2096" s="27">
        <v>-289.0</v>
      </c>
      <c r="E2096" s="34"/>
    </row>
    <row r="2097" hidden="1">
      <c r="A2097" s="58" t="s">
        <v>1677</v>
      </c>
      <c r="B2097" s="29">
        <v>101053.0</v>
      </c>
      <c r="C2097" s="59">
        <v>101362.0</v>
      </c>
      <c r="D2097" s="27">
        <v>309.0</v>
      </c>
      <c r="E2097" s="34"/>
    </row>
    <row r="2098" hidden="1">
      <c r="A2098" s="58" t="s">
        <v>1679</v>
      </c>
      <c r="B2098" s="29">
        <v>1893.0</v>
      </c>
      <c r="C2098" s="59">
        <v>1893.0</v>
      </c>
      <c r="D2098" s="27">
        <v>0.0</v>
      </c>
      <c r="E2098" s="34"/>
    </row>
    <row r="2099" hidden="1">
      <c r="A2099" s="58" t="s">
        <v>1680</v>
      </c>
      <c r="B2099" s="29">
        <v>10356.0</v>
      </c>
      <c r="C2099" s="59">
        <v>10356.0</v>
      </c>
      <c r="D2099" s="27">
        <v>0.0</v>
      </c>
      <c r="E2099" s="34"/>
    </row>
    <row r="2100" hidden="1">
      <c r="A2100" s="35" t="s">
        <v>1681</v>
      </c>
      <c r="B2100" s="29">
        <v>395540.2</v>
      </c>
      <c r="C2100" s="59">
        <v>395560.2</v>
      </c>
      <c r="D2100" s="27">
        <v>20.0</v>
      </c>
      <c r="E2100" s="34"/>
    </row>
    <row r="2101" hidden="1">
      <c r="A2101" s="36" t="s">
        <v>1682</v>
      </c>
      <c r="B2101" s="37">
        <v>4.80000000000291</v>
      </c>
      <c r="C2101" s="27">
        <v>-271.20000000001164</v>
      </c>
      <c r="D2101" s="27">
        <v>-276.00000000001455</v>
      </c>
      <c r="E2101" s="38"/>
    </row>
    <row r="2102" hidden="1"/>
    <row r="2103" hidden="1"/>
    <row r="2104" hidden="1">
      <c r="A2104" s="5" t="s">
        <v>1653</v>
      </c>
      <c r="B2104" s="6"/>
      <c r="C2104" s="6"/>
      <c r="D2104" s="6"/>
      <c r="E2104" s="7"/>
    </row>
    <row r="2105" hidden="1">
      <c r="A2105" s="10"/>
      <c r="B2105" s="11"/>
      <c r="C2105" s="11"/>
      <c r="D2105" s="11"/>
      <c r="E2105" s="12"/>
    </row>
    <row r="2106" hidden="1">
      <c r="A2106" s="5" t="s">
        <v>1655</v>
      </c>
      <c r="B2106" s="6"/>
      <c r="C2106" s="6"/>
      <c r="D2106" s="6"/>
      <c r="E2106" s="7"/>
    </row>
    <row r="2107" hidden="1">
      <c r="A2107" s="10"/>
      <c r="B2107" s="11"/>
      <c r="C2107" s="11"/>
      <c r="D2107" s="11"/>
      <c r="E2107" s="12"/>
    </row>
    <row r="2108" hidden="1">
      <c r="A2108" s="13">
        <v>45943.0</v>
      </c>
      <c r="B2108" s="6"/>
      <c r="C2108" s="54" t="s">
        <v>1656</v>
      </c>
      <c r="D2108" s="15">
        <v>45949.0</v>
      </c>
      <c r="E2108" s="7"/>
    </row>
    <row r="2109" hidden="1">
      <c r="A2109" s="10"/>
      <c r="B2109" s="11"/>
      <c r="C2109" s="16"/>
      <c r="D2109" s="11"/>
      <c r="E2109" s="12"/>
    </row>
    <row r="2110" hidden="1">
      <c r="A2110" s="55" t="s">
        <v>1985</v>
      </c>
      <c r="B2110" s="7"/>
      <c r="C2110" s="16"/>
      <c r="D2110" s="56" t="s">
        <v>1986</v>
      </c>
      <c r="E2110" s="7"/>
    </row>
    <row r="2111" hidden="1">
      <c r="A2111" s="10"/>
      <c r="B2111" s="12"/>
      <c r="C2111" s="16"/>
      <c r="D2111" s="11"/>
      <c r="E2111" s="12"/>
    </row>
    <row r="2112" hidden="1">
      <c r="A2112" s="19" t="s">
        <v>1657</v>
      </c>
      <c r="B2112" s="6"/>
      <c r="C2112" s="6"/>
      <c r="D2112" s="6"/>
      <c r="E2112" s="7"/>
    </row>
    <row r="2113" hidden="1">
      <c r="A2113" s="20" t="s">
        <v>1658</v>
      </c>
      <c r="B2113" s="21" t="s">
        <v>1659</v>
      </c>
      <c r="C2113" s="22" t="s">
        <v>1660</v>
      </c>
      <c r="D2113" s="21" t="s">
        <v>1661</v>
      </c>
      <c r="E2113" s="23" t="s">
        <v>13</v>
      </c>
    </row>
    <row r="2114" hidden="1">
      <c r="A2114" s="57" t="s">
        <v>1662</v>
      </c>
      <c r="B2114" s="25">
        <v>28442.0</v>
      </c>
      <c r="C2114" s="26">
        <v>28443.0</v>
      </c>
      <c r="D2114" s="27">
        <v>1.0</v>
      </c>
      <c r="E2114" s="28"/>
    </row>
    <row r="2115" hidden="1">
      <c r="A2115" s="57" t="s">
        <v>1663</v>
      </c>
      <c r="B2115" s="29">
        <v>38583.0</v>
      </c>
      <c r="C2115" s="26">
        <v>38583.0</v>
      </c>
      <c r="D2115" s="27">
        <v>0.0</v>
      </c>
      <c r="E2115" s="28"/>
    </row>
    <row r="2116" hidden="1">
      <c r="A2116" s="57" t="s">
        <v>1664</v>
      </c>
      <c r="B2116" s="29">
        <v>100.0</v>
      </c>
      <c r="C2116" s="26">
        <v>100.0</v>
      </c>
      <c r="D2116" s="27">
        <v>0.0</v>
      </c>
      <c r="E2116" s="28"/>
    </row>
    <row r="2117" hidden="1">
      <c r="A2117" s="57" t="s">
        <v>1666</v>
      </c>
      <c r="B2117" s="29">
        <v>2100.0</v>
      </c>
      <c r="C2117" s="26">
        <v>2100.0</v>
      </c>
      <c r="D2117" s="27">
        <v>0.0</v>
      </c>
      <c r="E2117" s="28"/>
    </row>
    <row r="2118" hidden="1">
      <c r="A2118" s="31" t="s">
        <v>1668</v>
      </c>
      <c r="B2118" s="29">
        <v>240.0</v>
      </c>
      <c r="C2118" s="26"/>
      <c r="D2118" s="27">
        <v>-240.0</v>
      </c>
      <c r="E2118" s="28"/>
    </row>
    <row r="2119" hidden="1">
      <c r="A2119" s="31" t="s">
        <v>1669</v>
      </c>
      <c r="B2119" s="29">
        <v>0.0</v>
      </c>
      <c r="C2119" s="26"/>
      <c r="D2119" s="27">
        <v>0.0</v>
      </c>
      <c r="E2119" s="28"/>
    </row>
    <row r="2120" hidden="1">
      <c r="A2120" s="31" t="s">
        <v>1671</v>
      </c>
      <c r="B2120" s="29">
        <v>5801.0</v>
      </c>
      <c r="C2120" s="26">
        <v>5801.0</v>
      </c>
      <c r="D2120" s="27">
        <v>0.0</v>
      </c>
      <c r="E2120" s="28" t="s">
        <v>2097</v>
      </c>
    </row>
    <row r="2121" hidden="1">
      <c r="A2121" s="31" t="s">
        <v>1673</v>
      </c>
      <c r="B2121" s="29">
        <v>8200.0</v>
      </c>
      <c r="C2121" s="26">
        <v>8120.0</v>
      </c>
      <c r="D2121" s="27">
        <v>-80.0</v>
      </c>
      <c r="E2121" s="28"/>
    </row>
    <row r="2122" hidden="1">
      <c r="A2122" s="58" t="s">
        <v>1674</v>
      </c>
      <c r="B2122" s="29">
        <v>81161.0</v>
      </c>
      <c r="C2122" s="29">
        <v>81161.0</v>
      </c>
      <c r="D2122" s="27">
        <v>0.0</v>
      </c>
      <c r="E2122" s="34"/>
    </row>
    <row r="2123" hidden="1">
      <c r="A2123" s="58" t="s">
        <v>1675</v>
      </c>
      <c r="B2123" s="29">
        <v>40012.0</v>
      </c>
      <c r="C2123" s="59">
        <v>40012.0</v>
      </c>
      <c r="D2123" s="27">
        <v>0.0</v>
      </c>
      <c r="E2123" s="34"/>
    </row>
    <row r="2124" hidden="1">
      <c r="A2124" s="58" t="s">
        <v>1676</v>
      </c>
      <c r="B2124" s="29">
        <v>85561.0</v>
      </c>
      <c r="C2124" s="59">
        <v>85232.0</v>
      </c>
      <c r="D2124" s="27">
        <v>-329.0</v>
      </c>
      <c r="E2124" s="34"/>
    </row>
    <row r="2125" hidden="1">
      <c r="A2125" s="58" t="s">
        <v>1677</v>
      </c>
      <c r="B2125" s="29">
        <v>103847.0</v>
      </c>
      <c r="C2125" s="59">
        <v>103847.0</v>
      </c>
      <c r="D2125" s="27">
        <v>0.0</v>
      </c>
      <c r="E2125" s="34"/>
    </row>
    <row r="2126" hidden="1">
      <c r="A2126" s="58" t="s">
        <v>1679</v>
      </c>
      <c r="B2126" s="29">
        <v>793.0</v>
      </c>
      <c r="C2126" s="59">
        <v>793.0</v>
      </c>
      <c r="D2126" s="27">
        <v>0.0</v>
      </c>
      <c r="E2126" s="34"/>
    </row>
    <row r="2127" hidden="1">
      <c r="A2127" s="58" t="s">
        <v>1680</v>
      </c>
      <c r="B2127" s="29">
        <v>13735.0</v>
      </c>
      <c r="C2127" s="59">
        <v>13735.0</v>
      </c>
      <c r="D2127" s="27">
        <v>0.0</v>
      </c>
      <c r="E2127" s="34"/>
    </row>
    <row r="2128" hidden="1">
      <c r="A2128" s="35" t="s">
        <v>1681</v>
      </c>
      <c r="B2128" s="29">
        <v>394838.5</v>
      </c>
      <c r="C2128" s="59">
        <v>394509.5</v>
      </c>
      <c r="D2128" s="27">
        <v>-329.0</v>
      </c>
      <c r="E2128" s="34"/>
    </row>
    <row r="2129" hidden="1">
      <c r="A2129" s="36" t="s">
        <v>1682</v>
      </c>
      <c r="B2129" s="37">
        <v>1.5</v>
      </c>
      <c r="C2129" s="27">
        <v>-317.5</v>
      </c>
      <c r="D2129" s="27">
        <v>-319.0</v>
      </c>
      <c r="E2129" s="38"/>
    </row>
    <row r="2130" hidden="1"/>
    <row r="2131" hidden="1"/>
    <row r="2132" hidden="1">
      <c r="A2132" s="5" t="s">
        <v>1653</v>
      </c>
      <c r="B2132" s="6"/>
      <c r="C2132" s="6"/>
      <c r="D2132" s="6"/>
      <c r="E2132" s="7"/>
    </row>
    <row r="2133" hidden="1">
      <c r="A2133" s="10"/>
      <c r="B2133" s="11"/>
      <c r="C2133" s="11"/>
      <c r="D2133" s="11"/>
      <c r="E2133" s="12"/>
    </row>
    <row r="2134" hidden="1">
      <c r="A2134" s="5" t="s">
        <v>1655</v>
      </c>
      <c r="B2134" s="6"/>
      <c r="C2134" s="6"/>
      <c r="D2134" s="6"/>
      <c r="E2134" s="7"/>
    </row>
    <row r="2135" hidden="1">
      <c r="A2135" s="10"/>
      <c r="B2135" s="11"/>
      <c r="C2135" s="11"/>
      <c r="D2135" s="11"/>
      <c r="E2135" s="12"/>
    </row>
    <row r="2136" hidden="1">
      <c r="A2136" s="13">
        <v>45950.0</v>
      </c>
      <c r="B2136" s="6"/>
      <c r="C2136" s="54" t="s">
        <v>1656</v>
      </c>
      <c r="D2136" s="15">
        <v>45956.0</v>
      </c>
      <c r="E2136" s="7"/>
    </row>
    <row r="2137" hidden="1">
      <c r="A2137" s="10"/>
      <c r="B2137" s="11"/>
      <c r="C2137" s="16"/>
      <c r="D2137" s="11"/>
      <c r="E2137" s="12"/>
    </row>
    <row r="2138" hidden="1">
      <c r="A2138" s="55" t="s">
        <v>1985</v>
      </c>
      <c r="B2138" s="7"/>
      <c r="C2138" s="16"/>
      <c r="D2138" s="56" t="s">
        <v>1986</v>
      </c>
      <c r="E2138" s="7"/>
    </row>
    <row r="2139" hidden="1">
      <c r="A2139" s="10"/>
      <c r="B2139" s="12"/>
      <c r="C2139" s="16"/>
      <c r="D2139" s="11"/>
      <c r="E2139" s="12"/>
    </row>
    <row r="2140" hidden="1">
      <c r="A2140" s="19" t="s">
        <v>1657</v>
      </c>
      <c r="B2140" s="6"/>
      <c r="C2140" s="6"/>
      <c r="D2140" s="6"/>
      <c r="E2140" s="7"/>
    </row>
    <row r="2141" hidden="1">
      <c r="A2141" s="20" t="s">
        <v>1658</v>
      </c>
      <c r="B2141" s="21" t="s">
        <v>1659</v>
      </c>
      <c r="C2141" s="22" t="s">
        <v>1660</v>
      </c>
      <c r="D2141" s="21" t="s">
        <v>1661</v>
      </c>
      <c r="E2141" s="23" t="s">
        <v>13</v>
      </c>
    </row>
    <row r="2142" hidden="1">
      <c r="A2142" s="57" t="s">
        <v>1662</v>
      </c>
      <c r="B2142" s="25">
        <v>37588.0</v>
      </c>
      <c r="C2142" s="26">
        <v>33490.0</v>
      </c>
      <c r="D2142" s="27">
        <v>-4098.0</v>
      </c>
      <c r="E2142" s="28"/>
    </row>
    <row r="2143" hidden="1">
      <c r="A2143" s="57" t="s">
        <v>1663</v>
      </c>
      <c r="B2143" s="29">
        <v>38001.0</v>
      </c>
      <c r="C2143" s="26">
        <v>38001.0</v>
      </c>
      <c r="D2143" s="27">
        <v>0.0</v>
      </c>
      <c r="E2143" s="28"/>
    </row>
    <row r="2144" hidden="1">
      <c r="A2144" s="57" t="s">
        <v>1664</v>
      </c>
      <c r="B2144" s="29">
        <v>120.0</v>
      </c>
      <c r="C2144" s="26">
        <v>120.0</v>
      </c>
      <c r="D2144" s="27">
        <v>0.0</v>
      </c>
      <c r="E2144" s="28"/>
    </row>
    <row r="2145" hidden="1">
      <c r="A2145" s="57" t="s">
        <v>1666</v>
      </c>
      <c r="B2145" s="29">
        <v>2500.0</v>
      </c>
      <c r="C2145" s="26">
        <v>6500.0</v>
      </c>
      <c r="D2145" s="27">
        <v>4000.0</v>
      </c>
      <c r="E2145" s="28" t="s">
        <v>2098</v>
      </c>
    </row>
    <row r="2146" hidden="1">
      <c r="A2146" s="31" t="s">
        <v>1668</v>
      </c>
      <c r="B2146" s="29">
        <v>0.0</v>
      </c>
      <c r="C2146" s="26"/>
      <c r="D2146" s="27">
        <v>0.0</v>
      </c>
      <c r="E2146" s="28"/>
    </row>
    <row r="2147" hidden="1">
      <c r="A2147" s="31" t="s">
        <v>1669</v>
      </c>
      <c r="B2147" s="29">
        <v>0.0</v>
      </c>
      <c r="C2147" s="26"/>
      <c r="D2147" s="27">
        <v>0.0</v>
      </c>
      <c r="E2147" s="28"/>
    </row>
    <row r="2148" hidden="1">
      <c r="A2148" s="31" t="s">
        <v>1671</v>
      </c>
      <c r="B2148" s="29">
        <v>0.0</v>
      </c>
      <c r="C2148" s="26"/>
      <c r="D2148" s="27">
        <v>0.0</v>
      </c>
      <c r="E2148" s="28"/>
    </row>
    <row r="2149" hidden="1">
      <c r="A2149" s="31" t="s">
        <v>1673</v>
      </c>
      <c r="B2149" s="29">
        <v>7760.0</v>
      </c>
      <c r="C2149" s="26">
        <v>7760.0</v>
      </c>
      <c r="D2149" s="27">
        <v>0.0</v>
      </c>
      <c r="E2149" s="28"/>
    </row>
    <row r="2150" hidden="1">
      <c r="A2150" s="58" t="s">
        <v>1674</v>
      </c>
      <c r="B2150" s="29">
        <v>95502.0</v>
      </c>
      <c r="C2150" s="29">
        <v>95502.0</v>
      </c>
      <c r="D2150" s="27">
        <v>0.0</v>
      </c>
      <c r="E2150" s="34"/>
    </row>
    <row r="2151" hidden="1">
      <c r="A2151" s="58" t="s">
        <v>1675</v>
      </c>
      <c r="B2151" s="29">
        <v>34058.0</v>
      </c>
      <c r="C2151" s="59">
        <v>34058.0</v>
      </c>
      <c r="D2151" s="27">
        <v>0.0</v>
      </c>
      <c r="E2151" s="34"/>
    </row>
    <row r="2152" hidden="1">
      <c r="A2152" s="58" t="s">
        <v>1676</v>
      </c>
      <c r="B2152" s="29">
        <v>74393.0</v>
      </c>
      <c r="C2152" s="59">
        <v>74393.0</v>
      </c>
      <c r="D2152" s="27">
        <v>0.0</v>
      </c>
      <c r="E2152" s="34"/>
    </row>
    <row r="2153" hidden="1">
      <c r="A2153" s="58" t="s">
        <v>1677</v>
      </c>
      <c r="B2153" s="29">
        <v>93512.0</v>
      </c>
      <c r="C2153" s="59">
        <v>93975.0</v>
      </c>
      <c r="D2153" s="27">
        <v>463.0</v>
      </c>
      <c r="E2153" s="34"/>
    </row>
    <row r="2154" hidden="1">
      <c r="A2154" s="58" t="s">
        <v>1679</v>
      </c>
      <c r="B2154" s="29">
        <v>697.0</v>
      </c>
      <c r="C2154" s="59">
        <v>697.0</v>
      </c>
      <c r="D2154" s="27">
        <v>0.0</v>
      </c>
      <c r="E2154" s="34"/>
    </row>
    <row r="2155" hidden="1">
      <c r="A2155" s="58" t="s">
        <v>1680</v>
      </c>
      <c r="B2155" s="29">
        <v>10515.0</v>
      </c>
      <c r="C2155" s="59">
        <v>10515.0</v>
      </c>
      <c r="D2155" s="27">
        <v>0.0</v>
      </c>
      <c r="E2155" s="34"/>
    </row>
    <row r="2156" hidden="1">
      <c r="A2156" s="35" t="s">
        <v>1681</v>
      </c>
      <c r="B2156" s="29">
        <v>384130.5</v>
      </c>
      <c r="C2156" s="59">
        <v>384593.5</v>
      </c>
      <c r="D2156" s="27">
        <v>463.0</v>
      </c>
      <c r="E2156" s="34"/>
    </row>
    <row r="2157" hidden="1">
      <c r="A2157" s="36" t="s">
        <v>1682</v>
      </c>
      <c r="B2157" s="37">
        <v>0.5</v>
      </c>
      <c r="C2157" s="27">
        <v>-97.5</v>
      </c>
      <c r="D2157" s="27">
        <v>-98.0</v>
      </c>
      <c r="E2157" s="38"/>
    </row>
    <row r="2158" hidden="1"/>
    <row r="2159" hidden="1"/>
    <row r="2160" hidden="1">
      <c r="A2160" s="5" t="s">
        <v>1653</v>
      </c>
      <c r="B2160" s="6"/>
      <c r="C2160" s="6"/>
      <c r="D2160" s="6"/>
      <c r="E2160" s="7"/>
    </row>
    <row r="2161" hidden="1">
      <c r="A2161" s="10"/>
      <c r="B2161" s="11"/>
      <c r="C2161" s="11"/>
      <c r="D2161" s="11"/>
      <c r="E2161" s="12"/>
    </row>
    <row r="2162" hidden="1">
      <c r="A2162" s="5" t="s">
        <v>1655</v>
      </c>
      <c r="B2162" s="6"/>
      <c r="C2162" s="6"/>
      <c r="D2162" s="6"/>
      <c r="E2162" s="7"/>
    </row>
    <row r="2163" hidden="1">
      <c r="A2163" s="10"/>
      <c r="B2163" s="11"/>
      <c r="C2163" s="11"/>
      <c r="D2163" s="11"/>
      <c r="E2163" s="12"/>
    </row>
    <row r="2164" hidden="1">
      <c r="A2164" s="13">
        <v>45950.0</v>
      </c>
      <c r="B2164" s="6"/>
      <c r="C2164" s="54" t="s">
        <v>1656</v>
      </c>
      <c r="D2164" s="15">
        <v>45956.0</v>
      </c>
      <c r="E2164" s="7"/>
    </row>
    <row r="2165" hidden="1">
      <c r="A2165" s="10"/>
      <c r="B2165" s="11"/>
      <c r="C2165" s="16"/>
      <c r="D2165" s="11"/>
      <c r="E2165" s="12"/>
    </row>
    <row r="2166" hidden="1">
      <c r="A2166" s="55" t="s">
        <v>1985</v>
      </c>
      <c r="B2166" s="7"/>
      <c r="C2166" s="16"/>
      <c r="D2166" s="56" t="s">
        <v>1986</v>
      </c>
      <c r="E2166" s="7"/>
    </row>
    <row r="2167" hidden="1">
      <c r="A2167" s="10"/>
      <c r="B2167" s="12"/>
      <c r="C2167" s="16"/>
      <c r="D2167" s="11"/>
      <c r="E2167" s="12"/>
    </row>
    <row r="2168" hidden="1">
      <c r="A2168" s="19" t="s">
        <v>1657</v>
      </c>
      <c r="B2168" s="6"/>
      <c r="C2168" s="6"/>
      <c r="D2168" s="6"/>
      <c r="E2168" s="7"/>
    </row>
    <row r="2169" hidden="1">
      <c r="A2169" s="20" t="s">
        <v>1658</v>
      </c>
      <c r="B2169" s="21" t="s">
        <v>1659</v>
      </c>
      <c r="C2169" s="22" t="s">
        <v>1660</v>
      </c>
      <c r="D2169" s="21" t="s">
        <v>1661</v>
      </c>
      <c r="E2169" s="23" t="s">
        <v>13</v>
      </c>
    </row>
    <row r="2170" hidden="1">
      <c r="A2170" s="57" t="s">
        <v>1662</v>
      </c>
      <c r="B2170" s="25">
        <v>37588.0</v>
      </c>
      <c r="C2170" s="26">
        <v>33490.0</v>
      </c>
      <c r="D2170" s="27">
        <v>-4098.0</v>
      </c>
      <c r="E2170" s="28"/>
    </row>
    <row r="2171" hidden="1">
      <c r="A2171" s="57" t="s">
        <v>1663</v>
      </c>
      <c r="B2171" s="29">
        <v>38001.0</v>
      </c>
      <c r="C2171" s="26">
        <v>38001.0</v>
      </c>
      <c r="D2171" s="27">
        <v>0.0</v>
      </c>
      <c r="E2171" s="28"/>
    </row>
    <row r="2172" hidden="1">
      <c r="A2172" s="57" t="s">
        <v>1664</v>
      </c>
      <c r="B2172" s="29">
        <v>120.0</v>
      </c>
      <c r="C2172" s="26">
        <v>120.0</v>
      </c>
      <c r="D2172" s="27">
        <v>0.0</v>
      </c>
      <c r="E2172" s="28"/>
    </row>
    <row r="2173" hidden="1">
      <c r="A2173" s="57" t="s">
        <v>1666</v>
      </c>
      <c r="B2173" s="29">
        <v>2500.0</v>
      </c>
      <c r="C2173" s="26">
        <v>6500.0</v>
      </c>
      <c r="D2173" s="27">
        <v>4000.0</v>
      </c>
      <c r="E2173" s="28"/>
    </row>
    <row r="2174" hidden="1">
      <c r="A2174" s="31" t="s">
        <v>1668</v>
      </c>
      <c r="B2174" s="29">
        <v>0.0</v>
      </c>
      <c r="C2174" s="26"/>
      <c r="D2174" s="27">
        <v>0.0</v>
      </c>
      <c r="E2174" s="28"/>
    </row>
    <row r="2175" hidden="1">
      <c r="A2175" s="31" t="s">
        <v>1669</v>
      </c>
      <c r="B2175" s="29">
        <v>0.0</v>
      </c>
      <c r="C2175" s="26"/>
      <c r="D2175" s="27">
        <v>0.0</v>
      </c>
      <c r="E2175" s="28"/>
    </row>
    <row r="2176" hidden="1">
      <c r="A2176" s="31" t="s">
        <v>1671</v>
      </c>
      <c r="B2176" s="29">
        <v>0.0</v>
      </c>
      <c r="C2176" s="26"/>
      <c r="D2176" s="27">
        <v>0.0</v>
      </c>
      <c r="E2176" s="28"/>
    </row>
    <row r="2177" hidden="1">
      <c r="A2177" s="31" t="s">
        <v>1673</v>
      </c>
      <c r="B2177" s="29">
        <v>7760.0</v>
      </c>
      <c r="C2177" s="26">
        <v>7760.0</v>
      </c>
      <c r="D2177" s="27">
        <v>0.0</v>
      </c>
      <c r="E2177" s="28"/>
    </row>
    <row r="2178" hidden="1">
      <c r="A2178" s="58" t="s">
        <v>1674</v>
      </c>
      <c r="B2178" s="29">
        <v>95502.0</v>
      </c>
      <c r="C2178" s="29">
        <v>95502.0</v>
      </c>
      <c r="D2178" s="27">
        <v>0.0</v>
      </c>
      <c r="E2178" s="34"/>
    </row>
    <row r="2179" hidden="1">
      <c r="A2179" s="58" t="s">
        <v>1675</v>
      </c>
      <c r="B2179" s="29">
        <v>34058.0</v>
      </c>
      <c r="C2179" s="59">
        <v>34058.0</v>
      </c>
      <c r="D2179" s="27">
        <v>0.0</v>
      </c>
      <c r="E2179" s="34"/>
    </row>
    <row r="2180" hidden="1">
      <c r="A2180" s="58" t="s">
        <v>1676</v>
      </c>
      <c r="B2180" s="29">
        <v>74393.0</v>
      </c>
      <c r="C2180" s="59">
        <v>74393.0</v>
      </c>
      <c r="D2180" s="27">
        <v>0.0</v>
      </c>
      <c r="E2180" s="34"/>
    </row>
    <row r="2181" hidden="1">
      <c r="A2181" s="58" t="s">
        <v>1677</v>
      </c>
      <c r="B2181" s="29">
        <v>93512.0</v>
      </c>
      <c r="C2181" s="59">
        <v>93975.0</v>
      </c>
      <c r="D2181" s="27">
        <v>463.0</v>
      </c>
      <c r="E2181" s="34"/>
    </row>
    <row r="2182" hidden="1">
      <c r="A2182" s="58" t="s">
        <v>1679</v>
      </c>
      <c r="B2182" s="29">
        <v>697.0</v>
      </c>
      <c r="C2182" s="59">
        <v>697.0</v>
      </c>
      <c r="D2182" s="27">
        <v>0.0</v>
      </c>
      <c r="E2182" s="34"/>
    </row>
    <row r="2183" hidden="1">
      <c r="A2183" s="58" t="s">
        <v>1680</v>
      </c>
      <c r="B2183" s="29">
        <v>10515.0</v>
      </c>
      <c r="C2183" s="59">
        <v>10515.0</v>
      </c>
      <c r="D2183" s="27">
        <v>0.0</v>
      </c>
      <c r="E2183" s="34"/>
    </row>
    <row r="2184" hidden="1">
      <c r="A2184" s="35" t="s">
        <v>1681</v>
      </c>
      <c r="B2184" s="29">
        <v>384130.5</v>
      </c>
      <c r="C2184" s="59">
        <v>384593.5</v>
      </c>
      <c r="D2184" s="27">
        <v>463.0</v>
      </c>
      <c r="E2184" s="34"/>
    </row>
    <row r="2185" hidden="1">
      <c r="A2185" s="36" t="s">
        <v>1682</v>
      </c>
      <c r="B2185" s="37">
        <v>0.5</v>
      </c>
      <c r="C2185" s="27">
        <v>-97.5</v>
      </c>
      <c r="D2185" s="27">
        <v>-98.0</v>
      </c>
      <c r="E2185" s="38"/>
    </row>
    <row r="2186" hidden="1"/>
    <row r="2187" hidden="1"/>
    <row r="2188" hidden="1">
      <c r="A2188" s="5" t="s">
        <v>1653</v>
      </c>
      <c r="B2188" s="6"/>
      <c r="C2188" s="6"/>
      <c r="D2188" s="6"/>
      <c r="E2188" s="7"/>
    </row>
    <row r="2189" hidden="1">
      <c r="A2189" s="10"/>
      <c r="B2189" s="11"/>
      <c r="C2189" s="11"/>
      <c r="D2189" s="11"/>
      <c r="E2189" s="12"/>
    </row>
    <row r="2190" hidden="1">
      <c r="A2190" s="5" t="s">
        <v>1655</v>
      </c>
      <c r="B2190" s="6"/>
      <c r="C2190" s="6"/>
      <c r="D2190" s="6"/>
      <c r="E2190" s="7"/>
    </row>
    <row r="2191" hidden="1">
      <c r="A2191" s="10"/>
      <c r="B2191" s="11"/>
      <c r="C2191" s="11"/>
      <c r="D2191" s="11"/>
      <c r="E2191" s="12"/>
    </row>
    <row r="2192" hidden="1">
      <c r="A2192" s="13">
        <v>45957.0</v>
      </c>
      <c r="B2192" s="6"/>
      <c r="C2192" s="54" t="s">
        <v>1656</v>
      </c>
      <c r="D2192" s="15">
        <v>45961.0</v>
      </c>
      <c r="E2192" s="7"/>
    </row>
    <row r="2193" hidden="1">
      <c r="A2193" s="10"/>
      <c r="B2193" s="11"/>
      <c r="C2193" s="16"/>
      <c r="D2193" s="11"/>
      <c r="E2193" s="12"/>
    </row>
    <row r="2194" hidden="1">
      <c r="A2194" s="55" t="s">
        <v>1985</v>
      </c>
      <c r="B2194" s="7"/>
      <c r="C2194" s="16"/>
      <c r="D2194" s="56" t="s">
        <v>1992</v>
      </c>
      <c r="E2194" s="7"/>
    </row>
    <row r="2195" hidden="1">
      <c r="A2195" s="10"/>
      <c r="B2195" s="12"/>
      <c r="C2195" s="16"/>
      <c r="D2195" s="11"/>
      <c r="E2195" s="12"/>
    </row>
    <row r="2196" hidden="1">
      <c r="A2196" s="19" t="s">
        <v>1657</v>
      </c>
      <c r="B2196" s="6"/>
      <c r="C2196" s="6"/>
      <c r="D2196" s="6"/>
      <c r="E2196" s="7"/>
    </row>
    <row r="2197" hidden="1">
      <c r="A2197" s="20" t="s">
        <v>1658</v>
      </c>
      <c r="B2197" s="21" t="s">
        <v>1659</v>
      </c>
      <c r="C2197" s="22" t="s">
        <v>1660</v>
      </c>
      <c r="D2197" s="21" t="s">
        <v>1661</v>
      </c>
      <c r="E2197" s="23" t="s">
        <v>13</v>
      </c>
    </row>
    <row r="2198" hidden="1">
      <c r="A2198" s="57" t="s">
        <v>1662</v>
      </c>
      <c r="B2198" s="25">
        <v>19966.0</v>
      </c>
      <c r="C2198" s="26">
        <v>6772.0</v>
      </c>
      <c r="D2198" s="27">
        <v>-13194.0</v>
      </c>
      <c r="E2198" s="28"/>
    </row>
    <row r="2199" hidden="1">
      <c r="A2199" s="57" t="s">
        <v>1663</v>
      </c>
      <c r="B2199" s="29">
        <v>24677.0</v>
      </c>
      <c r="C2199" s="26">
        <v>24677.0</v>
      </c>
      <c r="D2199" s="27">
        <v>0.0</v>
      </c>
      <c r="E2199" s="28"/>
    </row>
    <row r="2200" hidden="1">
      <c r="A2200" s="57" t="s">
        <v>1664</v>
      </c>
      <c r="B2200" s="29">
        <v>0.0</v>
      </c>
      <c r="C2200" s="26"/>
      <c r="D2200" s="27">
        <v>0.0</v>
      </c>
      <c r="E2200" s="28"/>
    </row>
    <row r="2201" hidden="1">
      <c r="A2201" s="57" t="s">
        <v>1666</v>
      </c>
      <c r="B2201" s="29">
        <v>2000.0</v>
      </c>
      <c r="C2201" s="26">
        <v>4000.0</v>
      </c>
      <c r="D2201" s="27">
        <v>2000.0</v>
      </c>
      <c r="E2201" s="28" t="s">
        <v>2099</v>
      </c>
    </row>
    <row r="2202" hidden="1">
      <c r="A2202" s="31" t="s">
        <v>1668</v>
      </c>
      <c r="B2202" s="29">
        <v>0.0</v>
      </c>
      <c r="C2202" s="26"/>
      <c r="D2202" s="27">
        <v>0.0</v>
      </c>
      <c r="E2202" s="28"/>
    </row>
    <row r="2203" hidden="1">
      <c r="A2203" s="31" t="s">
        <v>1669</v>
      </c>
      <c r="B2203" s="29">
        <v>110.0</v>
      </c>
      <c r="C2203" s="26">
        <v>110.0</v>
      </c>
      <c r="D2203" s="27">
        <v>0.0</v>
      </c>
      <c r="E2203" s="28"/>
    </row>
    <row r="2204" hidden="1">
      <c r="A2204" s="31" t="s">
        <v>1671</v>
      </c>
      <c r="B2204" s="29">
        <v>0.0</v>
      </c>
      <c r="C2204" s="26">
        <v>11194.0</v>
      </c>
      <c r="D2204" s="27">
        <v>11194.0</v>
      </c>
      <c r="E2204" s="28" t="s">
        <v>2100</v>
      </c>
    </row>
    <row r="2205" hidden="1">
      <c r="A2205" s="31" t="s">
        <v>1673</v>
      </c>
      <c r="B2205" s="29">
        <v>4720.0</v>
      </c>
      <c r="C2205" s="26">
        <v>4720.0</v>
      </c>
      <c r="D2205" s="27">
        <v>0.0</v>
      </c>
      <c r="E2205" s="28"/>
    </row>
    <row r="2206" hidden="1">
      <c r="A2206" s="58" t="s">
        <v>1674</v>
      </c>
      <c r="B2206" s="29">
        <v>64061.0</v>
      </c>
      <c r="C2206" s="29">
        <v>64061.0</v>
      </c>
      <c r="D2206" s="27">
        <v>0.0</v>
      </c>
      <c r="E2206" s="34"/>
    </row>
    <row r="2207" hidden="1">
      <c r="A2207" s="58" t="s">
        <v>1675</v>
      </c>
      <c r="B2207" s="29">
        <v>21537.0</v>
      </c>
      <c r="C2207" s="59">
        <v>21537.0</v>
      </c>
      <c r="D2207" s="27">
        <v>0.0</v>
      </c>
      <c r="E2207" s="34"/>
    </row>
    <row r="2208" hidden="1">
      <c r="A2208" s="58" t="s">
        <v>1676</v>
      </c>
      <c r="B2208" s="29">
        <v>49652.0</v>
      </c>
      <c r="C2208" s="59">
        <v>49652.0</v>
      </c>
      <c r="D2208" s="27">
        <v>0.0</v>
      </c>
      <c r="E2208" s="34"/>
    </row>
    <row r="2209" hidden="1">
      <c r="A2209" s="58" t="s">
        <v>1677</v>
      </c>
      <c r="B2209" s="29">
        <v>70461.5</v>
      </c>
      <c r="C2209" s="59">
        <v>70461.5</v>
      </c>
      <c r="D2209" s="27">
        <v>0.0</v>
      </c>
      <c r="E2209" s="34"/>
    </row>
    <row r="2210" hidden="1">
      <c r="A2210" s="58" t="s">
        <v>1679</v>
      </c>
      <c r="B2210" s="29">
        <v>0.0</v>
      </c>
      <c r="C2210" s="59">
        <v>0.0</v>
      </c>
      <c r="D2210" s="27">
        <v>0.0</v>
      </c>
      <c r="E2210" s="34"/>
    </row>
    <row r="2211" hidden="1">
      <c r="A2211" s="58" t="s">
        <v>1680</v>
      </c>
      <c r="B2211" s="29">
        <v>7860.0</v>
      </c>
      <c r="C2211" s="59">
        <v>7860.0</v>
      </c>
      <c r="D2211" s="27">
        <v>0.0</v>
      </c>
      <c r="E2211" s="34"/>
    </row>
    <row r="2212" hidden="1">
      <c r="A2212" s="35" t="s">
        <v>1681</v>
      </c>
      <c r="B2212" s="29">
        <v>257184.0</v>
      </c>
      <c r="C2212" s="59">
        <v>257184.0</v>
      </c>
      <c r="D2212" s="27">
        <v>0.0</v>
      </c>
      <c r="E2212" s="34"/>
    </row>
    <row r="2213" hidden="1">
      <c r="A2213" s="36" t="s">
        <v>1682</v>
      </c>
      <c r="B2213" s="37">
        <v>0.5</v>
      </c>
      <c r="C2213" s="27">
        <v>0.5</v>
      </c>
      <c r="D2213" s="27">
        <v>0.0</v>
      </c>
      <c r="E2213" s="38"/>
    </row>
    <row r="2214" hidden="1"/>
    <row r="2215" hidden="1"/>
    <row r="2216" hidden="1">
      <c r="A2216" s="5" t="s">
        <v>1653</v>
      </c>
      <c r="B2216" s="6"/>
      <c r="C2216" s="6"/>
      <c r="D2216" s="6"/>
      <c r="E2216" s="7"/>
    </row>
    <row r="2217" hidden="1">
      <c r="A2217" s="10"/>
      <c r="B2217" s="11"/>
      <c r="C2217" s="11"/>
      <c r="D2217" s="11"/>
      <c r="E2217" s="12"/>
    </row>
    <row r="2218" hidden="1">
      <c r="A2218" s="5" t="s">
        <v>1655</v>
      </c>
      <c r="B2218" s="6"/>
      <c r="C2218" s="6"/>
      <c r="D2218" s="6"/>
      <c r="E2218" s="7"/>
    </row>
    <row r="2219" hidden="1">
      <c r="A2219" s="10"/>
      <c r="B2219" s="11"/>
      <c r="C2219" s="11"/>
      <c r="D2219" s="11"/>
      <c r="E2219" s="12"/>
    </row>
    <row r="2220" hidden="1">
      <c r="A2220" s="13">
        <v>45962.0</v>
      </c>
      <c r="B2220" s="6"/>
      <c r="C2220" s="54" t="s">
        <v>1656</v>
      </c>
      <c r="D2220" s="15">
        <v>45963.0</v>
      </c>
      <c r="E2220" s="7"/>
    </row>
    <row r="2221" hidden="1">
      <c r="A2221" s="10"/>
      <c r="B2221" s="11"/>
      <c r="C2221" s="16"/>
      <c r="D2221" s="11"/>
      <c r="E2221" s="12"/>
    </row>
    <row r="2222" hidden="1">
      <c r="A2222" s="55" t="s">
        <v>1994</v>
      </c>
      <c r="B2222" s="7"/>
      <c r="C2222" s="16"/>
      <c r="D2222" s="56" t="s">
        <v>1986</v>
      </c>
      <c r="E2222" s="7"/>
    </row>
    <row r="2223" hidden="1">
      <c r="A2223" s="10"/>
      <c r="B2223" s="12"/>
      <c r="C2223" s="16"/>
      <c r="D2223" s="11"/>
      <c r="E2223" s="12"/>
    </row>
    <row r="2224" hidden="1">
      <c r="A2224" s="19" t="s">
        <v>1657</v>
      </c>
      <c r="B2224" s="6"/>
      <c r="C2224" s="6"/>
      <c r="D2224" s="6"/>
      <c r="E2224" s="7"/>
    </row>
    <row r="2225" hidden="1">
      <c r="A2225" s="20" t="s">
        <v>1658</v>
      </c>
      <c r="B2225" s="21" t="s">
        <v>1659</v>
      </c>
      <c r="C2225" s="22" t="s">
        <v>1660</v>
      </c>
      <c r="D2225" s="21" t="s">
        <v>1661</v>
      </c>
      <c r="E2225" s="23" t="s">
        <v>13</v>
      </c>
    </row>
    <row r="2226" hidden="1">
      <c r="A2226" s="57" t="s">
        <v>1662</v>
      </c>
      <c r="B2226" s="25">
        <v>15909.0</v>
      </c>
      <c r="C2226" s="26">
        <v>13080.0</v>
      </c>
      <c r="D2226" s="27">
        <v>-2829.0</v>
      </c>
      <c r="E2226" s="28"/>
    </row>
    <row r="2227" hidden="1">
      <c r="A2227" s="57" t="s">
        <v>1663</v>
      </c>
      <c r="B2227" s="29">
        <v>8264.0</v>
      </c>
      <c r="C2227" s="26">
        <v>8264.0</v>
      </c>
      <c r="D2227" s="27">
        <v>0.0</v>
      </c>
      <c r="E2227" s="28"/>
    </row>
    <row r="2228" hidden="1">
      <c r="A2228" s="57" t="s">
        <v>1664</v>
      </c>
      <c r="B2228" s="29">
        <v>0.0</v>
      </c>
      <c r="C2228" s="26"/>
      <c r="D2228" s="27">
        <v>0.0</v>
      </c>
      <c r="E2228" s="28"/>
    </row>
    <row r="2229" hidden="1">
      <c r="A2229" s="57" t="s">
        <v>1666</v>
      </c>
      <c r="B2229" s="29">
        <v>1000.0</v>
      </c>
      <c r="C2229" s="26">
        <v>3829.0</v>
      </c>
      <c r="D2229" s="27">
        <v>2829.0</v>
      </c>
      <c r="E2229" s="28" t="s">
        <v>2101</v>
      </c>
    </row>
    <row r="2230" hidden="1">
      <c r="A2230" s="31" t="s">
        <v>1668</v>
      </c>
      <c r="B2230" s="29">
        <v>0.0</v>
      </c>
      <c r="C2230" s="26"/>
      <c r="D2230" s="27">
        <v>0.0</v>
      </c>
      <c r="E2230" s="28"/>
    </row>
    <row r="2231" hidden="1">
      <c r="A2231" s="31" t="s">
        <v>1669</v>
      </c>
      <c r="B2231" s="29">
        <v>0.0</v>
      </c>
      <c r="C2231" s="26"/>
      <c r="D2231" s="27">
        <v>0.0</v>
      </c>
      <c r="E2231" s="28"/>
    </row>
    <row r="2232" hidden="1">
      <c r="A2232" s="31" t="s">
        <v>1671</v>
      </c>
      <c r="B2232" s="29">
        <v>0.0</v>
      </c>
      <c r="C2232" s="26"/>
      <c r="D2232" s="27">
        <v>0.0</v>
      </c>
      <c r="E2232" s="28"/>
    </row>
    <row r="2233" hidden="1">
      <c r="A2233" s="31" t="s">
        <v>1673</v>
      </c>
      <c r="B2233" s="29">
        <v>3040.0</v>
      </c>
      <c r="C2233" s="26">
        <v>3040.0</v>
      </c>
      <c r="D2233" s="27">
        <v>0.0</v>
      </c>
      <c r="E2233" s="28"/>
    </row>
    <row r="2234" hidden="1">
      <c r="A2234" s="58" t="s">
        <v>1674</v>
      </c>
      <c r="B2234" s="29">
        <v>26137.0</v>
      </c>
      <c r="C2234" s="29">
        <v>26137.0</v>
      </c>
      <c r="D2234" s="27">
        <v>0.0</v>
      </c>
      <c r="E2234" s="34"/>
    </row>
    <row r="2235" hidden="1">
      <c r="A2235" s="58" t="s">
        <v>1675</v>
      </c>
      <c r="B2235" s="29">
        <v>7514.0</v>
      </c>
      <c r="C2235" s="59">
        <v>7514.0</v>
      </c>
      <c r="D2235" s="27">
        <v>0.0</v>
      </c>
      <c r="E2235" s="34"/>
    </row>
    <row r="2236" hidden="1">
      <c r="A2236" s="58" t="s">
        <v>1676</v>
      </c>
      <c r="B2236" s="29">
        <v>21086.0</v>
      </c>
      <c r="C2236" s="59">
        <v>21086.0</v>
      </c>
      <c r="D2236" s="27">
        <v>0.0</v>
      </c>
      <c r="E2236" s="34"/>
    </row>
    <row r="2237" hidden="1">
      <c r="A2237" s="58" t="s">
        <v>1677</v>
      </c>
      <c r="B2237" s="29">
        <v>31154.0</v>
      </c>
      <c r="C2237" s="59">
        <v>31154.0</v>
      </c>
      <c r="D2237" s="27">
        <v>0.0</v>
      </c>
      <c r="E2237" s="34"/>
    </row>
    <row r="2238" hidden="1">
      <c r="A2238" s="58" t="s">
        <v>1679</v>
      </c>
      <c r="B2238" s="29">
        <v>0.0</v>
      </c>
      <c r="C2238" s="59">
        <v>0.0</v>
      </c>
      <c r="D2238" s="27">
        <v>0.0</v>
      </c>
      <c r="E2238" s="34"/>
    </row>
    <row r="2239" hidden="1">
      <c r="A2239" s="58" t="s">
        <v>1680</v>
      </c>
      <c r="B2239" s="29">
        <v>5366.0</v>
      </c>
      <c r="C2239" s="59">
        <v>5366.0</v>
      </c>
      <c r="D2239" s="27">
        <v>0.0</v>
      </c>
      <c r="E2239" s="34"/>
    </row>
    <row r="2240" hidden="1">
      <c r="A2240" s="35" t="s">
        <v>1681</v>
      </c>
      <c r="B2240" s="29">
        <v>114104.0</v>
      </c>
      <c r="C2240" s="59">
        <v>114104.0</v>
      </c>
      <c r="D2240" s="27">
        <v>0.0</v>
      </c>
      <c r="E2240" s="34"/>
    </row>
    <row r="2241" hidden="1">
      <c r="A2241" s="36" t="s">
        <v>1682</v>
      </c>
      <c r="B2241" s="37">
        <v>0.0</v>
      </c>
      <c r="C2241" s="27">
        <v>0.0</v>
      </c>
      <c r="D2241" s="27">
        <v>0.0</v>
      </c>
      <c r="E2241" s="38"/>
    </row>
    <row r="2242" hidden="1"/>
    <row r="2243" hidden="1"/>
    <row r="2244" hidden="1">
      <c r="A2244" s="5" t="s">
        <v>1653</v>
      </c>
      <c r="B2244" s="6"/>
      <c r="C2244" s="6"/>
      <c r="D2244" s="6"/>
      <c r="E2244" s="7"/>
    </row>
    <row r="2245" hidden="1">
      <c r="A2245" s="10"/>
      <c r="B2245" s="11"/>
      <c r="C2245" s="11"/>
      <c r="D2245" s="11"/>
      <c r="E2245" s="12"/>
    </row>
    <row r="2246" hidden="1">
      <c r="A2246" s="5" t="s">
        <v>1655</v>
      </c>
      <c r="B2246" s="6"/>
      <c r="C2246" s="6"/>
      <c r="D2246" s="6"/>
      <c r="E2246" s="7"/>
    </row>
    <row r="2247" hidden="1">
      <c r="A2247" s="10"/>
      <c r="B2247" s="11"/>
      <c r="C2247" s="11"/>
      <c r="D2247" s="11"/>
      <c r="E2247" s="12"/>
    </row>
    <row r="2248" hidden="1">
      <c r="A2248" s="13">
        <v>45964.0</v>
      </c>
      <c r="B2248" s="6"/>
      <c r="C2248" s="54" t="s">
        <v>1656</v>
      </c>
      <c r="D2248" s="15">
        <v>45970.0</v>
      </c>
      <c r="E2248" s="7"/>
    </row>
    <row r="2249" hidden="1">
      <c r="A2249" s="10"/>
      <c r="B2249" s="11"/>
      <c r="C2249" s="16"/>
      <c r="D2249" s="11"/>
      <c r="E2249" s="12"/>
    </row>
    <row r="2250" hidden="1">
      <c r="A2250" s="55" t="s">
        <v>1985</v>
      </c>
      <c r="B2250" s="7"/>
      <c r="C2250" s="16"/>
      <c r="D2250" s="56" t="s">
        <v>1986</v>
      </c>
      <c r="E2250" s="7"/>
    </row>
    <row r="2251" hidden="1">
      <c r="A2251" s="10"/>
      <c r="B2251" s="12"/>
      <c r="C2251" s="16"/>
      <c r="D2251" s="11"/>
      <c r="E2251" s="12"/>
    </row>
    <row r="2252" hidden="1">
      <c r="A2252" s="19" t="s">
        <v>1657</v>
      </c>
      <c r="B2252" s="6"/>
      <c r="C2252" s="6"/>
      <c r="D2252" s="6"/>
      <c r="E2252" s="7"/>
    </row>
    <row r="2253" hidden="1">
      <c r="A2253" s="20" t="s">
        <v>1658</v>
      </c>
      <c r="B2253" s="21" t="s">
        <v>1659</v>
      </c>
      <c r="C2253" s="22" t="s">
        <v>1660</v>
      </c>
      <c r="D2253" s="21" t="s">
        <v>1661</v>
      </c>
      <c r="E2253" s="23" t="s">
        <v>13</v>
      </c>
    </row>
    <row r="2254" hidden="1">
      <c r="A2254" s="57" t="s">
        <v>1662</v>
      </c>
      <c r="B2254" s="25">
        <v>33094.0</v>
      </c>
      <c r="C2254" s="26">
        <v>19898.0</v>
      </c>
      <c r="D2254" s="27">
        <v>-13196.0</v>
      </c>
      <c r="E2254" s="28"/>
    </row>
    <row r="2255" hidden="1">
      <c r="A2255" s="57" t="s">
        <v>1663</v>
      </c>
      <c r="B2255" s="29">
        <v>36063.0</v>
      </c>
      <c r="C2255" s="26">
        <v>36063.0</v>
      </c>
      <c r="D2255" s="27">
        <v>0.0</v>
      </c>
      <c r="E2255" s="28"/>
    </row>
    <row r="2256" hidden="1">
      <c r="A2256" s="57" t="s">
        <v>1664</v>
      </c>
      <c r="B2256" s="29">
        <v>0.0</v>
      </c>
      <c r="C2256" s="26"/>
      <c r="D2256" s="27">
        <v>0.0</v>
      </c>
      <c r="E2256" s="28" t="s">
        <v>1665</v>
      </c>
    </row>
    <row r="2257" hidden="1">
      <c r="A2257" s="57" t="s">
        <v>1666</v>
      </c>
      <c r="B2257" s="29">
        <v>3000.0</v>
      </c>
      <c r="C2257" s="26">
        <v>4999.0</v>
      </c>
      <c r="D2257" s="27">
        <v>1999.0</v>
      </c>
      <c r="E2257" s="28" t="s">
        <v>2102</v>
      </c>
    </row>
    <row r="2258" hidden="1">
      <c r="A2258" s="31" t="s">
        <v>1668</v>
      </c>
      <c r="B2258" s="29">
        <v>0.0</v>
      </c>
      <c r="C2258" s="26"/>
      <c r="D2258" s="27">
        <v>0.0</v>
      </c>
      <c r="E2258" s="28"/>
    </row>
    <row r="2259" hidden="1">
      <c r="A2259" s="31" t="s">
        <v>1669</v>
      </c>
      <c r="B2259" s="29">
        <v>0.0</v>
      </c>
      <c r="C2259" s="26">
        <v>11194.0</v>
      </c>
      <c r="D2259" s="27">
        <v>11194.0</v>
      </c>
      <c r="E2259" s="28" t="s">
        <v>1672</v>
      </c>
    </row>
    <row r="2260" hidden="1">
      <c r="A2260" s="31" t="s">
        <v>1671</v>
      </c>
      <c r="B2260" s="29">
        <v>1335.0</v>
      </c>
      <c r="C2260" s="26">
        <v>1335.0</v>
      </c>
      <c r="D2260" s="27">
        <v>0.0</v>
      </c>
      <c r="E2260" s="28" t="s">
        <v>2103</v>
      </c>
    </row>
    <row r="2261" hidden="1">
      <c r="A2261" s="31" t="s">
        <v>1673</v>
      </c>
      <c r="B2261" s="29">
        <v>6680.0</v>
      </c>
      <c r="C2261" s="26">
        <v>6680.0</v>
      </c>
      <c r="D2261" s="27">
        <v>0.0</v>
      </c>
      <c r="E2261" s="28"/>
    </row>
    <row r="2262" hidden="1">
      <c r="A2262" s="58" t="s">
        <v>1674</v>
      </c>
      <c r="B2262" s="29">
        <v>87700.0</v>
      </c>
      <c r="C2262" s="29">
        <v>87700.0</v>
      </c>
      <c r="D2262" s="27">
        <v>0.0</v>
      </c>
      <c r="E2262" s="34"/>
    </row>
    <row r="2263" hidden="1">
      <c r="A2263" s="58" t="s">
        <v>1675</v>
      </c>
      <c r="B2263" s="29">
        <v>32116.0</v>
      </c>
      <c r="C2263" s="59">
        <v>32679.0</v>
      </c>
      <c r="D2263" s="27">
        <v>563.0</v>
      </c>
      <c r="E2263" s="34"/>
    </row>
    <row r="2264" hidden="1">
      <c r="A2264" s="58" t="s">
        <v>1676</v>
      </c>
      <c r="B2264" s="29">
        <v>77893.0</v>
      </c>
      <c r="C2264" s="59">
        <v>77893.0</v>
      </c>
      <c r="D2264" s="27">
        <v>0.0</v>
      </c>
      <c r="E2264" s="34"/>
    </row>
    <row r="2265" hidden="1">
      <c r="A2265" s="58" t="s">
        <v>1677</v>
      </c>
      <c r="B2265" s="29">
        <v>96280.5</v>
      </c>
      <c r="C2265" s="59">
        <v>96918.5</v>
      </c>
      <c r="D2265" s="27">
        <v>638.0</v>
      </c>
      <c r="E2265" s="34"/>
    </row>
    <row r="2266" hidden="1">
      <c r="A2266" s="58" t="s">
        <v>1679</v>
      </c>
      <c r="B2266" s="29">
        <v>497.0</v>
      </c>
      <c r="C2266" s="59">
        <v>497.0</v>
      </c>
      <c r="D2266" s="27">
        <v>0.0</v>
      </c>
      <c r="E2266" s="34"/>
    </row>
    <row r="2267" hidden="1">
      <c r="A2267" s="58" t="s">
        <v>1680</v>
      </c>
      <c r="B2267" s="29">
        <v>12292.0</v>
      </c>
      <c r="C2267" s="59">
        <v>12292.0</v>
      </c>
      <c r="D2267" s="27">
        <v>0.0</v>
      </c>
      <c r="E2267" s="34"/>
    </row>
    <row r="2268" hidden="1">
      <c r="A2268" s="35" t="s">
        <v>1681</v>
      </c>
      <c r="B2268" s="29">
        <v>374655.5</v>
      </c>
      <c r="C2268" s="59">
        <v>375856.5</v>
      </c>
      <c r="D2268" s="27">
        <v>1201.0</v>
      </c>
      <c r="E2268" s="34"/>
    </row>
    <row r="2269" hidden="1">
      <c r="A2269" s="36" t="s">
        <v>1682</v>
      </c>
      <c r="B2269" s="37">
        <v>3.0</v>
      </c>
      <c r="C2269" s="27">
        <v>0.0</v>
      </c>
      <c r="D2269" s="27">
        <v>-3.0</v>
      </c>
      <c r="E2269" s="38"/>
    </row>
    <row r="2270" hidden="1"/>
    <row r="2271" hidden="1"/>
    <row r="2272" hidden="1">
      <c r="A2272" s="5" t="s">
        <v>1653</v>
      </c>
      <c r="B2272" s="6"/>
      <c r="C2272" s="6"/>
      <c r="D2272" s="6"/>
      <c r="E2272" s="7"/>
    </row>
    <row r="2273" hidden="1">
      <c r="A2273" s="10"/>
      <c r="B2273" s="11"/>
      <c r="C2273" s="11"/>
      <c r="D2273" s="11"/>
      <c r="E2273" s="12"/>
    </row>
    <row r="2274" hidden="1">
      <c r="A2274" s="5" t="s">
        <v>1655</v>
      </c>
      <c r="B2274" s="6"/>
      <c r="C2274" s="6"/>
      <c r="D2274" s="6"/>
      <c r="E2274" s="7"/>
    </row>
    <row r="2275" hidden="1">
      <c r="A2275" s="10"/>
      <c r="B2275" s="11"/>
      <c r="C2275" s="11"/>
      <c r="D2275" s="11"/>
      <c r="E2275" s="12"/>
    </row>
    <row r="2276" hidden="1">
      <c r="A2276" s="13">
        <v>45964.0</v>
      </c>
      <c r="B2276" s="6"/>
      <c r="C2276" s="54" t="s">
        <v>1656</v>
      </c>
      <c r="D2276" s="15">
        <v>45970.0</v>
      </c>
      <c r="E2276" s="7"/>
    </row>
    <row r="2277" hidden="1">
      <c r="A2277" s="10"/>
      <c r="B2277" s="11"/>
      <c r="C2277" s="16"/>
      <c r="D2277" s="11"/>
      <c r="E2277" s="12"/>
    </row>
    <row r="2278" hidden="1">
      <c r="A2278" s="55" t="s">
        <v>1985</v>
      </c>
      <c r="B2278" s="7"/>
      <c r="C2278" s="16"/>
      <c r="D2278" s="56" t="s">
        <v>1986</v>
      </c>
      <c r="E2278" s="7"/>
    </row>
    <row r="2279" hidden="1">
      <c r="A2279" s="10"/>
      <c r="B2279" s="12"/>
      <c r="C2279" s="16"/>
      <c r="D2279" s="11"/>
      <c r="E2279" s="12"/>
    </row>
    <row r="2280" hidden="1">
      <c r="A2280" s="19" t="s">
        <v>1657</v>
      </c>
      <c r="B2280" s="6"/>
      <c r="C2280" s="6"/>
      <c r="D2280" s="6"/>
      <c r="E2280" s="7"/>
    </row>
    <row r="2281" hidden="1">
      <c r="A2281" s="20" t="s">
        <v>1658</v>
      </c>
      <c r="B2281" s="21" t="s">
        <v>1659</v>
      </c>
      <c r="C2281" s="22" t="s">
        <v>1660</v>
      </c>
      <c r="D2281" s="21" t="s">
        <v>1661</v>
      </c>
      <c r="E2281" s="23" t="s">
        <v>13</v>
      </c>
    </row>
    <row r="2282" hidden="1">
      <c r="A2282" s="57" t="s">
        <v>1662</v>
      </c>
      <c r="B2282" s="25">
        <v>33094.0</v>
      </c>
      <c r="C2282" s="26">
        <v>19898.0</v>
      </c>
      <c r="D2282" s="27">
        <v>-13196.0</v>
      </c>
      <c r="E2282" s="28"/>
    </row>
    <row r="2283" hidden="1">
      <c r="A2283" s="57" t="s">
        <v>1663</v>
      </c>
      <c r="B2283" s="29">
        <v>36063.0</v>
      </c>
      <c r="C2283" s="26">
        <v>36063.0</v>
      </c>
      <c r="D2283" s="27">
        <v>0.0</v>
      </c>
      <c r="E2283" s="28"/>
    </row>
    <row r="2284" hidden="1">
      <c r="A2284" s="57" t="s">
        <v>1664</v>
      </c>
      <c r="B2284" s="29">
        <v>0.0</v>
      </c>
      <c r="C2284" s="26"/>
      <c r="D2284" s="27">
        <v>0.0</v>
      </c>
      <c r="E2284" s="28" t="s">
        <v>1665</v>
      </c>
    </row>
    <row r="2285" hidden="1">
      <c r="A2285" s="57" t="s">
        <v>1666</v>
      </c>
      <c r="B2285" s="29">
        <v>3000.0</v>
      </c>
      <c r="C2285" s="26">
        <v>4999.0</v>
      </c>
      <c r="D2285" s="27">
        <v>1999.0</v>
      </c>
      <c r="E2285" s="28" t="s">
        <v>2102</v>
      </c>
    </row>
    <row r="2286" hidden="1">
      <c r="A2286" s="31" t="s">
        <v>1668</v>
      </c>
      <c r="B2286" s="29">
        <v>0.0</v>
      </c>
      <c r="C2286" s="26"/>
      <c r="D2286" s="27">
        <v>0.0</v>
      </c>
      <c r="E2286" s="28"/>
    </row>
    <row r="2287" hidden="1">
      <c r="A2287" s="31" t="s">
        <v>1669</v>
      </c>
      <c r="B2287" s="29">
        <v>0.0</v>
      </c>
      <c r="C2287" s="26">
        <v>11194.0</v>
      </c>
      <c r="D2287" s="27">
        <v>11194.0</v>
      </c>
      <c r="E2287" s="28" t="s">
        <v>1672</v>
      </c>
    </row>
    <row r="2288" hidden="1">
      <c r="A2288" s="31" t="s">
        <v>1671</v>
      </c>
      <c r="B2288" s="29">
        <v>1335.0</v>
      </c>
      <c r="C2288" s="26">
        <v>1335.0</v>
      </c>
      <c r="D2288" s="27">
        <v>0.0</v>
      </c>
      <c r="E2288" s="28" t="s">
        <v>2103</v>
      </c>
    </row>
    <row r="2289" hidden="1">
      <c r="A2289" s="31" t="s">
        <v>1673</v>
      </c>
      <c r="B2289" s="29">
        <v>6680.0</v>
      </c>
      <c r="C2289" s="26">
        <v>6680.0</v>
      </c>
      <c r="D2289" s="27">
        <v>0.0</v>
      </c>
      <c r="E2289" s="28"/>
    </row>
    <row r="2290" hidden="1">
      <c r="A2290" s="58" t="s">
        <v>1674</v>
      </c>
      <c r="B2290" s="29">
        <v>87700.0</v>
      </c>
      <c r="C2290" s="29">
        <v>87700.0</v>
      </c>
      <c r="D2290" s="27">
        <v>0.0</v>
      </c>
      <c r="E2290" s="34"/>
    </row>
    <row r="2291" hidden="1">
      <c r="A2291" s="58" t="s">
        <v>1675</v>
      </c>
      <c r="B2291" s="29">
        <v>32116.0</v>
      </c>
      <c r="C2291" s="59">
        <v>32679.0</v>
      </c>
      <c r="D2291" s="27">
        <v>563.0</v>
      </c>
      <c r="E2291" s="34"/>
    </row>
    <row r="2292" hidden="1">
      <c r="A2292" s="58" t="s">
        <v>1676</v>
      </c>
      <c r="B2292" s="29">
        <v>77893.0</v>
      </c>
      <c r="C2292" s="59">
        <v>77893.0</v>
      </c>
      <c r="D2292" s="27">
        <v>0.0</v>
      </c>
      <c r="E2292" s="34"/>
    </row>
    <row r="2293" hidden="1">
      <c r="A2293" s="58" t="s">
        <v>1677</v>
      </c>
      <c r="B2293" s="29">
        <v>96280.5</v>
      </c>
      <c r="C2293" s="59">
        <v>96918.5</v>
      </c>
      <c r="D2293" s="27">
        <v>638.0</v>
      </c>
      <c r="E2293" s="34"/>
    </row>
    <row r="2294" hidden="1">
      <c r="A2294" s="58" t="s">
        <v>1679</v>
      </c>
      <c r="B2294" s="29">
        <v>497.0</v>
      </c>
      <c r="C2294" s="59">
        <v>497.0</v>
      </c>
      <c r="D2294" s="27">
        <v>0.0</v>
      </c>
      <c r="E2294" s="34"/>
    </row>
    <row r="2295" hidden="1">
      <c r="A2295" s="58" t="s">
        <v>1680</v>
      </c>
      <c r="B2295" s="29">
        <v>12292.0</v>
      </c>
      <c r="C2295" s="59">
        <v>12292.0</v>
      </c>
      <c r="D2295" s="27">
        <v>0.0</v>
      </c>
      <c r="E2295" s="34"/>
    </row>
    <row r="2296" hidden="1">
      <c r="A2296" s="35" t="s">
        <v>1681</v>
      </c>
      <c r="B2296" s="29">
        <v>374655.5</v>
      </c>
      <c r="C2296" s="59">
        <v>375856.5</v>
      </c>
      <c r="D2296" s="27">
        <v>1201.0</v>
      </c>
      <c r="E2296" s="34"/>
    </row>
    <row r="2297" hidden="1">
      <c r="A2297" s="36" t="s">
        <v>1682</v>
      </c>
      <c r="B2297" s="37">
        <v>3.0</v>
      </c>
      <c r="C2297" s="27">
        <v>0.0</v>
      </c>
      <c r="D2297" s="27">
        <v>-3.0</v>
      </c>
      <c r="E2297" s="38"/>
    </row>
    <row r="2298" hidden="1"/>
    <row r="2299" hidden="1"/>
    <row r="2300" hidden="1">
      <c r="A2300" s="5" t="s">
        <v>1653</v>
      </c>
      <c r="B2300" s="6"/>
      <c r="C2300" s="6"/>
      <c r="D2300" s="6"/>
      <c r="E2300" s="7"/>
    </row>
    <row r="2301" hidden="1">
      <c r="A2301" s="10"/>
      <c r="B2301" s="11"/>
      <c r="C2301" s="11"/>
      <c r="D2301" s="11"/>
      <c r="E2301" s="12"/>
    </row>
    <row r="2302" hidden="1">
      <c r="A2302" s="5" t="s">
        <v>1655</v>
      </c>
      <c r="B2302" s="6"/>
      <c r="C2302" s="6"/>
      <c r="D2302" s="6"/>
      <c r="E2302" s="7"/>
    </row>
    <row r="2303" hidden="1">
      <c r="A2303" s="10"/>
      <c r="B2303" s="11"/>
      <c r="C2303" s="11"/>
      <c r="D2303" s="11"/>
      <c r="E2303" s="12"/>
    </row>
    <row r="2304" hidden="1">
      <c r="A2304" s="13">
        <v>45971.0</v>
      </c>
      <c r="B2304" s="6"/>
      <c r="C2304" s="54" t="s">
        <v>1656</v>
      </c>
      <c r="D2304" s="15">
        <v>45977.0</v>
      </c>
      <c r="E2304" s="7"/>
    </row>
    <row r="2305" hidden="1">
      <c r="A2305" s="10"/>
      <c r="B2305" s="11"/>
      <c r="C2305" s="16"/>
      <c r="D2305" s="11"/>
      <c r="E2305" s="12"/>
    </row>
    <row r="2306" hidden="1">
      <c r="A2306" s="55" t="s">
        <v>1985</v>
      </c>
      <c r="B2306" s="7"/>
      <c r="C2306" s="16"/>
      <c r="D2306" s="56" t="s">
        <v>1986</v>
      </c>
      <c r="E2306" s="7"/>
    </row>
    <row r="2307" hidden="1">
      <c r="A2307" s="10"/>
      <c r="B2307" s="12"/>
      <c r="C2307" s="16"/>
      <c r="D2307" s="11"/>
      <c r="E2307" s="12"/>
    </row>
    <row r="2308" hidden="1">
      <c r="A2308" s="19" t="s">
        <v>1657</v>
      </c>
      <c r="B2308" s="6"/>
      <c r="C2308" s="6"/>
      <c r="D2308" s="6"/>
      <c r="E2308" s="7"/>
    </row>
    <row r="2309" hidden="1">
      <c r="A2309" s="20" t="s">
        <v>1658</v>
      </c>
      <c r="B2309" s="21" t="s">
        <v>1659</v>
      </c>
      <c r="C2309" s="22" t="s">
        <v>1660</v>
      </c>
      <c r="D2309" s="21" t="s">
        <v>1661</v>
      </c>
      <c r="E2309" s="23" t="s">
        <v>13</v>
      </c>
    </row>
    <row r="2310" hidden="1">
      <c r="A2310" s="57" t="s">
        <v>1662</v>
      </c>
      <c r="B2310" s="25">
        <v>31094.0</v>
      </c>
      <c r="C2310" s="26">
        <v>12000.0</v>
      </c>
      <c r="D2310" s="27">
        <v>-19094.0</v>
      </c>
      <c r="E2310" s="28"/>
    </row>
    <row r="2311" hidden="1">
      <c r="A2311" s="57" t="s">
        <v>1663</v>
      </c>
      <c r="B2311" s="29">
        <v>33215.0</v>
      </c>
      <c r="C2311" s="26">
        <v>33215.0</v>
      </c>
      <c r="D2311" s="27">
        <v>0.0</v>
      </c>
      <c r="E2311" s="28"/>
    </row>
    <row r="2312" hidden="1">
      <c r="A2312" s="57" t="s">
        <v>1664</v>
      </c>
      <c r="B2312" s="29">
        <v>0.0</v>
      </c>
      <c r="C2312" s="26"/>
      <c r="D2312" s="27">
        <v>0.0</v>
      </c>
      <c r="E2312" s="28" t="s">
        <v>1665</v>
      </c>
    </row>
    <row r="2313" hidden="1">
      <c r="A2313" s="57" t="s">
        <v>1666</v>
      </c>
      <c r="B2313" s="29">
        <v>3200.0</v>
      </c>
      <c r="C2313" s="26">
        <v>7200.0</v>
      </c>
      <c r="D2313" s="27">
        <v>4000.0</v>
      </c>
      <c r="E2313" s="28" t="s">
        <v>2102</v>
      </c>
    </row>
    <row r="2314" hidden="1">
      <c r="A2314" s="31" t="s">
        <v>1668</v>
      </c>
      <c r="B2314" s="29">
        <v>0.0</v>
      </c>
      <c r="C2314" s="26"/>
      <c r="D2314" s="27">
        <v>0.0</v>
      </c>
      <c r="E2314" s="28"/>
    </row>
    <row r="2315" hidden="1">
      <c r="A2315" s="31" t="s">
        <v>1669</v>
      </c>
      <c r="B2315" s="29">
        <v>0.0</v>
      </c>
      <c r="C2315" s="26"/>
      <c r="D2315" s="27">
        <v>0.0</v>
      </c>
      <c r="E2315" s="28"/>
    </row>
    <row r="2316" hidden="1">
      <c r="A2316" s="31" t="s">
        <v>1671</v>
      </c>
      <c r="B2316" s="29">
        <v>9900.0</v>
      </c>
      <c r="C2316" s="26">
        <v>25012.0</v>
      </c>
      <c r="D2316" s="27">
        <v>15112.0</v>
      </c>
      <c r="E2316" s="28" t="s">
        <v>2104</v>
      </c>
    </row>
    <row r="2317" hidden="1">
      <c r="A2317" s="31" t="s">
        <v>1673</v>
      </c>
      <c r="B2317" s="29">
        <v>6880.0</v>
      </c>
      <c r="C2317" s="26">
        <v>6880.0</v>
      </c>
      <c r="D2317" s="27">
        <v>0.0</v>
      </c>
      <c r="E2317" s="28"/>
    </row>
    <row r="2318" hidden="1">
      <c r="A2318" s="58" t="s">
        <v>1674</v>
      </c>
      <c r="B2318" s="29">
        <v>113971.0</v>
      </c>
      <c r="C2318" s="29">
        <v>113971.0</v>
      </c>
      <c r="D2318" s="27">
        <v>0.0</v>
      </c>
      <c r="E2318" s="34"/>
    </row>
    <row r="2319" hidden="1">
      <c r="A2319" s="58" t="s">
        <v>1675</v>
      </c>
      <c r="B2319" s="29">
        <v>40467.0</v>
      </c>
      <c r="C2319" s="59">
        <v>40467.0</v>
      </c>
      <c r="D2319" s="27">
        <v>0.0</v>
      </c>
      <c r="E2319" s="34"/>
    </row>
    <row r="2320" hidden="1">
      <c r="A2320" s="58" t="s">
        <v>1676</v>
      </c>
      <c r="B2320" s="29">
        <v>80827.0</v>
      </c>
      <c r="C2320" s="59">
        <v>80403.0</v>
      </c>
      <c r="D2320" s="27">
        <v>-424.0</v>
      </c>
      <c r="E2320" s="34"/>
    </row>
    <row r="2321" hidden="1">
      <c r="A2321" s="58" t="s">
        <v>1677</v>
      </c>
      <c r="B2321" s="29">
        <v>103494.0</v>
      </c>
      <c r="C2321" s="59">
        <v>103494.0</v>
      </c>
      <c r="D2321" s="27">
        <v>0.0</v>
      </c>
      <c r="E2321" s="34"/>
    </row>
    <row r="2322" hidden="1">
      <c r="A2322" s="58" t="s">
        <v>1679</v>
      </c>
      <c r="B2322" s="29">
        <v>250.0</v>
      </c>
      <c r="C2322" s="59">
        <v>250.0</v>
      </c>
      <c r="D2322" s="27">
        <v>0.0</v>
      </c>
      <c r="E2322" s="34"/>
    </row>
    <row r="2323" hidden="1">
      <c r="A2323" s="58" t="s">
        <v>1680</v>
      </c>
      <c r="B2323" s="29">
        <v>16575.0</v>
      </c>
      <c r="C2323" s="59">
        <v>16575.0</v>
      </c>
      <c r="D2323" s="27">
        <v>0.0</v>
      </c>
      <c r="E2323" s="34"/>
    </row>
    <row r="2324" hidden="1">
      <c r="A2324" s="35" t="s">
        <v>1681</v>
      </c>
      <c r="B2324" s="29">
        <v>423284.0</v>
      </c>
      <c r="C2324" s="59">
        <v>422860.0</v>
      </c>
      <c r="D2324" s="27">
        <v>-424.0</v>
      </c>
      <c r="E2324" s="34"/>
    </row>
    <row r="2325" hidden="1">
      <c r="A2325" s="36" t="s">
        <v>1682</v>
      </c>
      <c r="B2325" s="37">
        <v>14.0</v>
      </c>
      <c r="C2325" s="27">
        <v>32.0</v>
      </c>
      <c r="D2325" s="27">
        <v>18.0</v>
      </c>
      <c r="E2325" s="38"/>
    </row>
    <row r="2326" hidden="1"/>
    <row r="2327" hidden="1"/>
    <row r="2328" hidden="1">
      <c r="A2328" s="5" t="s">
        <v>1653</v>
      </c>
      <c r="B2328" s="6"/>
      <c r="C2328" s="6"/>
      <c r="D2328" s="6"/>
      <c r="E2328" s="7"/>
    </row>
    <row r="2329" hidden="1">
      <c r="A2329" s="10"/>
      <c r="B2329" s="11"/>
      <c r="C2329" s="11"/>
      <c r="D2329" s="11"/>
      <c r="E2329" s="12"/>
    </row>
    <row r="2330" hidden="1">
      <c r="A2330" s="5" t="s">
        <v>1655</v>
      </c>
      <c r="B2330" s="6"/>
      <c r="C2330" s="6"/>
      <c r="D2330" s="6"/>
      <c r="E2330" s="7"/>
    </row>
    <row r="2331" hidden="1">
      <c r="A2331" s="10"/>
      <c r="B2331" s="11"/>
      <c r="C2331" s="11"/>
      <c r="D2331" s="11"/>
      <c r="E2331" s="12"/>
    </row>
    <row r="2332" hidden="1">
      <c r="A2332" s="13">
        <v>45978.0</v>
      </c>
      <c r="B2332" s="6"/>
      <c r="C2332" s="54" t="s">
        <v>1656</v>
      </c>
      <c r="D2332" s="15">
        <v>45984.0</v>
      </c>
      <c r="E2332" s="7"/>
    </row>
    <row r="2333" hidden="1">
      <c r="A2333" s="10"/>
      <c r="B2333" s="11"/>
      <c r="C2333" s="16"/>
      <c r="D2333" s="11"/>
      <c r="E2333" s="12"/>
    </row>
    <row r="2334" hidden="1">
      <c r="A2334" s="55" t="s">
        <v>1985</v>
      </c>
      <c r="B2334" s="7"/>
      <c r="C2334" s="16"/>
      <c r="D2334" s="56" t="s">
        <v>1986</v>
      </c>
      <c r="E2334" s="7"/>
    </row>
    <row r="2335" hidden="1">
      <c r="A2335" s="10"/>
      <c r="B2335" s="12"/>
      <c r="C2335" s="16"/>
      <c r="D2335" s="11"/>
      <c r="E2335" s="12"/>
    </row>
    <row r="2336" hidden="1">
      <c r="A2336" s="19" t="s">
        <v>1657</v>
      </c>
      <c r="B2336" s="6"/>
      <c r="C2336" s="6"/>
      <c r="D2336" s="6"/>
      <c r="E2336" s="7"/>
    </row>
    <row r="2337" hidden="1">
      <c r="A2337" s="20" t="s">
        <v>1658</v>
      </c>
      <c r="B2337" s="21" t="s">
        <v>1659</v>
      </c>
      <c r="C2337" s="22" t="s">
        <v>1660</v>
      </c>
      <c r="D2337" s="21" t="s">
        <v>1661</v>
      </c>
      <c r="E2337" s="23" t="s">
        <v>13</v>
      </c>
    </row>
    <row r="2338" hidden="1">
      <c r="A2338" s="57" t="s">
        <v>1662</v>
      </c>
      <c r="B2338" s="25">
        <v>33588.0</v>
      </c>
      <c r="C2338" s="26">
        <v>15470.0</v>
      </c>
      <c r="D2338" s="27">
        <v>-18118.0</v>
      </c>
      <c r="E2338" s="28"/>
    </row>
    <row r="2339" hidden="1">
      <c r="A2339" s="57" t="s">
        <v>1663</v>
      </c>
      <c r="B2339" s="29">
        <v>32906.0</v>
      </c>
      <c r="C2339" s="26">
        <v>32906.0</v>
      </c>
      <c r="D2339" s="27">
        <v>0.0</v>
      </c>
      <c r="E2339" s="28"/>
    </row>
    <row r="2340" hidden="1">
      <c r="A2340" s="57" t="s">
        <v>1664</v>
      </c>
      <c r="B2340" s="29">
        <v>450.0</v>
      </c>
      <c r="C2340" s="26">
        <v>450.0</v>
      </c>
      <c r="D2340" s="27">
        <v>0.0</v>
      </c>
      <c r="E2340" s="28" t="s">
        <v>1665</v>
      </c>
    </row>
    <row r="2341" hidden="1">
      <c r="A2341" s="57" t="s">
        <v>1666</v>
      </c>
      <c r="B2341" s="25">
        <v>4088.0</v>
      </c>
      <c r="C2341" s="26">
        <v>8090.0</v>
      </c>
      <c r="D2341" s="27">
        <v>4002.0</v>
      </c>
      <c r="E2341" s="28" t="s">
        <v>2105</v>
      </c>
    </row>
    <row r="2342" hidden="1">
      <c r="A2342" s="31" t="s">
        <v>1668</v>
      </c>
      <c r="B2342" s="29">
        <v>0.0</v>
      </c>
      <c r="C2342" s="26"/>
      <c r="D2342" s="27">
        <v>0.0</v>
      </c>
      <c r="E2342" s="28"/>
    </row>
    <row r="2343" hidden="1">
      <c r="A2343" s="31" t="s">
        <v>1669</v>
      </c>
      <c r="B2343" s="29">
        <v>0.0</v>
      </c>
      <c r="C2343" s="26">
        <v>14116.0</v>
      </c>
      <c r="D2343" s="27">
        <v>14116.0</v>
      </c>
      <c r="E2343" s="28" t="s">
        <v>1672</v>
      </c>
    </row>
    <row r="2344" hidden="1">
      <c r="A2344" s="31" t="s">
        <v>1671</v>
      </c>
      <c r="B2344" s="29">
        <v>9529.0</v>
      </c>
      <c r="C2344" s="26">
        <v>9609.0</v>
      </c>
      <c r="D2344" s="27">
        <v>80.0</v>
      </c>
      <c r="E2344" s="28"/>
    </row>
    <row r="2345" hidden="1">
      <c r="A2345" s="31" t="s">
        <v>1673</v>
      </c>
      <c r="B2345" s="29">
        <v>4840.0</v>
      </c>
      <c r="C2345" s="26">
        <v>4780.0</v>
      </c>
      <c r="D2345" s="27">
        <v>-60.0</v>
      </c>
      <c r="E2345" s="28"/>
    </row>
    <row r="2346" hidden="1">
      <c r="A2346" s="58" t="s">
        <v>1674</v>
      </c>
      <c r="B2346" s="29">
        <v>96549.0</v>
      </c>
      <c r="C2346" s="29">
        <v>96549.0</v>
      </c>
      <c r="D2346" s="27">
        <v>0.0</v>
      </c>
      <c r="E2346" s="34"/>
    </row>
    <row r="2347" hidden="1">
      <c r="A2347" s="58" t="s">
        <v>1675</v>
      </c>
      <c r="B2347" s="29">
        <v>39437.0</v>
      </c>
      <c r="C2347" s="59">
        <v>39437.0</v>
      </c>
      <c r="D2347" s="27">
        <v>0.0</v>
      </c>
      <c r="E2347" s="34"/>
    </row>
    <row r="2348" hidden="1">
      <c r="A2348" s="58" t="s">
        <v>1676</v>
      </c>
      <c r="B2348" s="29">
        <v>79653.0</v>
      </c>
      <c r="C2348" s="59">
        <v>79653.0</v>
      </c>
      <c r="D2348" s="27">
        <v>0.0</v>
      </c>
      <c r="E2348" s="34"/>
    </row>
    <row r="2349" hidden="1">
      <c r="A2349" s="58" t="s">
        <v>1677</v>
      </c>
      <c r="B2349" s="29">
        <v>95950.0</v>
      </c>
      <c r="C2349" s="59">
        <v>95950.0</v>
      </c>
      <c r="D2349" s="27">
        <v>0.0</v>
      </c>
      <c r="E2349" s="34"/>
    </row>
    <row r="2350" hidden="1">
      <c r="A2350" s="58" t="s">
        <v>1679</v>
      </c>
      <c r="B2350" s="29">
        <v>0.0</v>
      </c>
      <c r="C2350" s="59">
        <v>0.0</v>
      </c>
      <c r="D2350" s="27">
        <v>0.0</v>
      </c>
      <c r="E2350" s="34"/>
    </row>
    <row r="2351" hidden="1">
      <c r="A2351" s="58" t="s">
        <v>1680</v>
      </c>
      <c r="B2351" s="29">
        <v>11067.0</v>
      </c>
      <c r="C2351" s="59">
        <v>11067.0</v>
      </c>
      <c r="D2351" s="27">
        <v>0.0</v>
      </c>
      <c r="E2351" s="34"/>
    </row>
    <row r="2352" hidden="1">
      <c r="A2352" s="35" t="s">
        <v>1681</v>
      </c>
      <c r="B2352" s="29">
        <v>396987.5</v>
      </c>
      <c r="C2352" s="59">
        <v>396987.5</v>
      </c>
      <c r="D2352" s="27">
        <v>0.0</v>
      </c>
      <c r="E2352" s="34"/>
    </row>
    <row r="2353" hidden="1">
      <c r="A2353" s="36" t="s">
        <v>1682</v>
      </c>
      <c r="B2353" s="37">
        <v>2.5</v>
      </c>
      <c r="C2353" s="27">
        <v>22.5</v>
      </c>
      <c r="D2353" s="27">
        <v>20.0</v>
      </c>
      <c r="E2353" s="38"/>
    </row>
    <row r="2354" hidden="1"/>
    <row r="2355" hidden="1"/>
    <row r="2356" hidden="1">
      <c r="A2356" s="5" t="s">
        <v>1653</v>
      </c>
      <c r="B2356" s="6"/>
      <c r="C2356" s="6"/>
      <c r="D2356" s="6"/>
      <c r="E2356" s="7"/>
    </row>
    <row r="2357" hidden="1">
      <c r="A2357" s="10"/>
      <c r="B2357" s="11"/>
      <c r="C2357" s="11"/>
      <c r="D2357" s="11"/>
      <c r="E2357" s="12"/>
    </row>
    <row r="2358" hidden="1">
      <c r="A2358" s="5" t="s">
        <v>1655</v>
      </c>
      <c r="B2358" s="6"/>
      <c r="C2358" s="6"/>
      <c r="D2358" s="6"/>
      <c r="E2358" s="7"/>
    </row>
    <row r="2359" hidden="1">
      <c r="A2359" s="10"/>
      <c r="B2359" s="11"/>
      <c r="C2359" s="11"/>
      <c r="D2359" s="11"/>
      <c r="E2359" s="12"/>
    </row>
    <row r="2360" hidden="1">
      <c r="A2360" s="13">
        <v>45985.0</v>
      </c>
      <c r="B2360" s="6"/>
      <c r="C2360" s="54" t="s">
        <v>1656</v>
      </c>
      <c r="D2360" s="15">
        <v>45991.0</v>
      </c>
      <c r="E2360" s="7"/>
    </row>
    <row r="2361" hidden="1">
      <c r="A2361" s="10"/>
      <c r="B2361" s="11"/>
      <c r="C2361" s="16"/>
      <c r="D2361" s="11"/>
      <c r="E2361" s="12"/>
    </row>
    <row r="2362" hidden="1">
      <c r="A2362" s="55" t="s">
        <v>1985</v>
      </c>
      <c r="B2362" s="7"/>
      <c r="C2362" s="16"/>
      <c r="D2362" s="56" t="s">
        <v>1986</v>
      </c>
      <c r="E2362" s="7"/>
    </row>
    <row r="2363" hidden="1">
      <c r="A2363" s="10"/>
      <c r="B2363" s="12"/>
      <c r="C2363" s="16"/>
      <c r="D2363" s="11"/>
      <c r="E2363" s="12"/>
    </row>
    <row r="2364" hidden="1">
      <c r="A2364" s="19" t="s">
        <v>1657</v>
      </c>
      <c r="B2364" s="6"/>
      <c r="C2364" s="6"/>
      <c r="D2364" s="6"/>
      <c r="E2364" s="7"/>
    </row>
    <row r="2365" hidden="1">
      <c r="A2365" s="20" t="s">
        <v>1658</v>
      </c>
      <c r="B2365" s="21" t="s">
        <v>1659</v>
      </c>
      <c r="C2365" s="22" t="s">
        <v>1660</v>
      </c>
      <c r="D2365" s="21" t="s">
        <v>1661</v>
      </c>
      <c r="E2365" s="23" t="s">
        <v>13</v>
      </c>
    </row>
    <row r="2366" hidden="1">
      <c r="A2366" s="57" t="s">
        <v>1662</v>
      </c>
      <c r="B2366" s="25">
        <v>31096.0</v>
      </c>
      <c r="C2366" s="26">
        <v>10505.0</v>
      </c>
      <c r="D2366" s="27">
        <v>-20591.0</v>
      </c>
      <c r="E2366" s="28"/>
    </row>
    <row r="2367" hidden="1">
      <c r="A2367" s="57" t="s">
        <v>1663</v>
      </c>
      <c r="B2367" s="29">
        <v>35131.0</v>
      </c>
      <c r="C2367" s="26">
        <v>35131.0</v>
      </c>
      <c r="D2367" s="27">
        <v>0.0</v>
      </c>
      <c r="E2367" s="28"/>
    </row>
    <row r="2368" hidden="1">
      <c r="A2368" s="57" t="s">
        <v>1664</v>
      </c>
      <c r="B2368" s="29">
        <v>0.0</v>
      </c>
      <c r="C2368" s="26"/>
      <c r="D2368" s="27">
        <v>0.0</v>
      </c>
      <c r="E2368" s="28" t="s">
        <v>1665</v>
      </c>
    </row>
    <row r="2369" hidden="1">
      <c r="A2369" s="57" t="s">
        <v>1666</v>
      </c>
      <c r="B2369" s="25">
        <v>6200.0</v>
      </c>
      <c r="C2369" s="26">
        <v>8200.0</v>
      </c>
      <c r="D2369" s="27">
        <v>2000.0</v>
      </c>
      <c r="E2369" s="28" t="s">
        <v>2106</v>
      </c>
    </row>
    <row r="2370" hidden="1">
      <c r="A2370" s="31" t="s">
        <v>1668</v>
      </c>
      <c r="B2370" s="29">
        <v>0.0</v>
      </c>
      <c r="C2370" s="26"/>
      <c r="D2370" s="27">
        <v>0.0</v>
      </c>
      <c r="E2370" s="28"/>
    </row>
    <row r="2371" hidden="1">
      <c r="A2371" s="31" t="s">
        <v>1669</v>
      </c>
      <c r="B2371" s="29">
        <v>190.0</v>
      </c>
      <c r="C2371" s="26">
        <v>17782.0</v>
      </c>
      <c r="D2371" s="27">
        <v>17592.0</v>
      </c>
      <c r="E2371" s="28" t="s">
        <v>2107</v>
      </c>
    </row>
    <row r="2372" hidden="1">
      <c r="A2372" s="31" t="s">
        <v>1671</v>
      </c>
      <c r="B2372" s="29">
        <v>770.0</v>
      </c>
      <c r="C2372" s="26">
        <v>770.0</v>
      </c>
      <c r="D2372" s="27">
        <v>0.0</v>
      </c>
      <c r="E2372" s="28" t="s">
        <v>2108</v>
      </c>
    </row>
    <row r="2373" hidden="1">
      <c r="A2373" s="31" t="s">
        <v>1673</v>
      </c>
      <c r="B2373" s="29">
        <v>4760.0</v>
      </c>
      <c r="C2373" s="26">
        <v>4660.0</v>
      </c>
      <c r="D2373" s="27">
        <v>-100.0</v>
      </c>
      <c r="E2373" s="28"/>
    </row>
    <row r="2374" hidden="1">
      <c r="A2374" s="58" t="s">
        <v>1674</v>
      </c>
      <c r="B2374" s="29">
        <v>86861.0</v>
      </c>
      <c r="C2374" s="29">
        <v>86861.0</v>
      </c>
      <c r="D2374" s="27">
        <v>0.0</v>
      </c>
      <c r="E2374" s="34"/>
    </row>
    <row r="2375" hidden="1">
      <c r="A2375" s="58" t="s">
        <v>1675</v>
      </c>
      <c r="B2375" s="29">
        <v>31256.0</v>
      </c>
      <c r="C2375" s="59">
        <v>31256.0</v>
      </c>
      <c r="D2375" s="27">
        <v>0.0</v>
      </c>
      <c r="E2375" s="34"/>
    </row>
    <row r="2376" hidden="1">
      <c r="A2376" s="58" t="s">
        <v>1676</v>
      </c>
      <c r="B2376" s="29">
        <v>96323.0</v>
      </c>
      <c r="C2376" s="59">
        <v>96323.0</v>
      </c>
      <c r="D2376" s="27">
        <v>0.0</v>
      </c>
      <c r="E2376" s="34"/>
    </row>
    <row r="2377" hidden="1">
      <c r="A2377" s="58" t="s">
        <v>1677</v>
      </c>
      <c r="B2377" s="29">
        <v>114353.0</v>
      </c>
      <c r="C2377" s="59">
        <v>114353.0</v>
      </c>
      <c r="D2377" s="27">
        <v>0.0</v>
      </c>
      <c r="E2377" s="34"/>
    </row>
    <row r="2378" hidden="1">
      <c r="A2378" s="58" t="s">
        <v>1679</v>
      </c>
      <c r="B2378" s="29">
        <v>0.0</v>
      </c>
      <c r="C2378" s="59">
        <v>0.0</v>
      </c>
      <c r="D2378" s="27">
        <v>0.0</v>
      </c>
      <c r="E2378" s="34"/>
    </row>
    <row r="2379" hidden="1">
      <c r="A2379" s="58" t="s">
        <v>1680</v>
      </c>
      <c r="B2379" s="29">
        <v>12365.0</v>
      </c>
      <c r="C2379" s="59">
        <v>12365.0</v>
      </c>
      <c r="D2379" s="27">
        <v>0.0</v>
      </c>
      <c r="E2379" s="34"/>
    </row>
    <row r="2380" hidden="1">
      <c r="A2380" s="35" t="s">
        <v>1681</v>
      </c>
      <c r="B2380" s="29">
        <v>406939.0</v>
      </c>
      <c r="C2380" s="59">
        <v>406939.0</v>
      </c>
      <c r="D2380" s="27">
        <v>0.0</v>
      </c>
      <c r="E2380" s="34"/>
    </row>
    <row r="2381" hidden="1">
      <c r="A2381" s="36" t="s">
        <v>1682</v>
      </c>
      <c r="B2381" s="37">
        <v>1.0</v>
      </c>
      <c r="C2381" s="27">
        <v>-1098.0</v>
      </c>
      <c r="D2381" s="27">
        <v>-1099.0</v>
      </c>
      <c r="E2381" s="38" t="s">
        <v>2109</v>
      </c>
    </row>
    <row r="2382" hidden="1"/>
    <row r="2383" hidden="1"/>
    <row r="2384" hidden="1">
      <c r="A2384" s="5" t="s">
        <v>1653</v>
      </c>
      <c r="B2384" s="6"/>
      <c r="C2384" s="6"/>
      <c r="D2384" s="6"/>
      <c r="E2384" s="7"/>
    </row>
    <row r="2385" hidden="1">
      <c r="A2385" s="10"/>
      <c r="B2385" s="11"/>
      <c r="C2385" s="11"/>
      <c r="D2385" s="11"/>
      <c r="E2385" s="12"/>
    </row>
    <row r="2386" hidden="1">
      <c r="A2386" s="5" t="s">
        <v>1655</v>
      </c>
      <c r="B2386" s="6"/>
      <c r="C2386" s="6"/>
      <c r="D2386" s="6"/>
      <c r="E2386" s="7"/>
    </row>
    <row r="2387" hidden="1">
      <c r="A2387" s="10"/>
      <c r="B2387" s="11"/>
      <c r="C2387" s="11"/>
      <c r="D2387" s="11"/>
      <c r="E2387" s="12"/>
    </row>
    <row r="2388" hidden="1">
      <c r="A2388" s="13">
        <v>45992.0</v>
      </c>
      <c r="B2388" s="6"/>
      <c r="C2388" s="54" t="s">
        <v>1656</v>
      </c>
      <c r="D2388" s="15">
        <v>45998.0</v>
      </c>
      <c r="E2388" s="7"/>
    </row>
    <row r="2389" hidden="1">
      <c r="A2389" s="10"/>
      <c r="B2389" s="11"/>
      <c r="C2389" s="16"/>
      <c r="D2389" s="11"/>
      <c r="E2389" s="12"/>
    </row>
    <row r="2390" hidden="1">
      <c r="A2390" s="55" t="s">
        <v>1985</v>
      </c>
      <c r="B2390" s="7"/>
      <c r="C2390" s="16"/>
      <c r="D2390" s="56" t="s">
        <v>1986</v>
      </c>
      <c r="E2390" s="7"/>
    </row>
    <row r="2391" hidden="1">
      <c r="A2391" s="10"/>
      <c r="B2391" s="12"/>
      <c r="C2391" s="16"/>
      <c r="D2391" s="11"/>
      <c r="E2391" s="12"/>
    </row>
    <row r="2392" hidden="1">
      <c r="A2392" s="19" t="s">
        <v>1657</v>
      </c>
      <c r="B2392" s="6"/>
      <c r="C2392" s="6"/>
      <c r="D2392" s="6"/>
      <c r="E2392" s="7"/>
    </row>
    <row r="2393" hidden="1">
      <c r="A2393" s="20" t="s">
        <v>1658</v>
      </c>
      <c r="B2393" s="21" t="s">
        <v>1659</v>
      </c>
      <c r="C2393" s="22" t="s">
        <v>1660</v>
      </c>
      <c r="D2393" s="21" t="s">
        <v>1661</v>
      </c>
      <c r="E2393" s="23" t="s">
        <v>13</v>
      </c>
    </row>
    <row r="2394" hidden="1">
      <c r="A2394" s="57" t="s">
        <v>1662</v>
      </c>
      <c r="B2394" s="25">
        <v>34169.0</v>
      </c>
      <c r="C2394" s="26">
        <v>25660.0</v>
      </c>
      <c r="D2394" s="27">
        <v>-8509.0</v>
      </c>
      <c r="E2394" s="28" t="s">
        <v>2110</v>
      </c>
    </row>
    <row r="2395" hidden="1">
      <c r="A2395" s="57" t="s">
        <v>1663</v>
      </c>
      <c r="B2395" s="29">
        <v>37476.5</v>
      </c>
      <c r="C2395" s="26">
        <v>37476.5</v>
      </c>
      <c r="D2395" s="27">
        <v>0.0</v>
      </c>
      <c r="E2395" s="28"/>
    </row>
    <row r="2396" hidden="1">
      <c r="A2396" s="57" t="s">
        <v>1664</v>
      </c>
      <c r="B2396" s="29">
        <v>0.0</v>
      </c>
      <c r="C2396" s="26"/>
      <c r="D2396" s="27">
        <v>0.0</v>
      </c>
      <c r="E2396" s="28" t="s">
        <v>1665</v>
      </c>
    </row>
    <row r="2397" hidden="1">
      <c r="A2397" s="57" t="s">
        <v>1666</v>
      </c>
      <c r="B2397" s="25">
        <v>4500.0</v>
      </c>
      <c r="C2397" s="26">
        <v>8500.0</v>
      </c>
      <c r="D2397" s="27">
        <v>4000.0</v>
      </c>
      <c r="E2397" s="28" t="s">
        <v>2111</v>
      </c>
    </row>
    <row r="2398" hidden="1">
      <c r="A2398" s="31" t="s">
        <v>1668</v>
      </c>
      <c r="B2398" s="29">
        <v>0.0</v>
      </c>
      <c r="C2398" s="26"/>
      <c r="D2398" s="27">
        <v>0.0</v>
      </c>
      <c r="E2398" s="28"/>
    </row>
    <row r="2399" hidden="1">
      <c r="A2399" s="31" t="s">
        <v>1669</v>
      </c>
      <c r="B2399" s="29">
        <v>166.0</v>
      </c>
      <c r="C2399" s="26">
        <v>5676.0</v>
      </c>
      <c r="D2399" s="27">
        <v>5510.0</v>
      </c>
      <c r="E2399" s="28" t="s">
        <v>2112</v>
      </c>
    </row>
    <row r="2400" hidden="1">
      <c r="A2400" s="31" t="s">
        <v>1671</v>
      </c>
      <c r="B2400" s="29">
        <v>1010.0</v>
      </c>
      <c r="C2400" s="26">
        <v>1010.0</v>
      </c>
      <c r="D2400" s="27">
        <v>0.0</v>
      </c>
      <c r="E2400" s="28"/>
    </row>
    <row r="2401" hidden="1">
      <c r="A2401" s="31" t="s">
        <v>1673</v>
      </c>
      <c r="B2401" s="29">
        <v>4080.0</v>
      </c>
      <c r="C2401" s="26">
        <v>4080.0</v>
      </c>
      <c r="D2401" s="27">
        <v>0.0</v>
      </c>
      <c r="E2401" s="28"/>
    </row>
    <row r="2402" hidden="1">
      <c r="A2402" s="58" t="s">
        <v>1674</v>
      </c>
      <c r="B2402" s="29">
        <v>93929.0</v>
      </c>
      <c r="C2402" s="29">
        <v>93929.0</v>
      </c>
      <c r="D2402" s="27">
        <v>0.0</v>
      </c>
      <c r="E2402" s="34"/>
    </row>
    <row r="2403" hidden="1">
      <c r="A2403" s="58" t="s">
        <v>1675</v>
      </c>
      <c r="B2403" s="29">
        <v>39718.0</v>
      </c>
      <c r="C2403" s="59">
        <v>39295.0</v>
      </c>
      <c r="D2403" s="27">
        <v>-423.0</v>
      </c>
      <c r="E2403" s="34"/>
    </row>
    <row r="2404" hidden="1">
      <c r="A2404" s="58" t="s">
        <v>1676</v>
      </c>
      <c r="B2404" s="29">
        <v>95487.0</v>
      </c>
      <c r="C2404" s="59">
        <v>95118.0</v>
      </c>
      <c r="D2404" s="27">
        <v>-369.0</v>
      </c>
      <c r="E2404" s="34"/>
    </row>
    <row r="2405" hidden="1">
      <c r="A2405" s="58" t="s">
        <v>1677</v>
      </c>
      <c r="B2405" s="29">
        <v>98615.0</v>
      </c>
      <c r="C2405" s="59">
        <v>98615.0</v>
      </c>
      <c r="D2405" s="27">
        <v>0.0</v>
      </c>
      <c r="E2405" s="34"/>
    </row>
    <row r="2406" hidden="1">
      <c r="A2406" s="58" t="s">
        <v>1679</v>
      </c>
      <c r="B2406" s="29">
        <v>393.0</v>
      </c>
      <c r="C2406" s="59">
        <v>393.0</v>
      </c>
      <c r="D2406" s="27">
        <v>0.0</v>
      </c>
      <c r="E2406" s="34"/>
    </row>
    <row r="2407" hidden="1">
      <c r="A2407" s="58" t="s">
        <v>1680</v>
      </c>
      <c r="B2407" s="29">
        <v>10357.0</v>
      </c>
      <c r="C2407" s="59">
        <v>10357.0</v>
      </c>
      <c r="D2407" s="27">
        <v>0.0</v>
      </c>
      <c r="E2407" s="34"/>
    </row>
    <row r="2408" hidden="1">
      <c r="A2408" s="35" t="s">
        <v>1681</v>
      </c>
      <c r="B2408" s="29">
        <v>409543.0</v>
      </c>
      <c r="C2408" s="59">
        <v>408751.0</v>
      </c>
      <c r="D2408" s="27">
        <v>-792.0</v>
      </c>
      <c r="E2408" s="34"/>
    </row>
    <row r="2409" hidden="1">
      <c r="A2409" s="36" t="s">
        <v>1682</v>
      </c>
      <c r="B2409" s="37">
        <v>0.5</v>
      </c>
      <c r="C2409" s="27">
        <v>1001.5</v>
      </c>
      <c r="D2409" s="27">
        <v>1001.0</v>
      </c>
      <c r="E2409" s="38" t="s">
        <v>2109</v>
      </c>
    </row>
    <row r="2410" hidden="1"/>
    <row r="2411" hidden="1"/>
    <row r="2412" hidden="1">
      <c r="A2412" s="5" t="s">
        <v>1653</v>
      </c>
      <c r="B2412" s="6"/>
      <c r="C2412" s="6"/>
      <c r="D2412" s="6"/>
      <c r="E2412" s="7"/>
    </row>
    <row r="2413" hidden="1">
      <c r="A2413" s="10"/>
      <c r="B2413" s="11"/>
      <c r="C2413" s="11"/>
      <c r="D2413" s="11"/>
      <c r="E2413" s="12"/>
    </row>
    <row r="2414" hidden="1">
      <c r="A2414" s="5" t="s">
        <v>1655</v>
      </c>
      <c r="B2414" s="6"/>
      <c r="C2414" s="6"/>
      <c r="D2414" s="6"/>
      <c r="E2414" s="7"/>
    </row>
    <row r="2415" hidden="1">
      <c r="A2415" s="10"/>
      <c r="B2415" s="11"/>
      <c r="C2415" s="11"/>
      <c r="D2415" s="11"/>
      <c r="E2415" s="12"/>
    </row>
    <row r="2416" hidden="1">
      <c r="A2416" s="13">
        <v>45992.0</v>
      </c>
      <c r="B2416" s="6"/>
      <c r="C2416" s="54" t="s">
        <v>1656</v>
      </c>
      <c r="D2416" s="15">
        <v>45998.0</v>
      </c>
      <c r="E2416" s="7"/>
    </row>
    <row r="2417" hidden="1">
      <c r="A2417" s="10"/>
      <c r="B2417" s="11"/>
      <c r="C2417" s="16"/>
      <c r="D2417" s="11"/>
      <c r="E2417" s="12"/>
    </row>
    <row r="2418" hidden="1">
      <c r="A2418" s="55" t="s">
        <v>1985</v>
      </c>
      <c r="B2418" s="7"/>
      <c r="C2418" s="16"/>
      <c r="D2418" s="56" t="s">
        <v>1986</v>
      </c>
      <c r="E2418" s="7"/>
    </row>
    <row r="2419" hidden="1">
      <c r="A2419" s="10"/>
      <c r="B2419" s="12"/>
      <c r="C2419" s="16"/>
      <c r="D2419" s="11"/>
      <c r="E2419" s="12"/>
    </row>
    <row r="2420" hidden="1">
      <c r="A2420" s="19" t="s">
        <v>1657</v>
      </c>
      <c r="B2420" s="6"/>
      <c r="C2420" s="6"/>
      <c r="D2420" s="6"/>
      <c r="E2420" s="7"/>
    </row>
    <row r="2421" hidden="1">
      <c r="A2421" s="20" t="s">
        <v>1658</v>
      </c>
      <c r="B2421" s="21" t="s">
        <v>1659</v>
      </c>
      <c r="C2421" s="22" t="s">
        <v>1660</v>
      </c>
      <c r="D2421" s="21" t="s">
        <v>1661</v>
      </c>
      <c r="E2421" s="23" t="s">
        <v>13</v>
      </c>
    </row>
    <row r="2422" hidden="1">
      <c r="A2422" s="57" t="s">
        <v>1662</v>
      </c>
      <c r="B2422" s="25">
        <v>34169.0</v>
      </c>
      <c r="C2422" s="26">
        <v>25660.0</v>
      </c>
      <c r="D2422" s="27">
        <v>-8509.0</v>
      </c>
      <c r="E2422" s="28" t="s">
        <v>2110</v>
      </c>
    </row>
    <row r="2423" hidden="1">
      <c r="A2423" s="57" t="s">
        <v>1663</v>
      </c>
      <c r="B2423" s="29">
        <v>37476.5</v>
      </c>
      <c r="C2423" s="26">
        <v>37476.5</v>
      </c>
      <c r="D2423" s="27">
        <v>0.0</v>
      </c>
      <c r="E2423" s="28"/>
    </row>
    <row r="2424" hidden="1">
      <c r="A2424" s="57" t="s">
        <v>1664</v>
      </c>
      <c r="B2424" s="29">
        <v>0.0</v>
      </c>
      <c r="C2424" s="26"/>
      <c r="D2424" s="27">
        <v>0.0</v>
      </c>
      <c r="E2424" s="28" t="s">
        <v>1665</v>
      </c>
    </row>
    <row r="2425" hidden="1">
      <c r="A2425" s="57" t="s">
        <v>1666</v>
      </c>
      <c r="B2425" s="25">
        <v>4500.0</v>
      </c>
      <c r="C2425" s="26">
        <v>8500.0</v>
      </c>
      <c r="D2425" s="27">
        <v>4000.0</v>
      </c>
      <c r="E2425" s="28" t="s">
        <v>2111</v>
      </c>
    </row>
    <row r="2426" hidden="1">
      <c r="A2426" s="31" t="s">
        <v>1668</v>
      </c>
      <c r="B2426" s="29">
        <v>0.0</v>
      </c>
      <c r="C2426" s="26"/>
      <c r="D2426" s="27">
        <v>0.0</v>
      </c>
      <c r="E2426" s="28"/>
    </row>
    <row r="2427" hidden="1">
      <c r="A2427" s="31" t="s">
        <v>1669</v>
      </c>
      <c r="B2427" s="29">
        <v>166.0</v>
      </c>
      <c r="C2427" s="26">
        <v>5676.0</v>
      </c>
      <c r="D2427" s="27">
        <v>5510.0</v>
      </c>
      <c r="E2427" s="28" t="s">
        <v>2112</v>
      </c>
    </row>
    <row r="2428" hidden="1">
      <c r="A2428" s="31" t="s">
        <v>1671</v>
      </c>
      <c r="B2428" s="29">
        <v>1010.0</v>
      </c>
      <c r="C2428" s="26">
        <v>1010.0</v>
      </c>
      <c r="D2428" s="27">
        <v>0.0</v>
      </c>
      <c r="E2428" s="28" t="s">
        <v>2113</v>
      </c>
    </row>
    <row r="2429" hidden="1">
      <c r="A2429" s="31" t="s">
        <v>1673</v>
      </c>
      <c r="B2429" s="29">
        <v>4080.0</v>
      </c>
      <c r="C2429" s="26">
        <v>4080.0</v>
      </c>
      <c r="D2429" s="27">
        <v>0.0</v>
      </c>
      <c r="E2429" s="28"/>
    </row>
    <row r="2430" hidden="1">
      <c r="A2430" s="58" t="s">
        <v>1674</v>
      </c>
      <c r="B2430" s="29">
        <v>93929.0</v>
      </c>
      <c r="C2430" s="29">
        <v>93929.0</v>
      </c>
      <c r="D2430" s="27">
        <v>0.0</v>
      </c>
      <c r="E2430" s="34"/>
    </row>
    <row r="2431" hidden="1">
      <c r="A2431" s="58" t="s">
        <v>1675</v>
      </c>
      <c r="B2431" s="29">
        <v>39718.0</v>
      </c>
      <c r="C2431" s="59">
        <v>39295.0</v>
      </c>
      <c r="D2431" s="27">
        <v>-423.0</v>
      </c>
      <c r="E2431" s="34"/>
    </row>
    <row r="2432" hidden="1">
      <c r="A2432" s="58" t="s">
        <v>1676</v>
      </c>
      <c r="B2432" s="29">
        <v>95487.0</v>
      </c>
      <c r="C2432" s="59">
        <v>95118.0</v>
      </c>
      <c r="D2432" s="27">
        <v>-369.0</v>
      </c>
      <c r="E2432" s="34"/>
    </row>
    <row r="2433" hidden="1">
      <c r="A2433" s="58" t="s">
        <v>1677</v>
      </c>
      <c r="B2433" s="29">
        <v>98615.0</v>
      </c>
      <c r="C2433" s="59">
        <v>98615.0</v>
      </c>
      <c r="D2433" s="27">
        <v>0.0</v>
      </c>
      <c r="E2433" s="34"/>
    </row>
    <row r="2434" hidden="1">
      <c r="A2434" s="58" t="s">
        <v>1679</v>
      </c>
      <c r="B2434" s="29">
        <v>393.0</v>
      </c>
      <c r="C2434" s="59">
        <v>393.0</v>
      </c>
      <c r="D2434" s="27">
        <v>0.0</v>
      </c>
      <c r="E2434" s="34"/>
    </row>
    <row r="2435" hidden="1">
      <c r="A2435" s="58" t="s">
        <v>1680</v>
      </c>
      <c r="B2435" s="29">
        <v>10357.0</v>
      </c>
      <c r="C2435" s="59">
        <v>10357.0</v>
      </c>
      <c r="D2435" s="27">
        <v>0.0</v>
      </c>
      <c r="E2435" s="34"/>
    </row>
    <row r="2436" hidden="1">
      <c r="A2436" s="35" t="s">
        <v>1681</v>
      </c>
      <c r="B2436" s="29">
        <v>409543.0</v>
      </c>
      <c r="C2436" s="59">
        <v>408751.0</v>
      </c>
      <c r="D2436" s="27">
        <v>-792.0</v>
      </c>
      <c r="E2436" s="34"/>
    </row>
    <row r="2437" hidden="1">
      <c r="A2437" s="36" t="s">
        <v>1682</v>
      </c>
      <c r="B2437" s="37">
        <v>0.5</v>
      </c>
      <c r="C2437" s="27">
        <v>1001.5</v>
      </c>
      <c r="D2437" s="27">
        <v>1001.0</v>
      </c>
      <c r="E2437" s="38" t="s">
        <v>2109</v>
      </c>
    </row>
    <row r="2438" hidden="1"/>
    <row r="2439" hidden="1"/>
    <row r="2440" hidden="1">
      <c r="A2440" s="5" t="s">
        <v>1653</v>
      </c>
      <c r="B2440" s="6"/>
      <c r="C2440" s="6"/>
      <c r="D2440" s="6"/>
      <c r="E2440" s="7"/>
    </row>
    <row r="2441" hidden="1">
      <c r="A2441" s="10"/>
      <c r="B2441" s="11"/>
      <c r="C2441" s="11"/>
      <c r="D2441" s="11"/>
      <c r="E2441" s="12"/>
    </row>
    <row r="2442" hidden="1">
      <c r="A2442" s="5" t="s">
        <v>1655</v>
      </c>
      <c r="B2442" s="6"/>
      <c r="C2442" s="6"/>
      <c r="D2442" s="6"/>
      <c r="E2442" s="7"/>
    </row>
    <row r="2443" hidden="1">
      <c r="A2443" s="10"/>
      <c r="B2443" s="11"/>
      <c r="C2443" s="11"/>
      <c r="D2443" s="11"/>
      <c r="E2443" s="12"/>
    </row>
    <row r="2444" hidden="1">
      <c r="A2444" s="13">
        <v>45992.0</v>
      </c>
      <c r="B2444" s="6"/>
      <c r="C2444" s="54" t="s">
        <v>1656</v>
      </c>
      <c r="D2444" s="15">
        <v>45998.0</v>
      </c>
      <c r="E2444" s="7"/>
    </row>
    <row r="2445" hidden="1">
      <c r="A2445" s="10"/>
      <c r="B2445" s="11"/>
      <c r="C2445" s="16"/>
      <c r="D2445" s="11"/>
      <c r="E2445" s="12"/>
    </row>
    <row r="2446" hidden="1">
      <c r="A2446" s="55" t="s">
        <v>1985</v>
      </c>
      <c r="B2446" s="7"/>
      <c r="C2446" s="16"/>
      <c r="D2446" s="56" t="s">
        <v>1986</v>
      </c>
      <c r="E2446" s="7"/>
    </row>
    <row r="2447" hidden="1">
      <c r="A2447" s="10"/>
      <c r="B2447" s="12"/>
      <c r="C2447" s="16"/>
      <c r="D2447" s="11"/>
      <c r="E2447" s="12"/>
    </row>
    <row r="2448" hidden="1">
      <c r="A2448" s="19" t="s">
        <v>1657</v>
      </c>
      <c r="B2448" s="6"/>
      <c r="C2448" s="6"/>
      <c r="D2448" s="6"/>
      <c r="E2448" s="7"/>
    </row>
    <row r="2449" hidden="1">
      <c r="A2449" s="20" t="s">
        <v>1658</v>
      </c>
      <c r="B2449" s="21" t="s">
        <v>1659</v>
      </c>
      <c r="C2449" s="22" t="s">
        <v>1660</v>
      </c>
      <c r="D2449" s="21" t="s">
        <v>1661</v>
      </c>
      <c r="E2449" s="23" t="s">
        <v>13</v>
      </c>
    </row>
    <row r="2450" hidden="1">
      <c r="A2450" s="57" t="s">
        <v>1662</v>
      </c>
      <c r="B2450" s="25">
        <v>34169.0</v>
      </c>
      <c r="C2450" s="26">
        <v>25660.0</v>
      </c>
      <c r="D2450" s="27">
        <v>-8509.0</v>
      </c>
      <c r="E2450" s="28" t="s">
        <v>2110</v>
      </c>
    </row>
    <row r="2451" hidden="1">
      <c r="A2451" s="57" t="s">
        <v>1663</v>
      </c>
      <c r="B2451" s="29">
        <v>37476.5</v>
      </c>
      <c r="C2451" s="26">
        <v>37476.5</v>
      </c>
      <c r="D2451" s="27">
        <v>0.0</v>
      </c>
      <c r="E2451" s="28"/>
    </row>
    <row r="2452" hidden="1">
      <c r="A2452" s="57" t="s">
        <v>1664</v>
      </c>
      <c r="B2452" s="29">
        <v>0.0</v>
      </c>
      <c r="C2452" s="26"/>
      <c r="D2452" s="27">
        <v>0.0</v>
      </c>
      <c r="E2452" s="28" t="s">
        <v>1665</v>
      </c>
    </row>
    <row r="2453" hidden="1">
      <c r="A2453" s="57" t="s">
        <v>1666</v>
      </c>
      <c r="B2453" s="25">
        <v>4500.0</v>
      </c>
      <c r="C2453" s="26">
        <v>8500.0</v>
      </c>
      <c r="D2453" s="27">
        <v>4000.0</v>
      </c>
      <c r="E2453" s="28" t="s">
        <v>2111</v>
      </c>
    </row>
    <row r="2454" hidden="1">
      <c r="A2454" s="31" t="s">
        <v>1668</v>
      </c>
      <c r="B2454" s="29">
        <v>0.0</v>
      </c>
      <c r="C2454" s="26"/>
      <c r="D2454" s="27">
        <v>0.0</v>
      </c>
      <c r="E2454" s="28"/>
    </row>
    <row r="2455" hidden="1">
      <c r="A2455" s="31" t="s">
        <v>1669</v>
      </c>
      <c r="B2455" s="29">
        <v>166.0</v>
      </c>
      <c r="C2455" s="26">
        <v>5676.0</v>
      </c>
      <c r="D2455" s="27">
        <v>5510.0</v>
      </c>
      <c r="E2455" s="28" t="s">
        <v>2112</v>
      </c>
    </row>
    <row r="2456" hidden="1">
      <c r="A2456" s="31" t="s">
        <v>1671</v>
      </c>
      <c r="B2456" s="29">
        <v>1010.0</v>
      </c>
      <c r="C2456" s="26">
        <v>1010.0</v>
      </c>
      <c r="D2456" s="27">
        <v>0.0</v>
      </c>
      <c r="E2456" s="28" t="s">
        <v>2113</v>
      </c>
    </row>
    <row r="2457" hidden="1">
      <c r="A2457" s="31" t="s">
        <v>1673</v>
      </c>
      <c r="B2457" s="29">
        <v>4080.0</v>
      </c>
      <c r="C2457" s="26">
        <v>4080.0</v>
      </c>
      <c r="D2457" s="27">
        <v>0.0</v>
      </c>
      <c r="E2457" s="28"/>
    </row>
    <row r="2458" hidden="1">
      <c r="A2458" s="58" t="s">
        <v>1674</v>
      </c>
      <c r="B2458" s="29">
        <v>93929.0</v>
      </c>
      <c r="C2458" s="29">
        <v>93929.0</v>
      </c>
      <c r="D2458" s="27">
        <v>0.0</v>
      </c>
      <c r="E2458" s="34"/>
    </row>
    <row r="2459" hidden="1">
      <c r="A2459" s="58" t="s">
        <v>1675</v>
      </c>
      <c r="B2459" s="29">
        <v>39718.0</v>
      </c>
      <c r="C2459" s="59">
        <v>39295.0</v>
      </c>
      <c r="D2459" s="27">
        <v>-423.0</v>
      </c>
      <c r="E2459" s="34"/>
    </row>
    <row r="2460" hidden="1">
      <c r="A2460" s="58" t="s">
        <v>1676</v>
      </c>
      <c r="B2460" s="29">
        <v>95487.0</v>
      </c>
      <c r="C2460" s="59">
        <v>95118.0</v>
      </c>
      <c r="D2460" s="27">
        <v>-369.0</v>
      </c>
      <c r="E2460" s="34"/>
    </row>
    <row r="2461" hidden="1">
      <c r="A2461" s="58" t="s">
        <v>1677</v>
      </c>
      <c r="B2461" s="29">
        <v>98615.0</v>
      </c>
      <c r="C2461" s="59">
        <v>98615.0</v>
      </c>
      <c r="D2461" s="27">
        <v>0.0</v>
      </c>
      <c r="E2461" s="34"/>
    </row>
    <row r="2462" hidden="1">
      <c r="A2462" s="58" t="s">
        <v>1679</v>
      </c>
      <c r="B2462" s="29">
        <v>393.0</v>
      </c>
      <c r="C2462" s="59">
        <v>393.0</v>
      </c>
      <c r="D2462" s="27">
        <v>0.0</v>
      </c>
      <c r="E2462" s="34"/>
    </row>
    <row r="2463" hidden="1">
      <c r="A2463" s="58" t="s">
        <v>1680</v>
      </c>
      <c r="B2463" s="29">
        <v>10357.0</v>
      </c>
      <c r="C2463" s="59">
        <v>10357.0</v>
      </c>
      <c r="D2463" s="27">
        <v>0.0</v>
      </c>
      <c r="E2463" s="34"/>
    </row>
    <row r="2464" hidden="1">
      <c r="A2464" s="35" t="s">
        <v>1681</v>
      </c>
      <c r="B2464" s="29">
        <v>409543.0</v>
      </c>
      <c r="C2464" s="59">
        <v>408751.0</v>
      </c>
      <c r="D2464" s="27">
        <v>-792.0</v>
      </c>
      <c r="E2464" s="34"/>
    </row>
    <row r="2465" hidden="1">
      <c r="A2465" s="36" t="s">
        <v>1682</v>
      </c>
      <c r="B2465" s="37">
        <v>0.5</v>
      </c>
      <c r="C2465" s="27">
        <v>1001.5</v>
      </c>
      <c r="D2465" s="27">
        <v>1001.0</v>
      </c>
      <c r="E2465" s="38" t="s">
        <v>2109</v>
      </c>
    </row>
    <row r="2466" hidden="1"/>
    <row r="2467" hidden="1"/>
    <row r="2468" hidden="1">
      <c r="A2468" s="5" t="s">
        <v>1653</v>
      </c>
      <c r="B2468" s="6"/>
      <c r="C2468" s="6"/>
      <c r="D2468" s="6"/>
      <c r="E2468" s="7"/>
    </row>
    <row r="2469" hidden="1">
      <c r="A2469" s="10"/>
      <c r="B2469" s="11"/>
      <c r="C2469" s="11"/>
      <c r="D2469" s="11"/>
      <c r="E2469" s="12"/>
    </row>
    <row r="2470" hidden="1">
      <c r="A2470" s="5" t="s">
        <v>1655</v>
      </c>
      <c r="B2470" s="6"/>
      <c r="C2470" s="6"/>
      <c r="D2470" s="6"/>
      <c r="E2470" s="7"/>
    </row>
    <row r="2471" hidden="1">
      <c r="A2471" s="10"/>
      <c r="B2471" s="11"/>
      <c r="C2471" s="11"/>
      <c r="D2471" s="11"/>
      <c r="E2471" s="12"/>
    </row>
    <row r="2472" hidden="1">
      <c r="A2472" s="13">
        <v>45999.0</v>
      </c>
      <c r="B2472" s="6"/>
      <c r="C2472" s="54" t="s">
        <v>1656</v>
      </c>
      <c r="D2472" s="15">
        <v>46005.0</v>
      </c>
      <c r="E2472" s="7"/>
    </row>
    <row r="2473" hidden="1">
      <c r="A2473" s="10"/>
      <c r="B2473" s="11"/>
      <c r="C2473" s="16"/>
      <c r="D2473" s="11"/>
      <c r="E2473" s="12"/>
    </row>
    <row r="2474" hidden="1">
      <c r="A2474" s="55" t="s">
        <v>1985</v>
      </c>
      <c r="B2474" s="7"/>
      <c r="C2474" s="16"/>
      <c r="D2474" s="56" t="s">
        <v>1986</v>
      </c>
      <c r="E2474" s="7"/>
    </row>
    <row r="2475" hidden="1">
      <c r="A2475" s="10"/>
      <c r="B2475" s="12"/>
      <c r="C2475" s="16"/>
      <c r="D2475" s="11"/>
      <c r="E2475" s="12"/>
    </row>
    <row r="2476" hidden="1">
      <c r="A2476" s="19" t="s">
        <v>1657</v>
      </c>
      <c r="B2476" s="6"/>
      <c r="C2476" s="6"/>
      <c r="D2476" s="6"/>
      <c r="E2476" s="7"/>
    </row>
    <row r="2477" hidden="1">
      <c r="A2477" s="20" t="s">
        <v>1658</v>
      </c>
      <c r="B2477" s="21" t="s">
        <v>1659</v>
      </c>
      <c r="C2477" s="22" t="s">
        <v>1660</v>
      </c>
      <c r="D2477" s="21" t="s">
        <v>1661</v>
      </c>
      <c r="E2477" s="23" t="s">
        <v>13</v>
      </c>
    </row>
    <row r="2478" hidden="1">
      <c r="A2478" s="57" t="s">
        <v>1662</v>
      </c>
      <c r="B2478" s="25">
        <v>34123.0</v>
      </c>
      <c r="C2478" s="26">
        <v>14000.0</v>
      </c>
      <c r="D2478" s="27">
        <v>-20123.0</v>
      </c>
      <c r="E2478" s="28"/>
    </row>
    <row r="2479" hidden="1">
      <c r="A2479" s="57" t="s">
        <v>1663</v>
      </c>
      <c r="B2479" s="29">
        <v>43162.0</v>
      </c>
      <c r="C2479" s="26">
        <v>43162.0</v>
      </c>
      <c r="D2479" s="27">
        <v>0.0</v>
      </c>
      <c r="E2479" s="28"/>
    </row>
    <row r="2480" hidden="1">
      <c r="A2480" s="57" t="s">
        <v>1664</v>
      </c>
      <c r="B2480" s="29">
        <v>655.0</v>
      </c>
      <c r="C2480" s="26">
        <v>655.0</v>
      </c>
      <c r="D2480" s="27">
        <v>0.0</v>
      </c>
      <c r="E2480" s="28" t="s">
        <v>1665</v>
      </c>
    </row>
    <row r="2481" hidden="1">
      <c r="A2481" s="57" t="s">
        <v>1666</v>
      </c>
      <c r="B2481" s="25">
        <v>5500.0</v>
      </c>
      <c r="C2481" s="26">
        <v>7500.0</v>
      </c>
      <c r="D2481" s="27">
        <v>2000.0</v>
      </c>
      <c r="E2481" s="28" t="s">
        <v>2114</v>
      </c>
    </row>
    <row r="2482" hidden="1">
      <c r="A2482" s="31" t="s">
        <v>1668</v>
      </c>
      <c r="B2482" s="29">
        <v>0.0</v>
      </c>
      <c r="C2482" s="26"/>
      <c r="D2482" s="27">
        <v>0.0</v>
      </c>
      <c r="E2482" s="28"/>
    </row>
    <row r="2483" hidden="1">
      <c r="A2483" s="31" t="s">
        <v>1669</v>
      </c>
      <c r="B2483" s="29">
        <v>0.0</v>
      </c>
      <c r="C2483" s="26">
        <v>18188.0</v>
      </c>
      <c r="D2483" s="27">
        <v>18188.0</v>
      </c>
      <c r="E2483" s="28" t="s">
        <v>1672</v>
      </c>
    </row>
    <row r="2484" hidden="1">
      <c r="A2484" s="31" t="s">
        <v>1671</v>
      </c>
      <c r="B2484" s="29">
        <v>4309.0</v>
      </c>
      <c r="C2484" s="26">
        <v>4309.0</v>
      </c>
      <c r="D2484" s="27">
        <v>0.0</v>
      </c>
      <c r="E2484" s="28"/>
    </row>
    <row r="2485" hidden="1">
      <c r="A2485" s="31" t="s">
        <v>1673</v>
      </c>
      <c r="B2485" s="29">
        <v>5240.0</v>
      </c>
      <c r="C2485" s="26">
        <v>5200.0</v>
      </c>
      <c r="D2485" s="27">
        <v>-40.0</v>
      </c>
      <c r="E2485" s="28"/>
    </row>
    <row r="2486" hidden="1">
      <c r="A2486" s="58" t="s">
        <v>1674</v>
      </c>
      <c r="B2486" s="29">
        <v>101193.0</v>
      </c>
      <c r="C2486" s="29">
        <v>101193.0</v>
      </c>
      <c r="D2486" s="27">
        <v>0.0</v>
      </c>
      <c r="E2486" s="34"/>
    </row>
    <row r="2487" hidden="1">
      <c r="A2487" s="58" t="s">
        <v>1675</v>
      </c>
      <c r="B2487" s="29">
        <v>34074.0</v>
      </c>
      <c r="C2487" s="59">
        <v>34074.0</v>
      </c>
      <c r="D2487" s="27">
        <v>0.0</v>
      </c>
      <c r="E2487" s="34"/>
    </row>
    <row r="2488" hidden="1">
      <c r="A2488" s="58" t="s">
        <v>1676</v>
      </c>
      <c r="B2488" s="29">
        <v>92760.0</v>
      </c>
      <c r="C2488" s="59">
        <v>92760.0</v>
      </c>
      <c r="D2488" s="27">
        <v>0.0</v>
      </c>
      <c r="E2488" s="34"/>
    </row>
    <row r="2489" hidden="1">
      <c r="A2489" s="58" t="s">
        <v>1677</v>
      </c>
      <c r="B2489" s="29">
        <v>105442.0</v>
      </c>
      <c r="C2489" s="59">
        <v>105442.0</v>
      </c>
      <c r="D2489" s="27">
        <v>0.0</v>
      </c>
      <c r="E2489" s="34"/>
    </row>
    <row r="2490" hidden="1">
      <c r="A2490" s="58" t="s">
        <v>1679</v>
      </c>
      <c r="B2490" s="29">
        <v>0.0</v>
      </c>
      <c r="C2490" s="59">
        <v>0.0</v>
      </c>
      <c r="D2490" s="27">
        <v>0.0</v>
      </c>
      <c r="E2490" s="34"/>
    </row>
    <row r="2491" hidden="1">
      <c r="A2491" s="58" t="s">
        <v>1680</v>
      </c>
      <c r="B2491" s="29">
        <v>14717.0</v>
      </c>
      <c r="C2491" s="59">
        <v>14717.0</v>
      </c>
      <c r="D2491" s="27">
        <v>0.0</v>
      </c>
      <c r="E2491" s="34"/>
    </row>
    <row r="2492" hidden="1">
      <c r="A2492" s="35" t="s">
        <v>1681</v>
      </c>
      <c r="B2492" s="29">
        <v>426449.0</v>
      </c>
      <c r="C2492" s="59">
        <v>426449.0</v>
      </c>
      <c r="D2492" s="27">
        <v>0.0</v>
      </c>
      <c r="E2492" s="34"/>
    </row>
    <row r="2493" hidden="1">
      <c r="A2493" s="36" t="s">
        <v>1682</v>
      </c>
      <c r="B2493" s="37">
        <v>9.0</v>
      </c>
      <c r="C2493" s="27">
        <v>34.0</v>
      </c>
      <c r="D2493" s="27">
        <v>25.0</v>
      </c>
      <c r="E2493" s="38"/>
    </row>
    <row r="2494" hidden="1"/>
    <row r="2495" hidden="1"/>
    <row r="2496" hidden="1">
      <c r="A2496" s="5" t="s">
        <v>1653</v>
      </c>
      <c r="B2496" s="6"/>
      <c r="C2496" s="6"/>
      <c r="D2496" s="6"/>
      <c r="E2496" s="7"/>
    </row>
    <row r="2497" hidden="1">
      <c r="A2497" s="10"/>
      <c r="B2497" s="11"/>
      <c r="C2497" s="11"/>
      <c r="D2497" s="11"/>
      <c r="E2497" s="12"/>
    </row>
    <row r="2498" hidden="1">
      <c r="A2498" s="5" t="s">
        <v>1655</v>
      </c>
      <c r="B2498" s="6"/>
      <c r="C2498" s="6"/>
      <c r="D2498" s="6"/>
      <c r="E2498" s="7"/>
    </row>
    <row r="2499" hidden="1">
      <c r="A2499" s="10"/>
      <c r="B2499" s="11"/>
      <c r="C2499" s="11"/>
      <c r="D2499" s="11"/>
      <c r="E2499" s="12"/>
    </row>
    <row r="2500" hidden="1">
      <c r="A2500" s="13">
        <v>45999.0</v>
      </c>
      <c r="B2500" s="6"/>
      <c r="C2500" s="54" t="s">
        <v>1656</v>
      </c>
      <c r="D2500" s="15">
        <v>46005.0</v>
      </c>
      <c r="E2500" s="7"/>
    </row>
    <row r="2501" hidden="1">
      <c r="A2501" s="10"/>
      <c r="B2501" s="11"/>
      <c r="C2501" s="16"/>
      <c r="D2501" s="11"/>
      <c r="E2501" s="12"/>
    </row>
    <row r="2502" hidden="1">
      <c r="A2502" s="55" t="s">
        <v>1985</v>
      </c>
      <c r="B2502" s="7"/>
      <c r="C2502" s="16"/>
      <c r="D2502" s="56" t="s">
        <v>1986</v>
      </c>
      <c r="E2502" s="7"/>
    </row>
    <row r="2503" hidden="1">
      <c r="A2503" s="10"/>
      <c r="B2503" s="12"/>
      <c r="C2503" s="16"/>
      <c r="D2503" s="11"/>
      <c r="E2503" s="12"/>
    </row>
    <row r="2504" hidden="1">
      <c r="A2504" s="19" t="s">
        <v>1657</v>
      </c>
      <c r="B2504" s="6"/>
      <c r="C2504" s="6"/>
      <c r="D2504" s="6"/>
      <c r="E2504" s="7"/>
    </row>
    <row r="2505" hidden="1">
      <c r="A2505" s="20" t="s">
        <v>1658</v>
      </c>
      <c r="B2505" s="21" t="s">
        <v>1659</v>
      </c>
      <c r="C2505" s="22" t="s">
        <v>1660</v>
      </c>
      <c r="D2505" s="21" t="s">
        <v>1661</v>
      </c>
      <c r="E2505" s="23" t="s">
        <v>13</v>
      </c>
    </row>
    <row r="2506" hidden="1">
      <c r="A2506" s="57" t="s">
        <v>1662</v>
      </c>
      <c r="B2506" s="25">
        <v>34123.0</v>
      </c>
      <c r="C2506" s="26">
        <v>14000.0</v>
      </c>
      <c r="D2506" s="27">
        <v>-20123.0</v>
      </c>
      <c r="E2506" s="28"/>
    </row>
    <row r="2507" hidden="1">
      <c r="A2507" s="57" t="s">
        <v>1663</v>
      </c>
      <c r="B2507" s="29">
        <v>43162.0</v>
      </c>
      <c r="C2507" s="26">
        <v>43162.0</v>
      </c>
      <c r="D2507" s="27">
        <v>0.0</v>
      </c>
      <c r="E2507" s="28"/>
    </row>
    <row r="2508" hidden="1">
      <c r="A2508" s="57" t="s">
        <v>1664</v>
      </c>
      <c r="B2508" s="29">
        <v>655.0</v>
      </c>
      <c r="C2508" s="26">
        <v>655.0</v>
      </c>
      <c r="D2508" s="27">
        <v>0.0</v>
      </c>
      <c r="E2508" s="28" t="s">
        <v>1665</v>
      </c>
    </row>
    <row r="2509" hidden="1">
      <c r="A2509" s="57" t="s">
        <v>1666</v>
      </c>
      <c r="B2509" s="25">
        <v>5500.0</v>
      </c>
      <c r="C2509" s="26">
        <v>7500.0</v>
      </c>
      <c r="D2509" s="27">
        <v>2000.0</v>
      </c>
      <c r="E2509" s="28" t="s">
        <v>2114</v>
      </c>
    </row>
    <row r="2510" hidden="1">
      <c r="A2510" s="31" t="s">
        <v>1668</v>
      </c>
      <c r="B2510" s="29">
        <v>0.0</v>
      </c>
      <c r="C2510" s="26"/>
      <c r="D2510" s="27">
        <v>0.0</v>
      </c>
      <c r="E2510" s="28"/>
    </row>
    <row r="2511" hidden="1">
      <c r="A2511" s="31" t="s">
        <v>1669</v>
      </c>
      <c r="B2511" s="29">
        <v>0.0</v>
      </c>
      <c r="C2511" s="26">
        <v>18188.0</v>
      </c>
      <c r="D2511" s="27">
        <v>18188.0</v>
      </c>
      <c r="E2511" s="28" t="s">
        <v>1672</v>
      </c>
    </row>
    <row r="2512" hidden="1">
      <c r="A2512" s="31" t="s">
        <v>1671</v>
      </c>
      <c r="B2512" s="29">
        <v>4309.0</v>
      </c>
      <c r="C2512" s="26">
        <v>4309.0</v>
      </c>
      <c r="D2512" s="27">
        <v>0.0</v>
      </c>
      <c r="E2512" s="28" t="s">
        <v>2115</v>
      </c>
    </row>
    <row r="2513" hidden="1">
      <c r="A2513" s="31" t="s">
        <v>1673</v>
      </c>
      <c r="B2513" s="29">
        <v>5240.0</v>
      </c>
      <c r="C2513" s="26">
        <v>5200.0</v>
      </c>
      <c r="D2513" s="27">
        <v>-40.0</v>
      </c>
      <c r="E2513" s="28"/>
    </row>
    <row r="2514" hidden="1">
      <c r="A2514" s="58" t="s">
        <v>1674</v>
      </c>
      <c r="B2514" s="29">
        <v>101193.0</v>
      </c>
      <c r="C2514" s="29">
        <v>101193.0</v>
      </c>
      <c r="D2514" s="27">
        <v>0.0</v>
      </c>
      <c r="E2514" s="34"/>
    </row>
    <row r="2515" hidden="1">
      <c r="A2515" s="58" t="s">
        <v>1675</v>
      </c>
      <c r="B2515" s="29">
        <v>34074.0</v>
      </c>
      <c r="C2515" s="59">
        <v>34074.0</v>
      </c>
      <c r="D2515" s="27">
        <v>0.0</v>
      </c>
      <c r="E2515" s="34"/>
    </row>
    <row r="2516" hidden="1">
      <c r="A2516" s="58" t="s">
        <v>1676</v>
      </c>
      <c r="B2516" s="29">
        <v>92760.0</v>
      </c>
      <c r="C2516" s="59">
        <v>92760.0</v>
      </c>
      <c r="D2516" s="27">
        <v>0.0</v>
      </c>
      <c r="E2516" s="34"/>
    </row>
    <row r="2517" hidden="1">
      <c r="A2517" s="58" t="s">
        <v>1677</v>
      </c>
      <c r="B2517" s="29">
        <v>105442.0</v>
      </c>
      <c r="C2517" s="59">
        <v>105442.0</v>
      </c>
      <c r="D2517" s="27">
        <v>0.0</v>
      </c>
      <c r="E2517" s="34"/>
    </row>
    <row r="2518" hidden="1">
      <c r="A2518" s="58" t="s">
        <v>1679</v>
      </c>
      <c r="B2518" s="29">
        <v>0.0</v>
      </c>
      <c r="C2518" s="59">
        <v>0.0</v>
      </c>
      <c r="D2518" s="27">
        <v>0.0</v>
      </c>
      <c r="E2518" s="34"/>
    </row>
    <row r="2519" hidden="1">
      <c r="A2519" s="58" t="s">
        <v>1680</v>
      </c>
      <c r="B2519" s="29">
        <v>14717.0</v>
      </c>
      <c r="C2519" s="59">
        <v>14717.0</v>
      </c>
      <c r="D2519" s="27">
        <v>0.0</v>
      </c>
      <c r="E2519" s="34"/>
    </row>
    <row r="2520" hidden="1">
      <c r="A2520" s="35" t="s">
        <v>1681</v>
      </c>
      <c r="B2520" s="29">
        <v>426449.0</v>
      </c>
      <c r="C2520" s="59">
        <v>426449.0</v>
      </c>
      <c r="D2520" s="27">
        <v>0.0</v>
      </c>
      <c r="E2520" s="34"/>
    </row>
    <row r="2521" hidden="1">
      <c r="A2521" s="36" t="s">
        <v>1682</v>
      </c>
      <c r="B2521" s="37">
        <v>9.0</v>
      </c>
      <c r="C2521" s="27">
        <v>34.0</v>
      </c>
      <c r="D2521" s="27">
        <v>25.0</v>
      </c>
      <c r="E2521" s="38"/>
    </row>
    <row r="2522" hidden="1"/>
    <row r="2523" hidden="1"/>
    <row r="2524" hidden="1">
      <c r="A2524" s="5" t="s">
        <v>1653</v>
      </c>
      <c r="B2524" s="6"/>
      <c r="C2524" s="6"/>
      <c r="D2524" s="6"/>
      <c r="E2524" s="7"/>
    </row>
    <row r="2525" hidden="1">
      <c r="A2525" s="10"/>
      <c r="B2525" s="11"/>
      <c r="C2525" s="11"/>
      <c r="D2525" s="11"/>
      <c r="E2525" s="12"/>
    </row>
    <row r="2526" hidden="1">
      <c r="A2526" s="5" t="s">
        <v>1655</v>
      </c>
      <c r="B2526" s="6"/>
      <c r="C2526" s="6"/>
      <c r="D2526" s="6"/>
      <c r="E2526" s="7"/>
    </row>
    <row r="2527" hidden="1">
      <c r="A2527" s="10"/>
      <c r="B2527" s="11"/>
      <c r="C2527" s="11"/>
      <c r="D2527" s="11"/>
      <c r="E2527" s="12"/>
    </row>
    <row r="2528" hidden="1">
      <c r="A2528" s="13">
        <v>46006.0</v>
      </c>
      <c r="B2528" s="6"/>
      <c r="C2528" s="54" t="s">
        <v>1656</v>
      </c>
      <c r="D2528" s="15">
        <v>46012.0</v>
      </c>
      <c r="E2528" s="7"/>
    </row>
    <row r="2529" hidden="1">
      <c r="A2529" s="10"/>
      <c r="B2529" s="11"/>
      <c r="C2529" s="16"/>
      <c r="D2529" s="11"/>
      <c r="E2529" s="12"/>
    </row>
    <row r="2530" hidden="1">
      <c r="A2530" s="55" t="s">
        <v>1985</v>
      </c>
      <c r="B2530" s="7"/>
      <c r="C2530" s="16"/>
      <c r="D2530" s="56" t="s">
        <v>1986</v>
      </c>
      <c r="E2530" s="7"/>
    </row>
    <row r="2531" hidden="1">
      <c r="A2531" s="10"/>
      <c r="B2531" s="12"/>
      <c r="C2531" s="16"/>
      <c r="D2531" s="11"/>
      <c r="E2531" s="12"/>
    </row>
    <row r="2532" hidden="1">
      <c r="A2532" s="19" t="s">
        <v>1657</v>
      </c>
      <c r="B2532" s="6"/>
      <c r="C2532" s="6"/>
      <c r="D2532" s="6"/>
      <c r="E2532" s="7"/>
    </row>
    <row r="2533" hidden="1">
      <c r="A2533" s="20" t="s">
        <v>1658</v>
      </c>
      <c r="B2533" s="21" t="s">
        <v>1659</v>
      </c>
      <c r="C2533" s="22" t="s">
        <v>1660</v>
      </c>
      <c r="D2533" s="21" t="s">
        <v>1661</v>
      </c>
      <c r="E2533" s="23" t="s">
        <v>13</v>
      </c>
    </row>
    <row r="2534" hidden="1">
      <c r="A2534" s="57" t="s">
        <v>1662</v>
      </c>
      <c r="B2534" s="25">
        <v>34226.0</v>
      </c>
      <c r="C2534" s="26">
        <v>15130.0</v>
      </c>
      <c r="D2534" s="27">
        <v>-19096.0</v>
      </c>
      <c r="E2534" s="28"/>
    </row>
    <row r="2535" hidden="1">
      <c r="A2535" s="57" t="s">
        <v>1663</v>
      </c>
      <c r="B2535" s="29">
        <v>34004.0</v>
      </c>
      <c r="C2535" s="26">
        <v>34004.0</v>
      </c>
      <c r="D2535" s="27">
        <v>0.0</v>
      </c>
      <c r="E2535" s="28"/>
    </row>
    <row r="2536" hidden="1">
      <c r="A2536" s="57" t="s">
        <v>1664</v>
      </c>
      <c r="B2536" s="29">
        <v>1540.0</v>
      </c>
      <c r="C2536" s="26">
        <v>1540.0</v>
      </c>
      <c r="D2536" s="27">
        <v>0.0</v>
      </c>
      <c r="E2536" s="28" t="s">
        <v>1665</v>
      </c>
    </row>
    <row r="2537" hidden="1">
      <c r="A2537" s="57" t="s">
        <v>1666</v>
      </c>
      <c r="B2537" s="25">
        <v>4500.0</v>
      </c>
      <c r="C2537" s="26">
        <v>7945.0</v>
      </c>
      <c r="D2537" s="27">
        <v>3445.0</v>
      </c>
      <c r="E2537" s="28" t="s">
        <v>2116</v>
      </c>
    </row>
    <row r="2538" hidden="1">
      <c r="A2538" s="31" t="s">
        <v>1668</v>
      </c>
      <c r="B2538" s="29">
        <v>2080.0</v>
      </c>
      <c r="C2538" s="26">
        <v>501.0</v>
      </c>
      <c r="D2538" s="27">
        <v>-1579.0</v>
      </c>
      <c r="E2538" s="28" t="s">
        <v>2117</v>
      </c>
    </row>
    <row r="2539" hidden="1">
      <c r="A2539" s="31" t="s">
        <v>1669</v>
      </c>
      <c r="B2539" s="29">
        <v>110.0</v>
      </c>
      <c r="C2539" s="26">
        <v>16792.0</v>
      </c>
      <c r="D2539" s="27">
        <v>16682.0</v>
      </c>
      <c r="E2539" s="28" t="s">
        <v>2118</v>
      </c>
    </row>
    <row r="2540" hidden="1">
      <c r="A2540" s="31" t="s">
        <v>1671</v>
      </c>
      <c r="B2540" s="29">
        <v>3000.0</v>
      </c>
      <c r="C2540" s="26">
        <v>3572.0</v>
      </c>
      <c r="D2540" s="27">
        <v>572.0</v>
      </c>
      <c r="E2540" s="28" t="s">
        <v>2119</v>
      </c>
    </row>
    <row r="2541" hidden="1">
      <c r="A2541" s="31" t="s">
        <v>1673</v>
      </c>
      <c r="B2541" s="29">
        <v>4520.0</v>
      </c>
      <c r="C2541" s="26">
        <v>4600.0</v>
      </c>
      <c r="D2541" s="27">
        <v>80.0</v>
      </c>
      <c r="E2541" s="28"/>
    </row>
    <row r="2542" hidden="1">
      <c r="A2542" s="58" t="s">
        <v>1674</v>
      </c>
      <c r="B2542" s="29">
        <v>106676.0</v>
      </c>
      <c r="C2542" s="29">
        <v>106676.0</v>
      </c>
      <c r="D2542" s="27">
        <v>0.0</v>
      </c>
      <c r="E2542" s="34"/>
    </row>
    <row r="2543" hidden="1">
      <c r="A2543" s="58" t="s">
        <v>1675</v>
      </c>
      <c r="B2543" s="29">
        <v>36742.0</v>
      </c>
      <c r="C2543" s="59">
        <v>36742.0</v>
      </c>
      <c r="D2543" s="27">
        <v>0.0</v>
      </c>
      <c r="E2543" s="34"/>
    </row>
    <row r="2544" hidden="1">
      <c r="A2544" s="58" t="s">
        <v>1676</v>
      </c>
      <c r="B2544" s="29">
        <v>106640.0</v>
      </c>
      <c r="C2544" s="59">
        <v>106640.0</v>
      </c>
      <c r="D2544" s="27">
        <v>0.0</v>
      </c>
      <c r="E2544" s="34"/>
    </row>
    <row r="2545" hidden="1">
      <c r="A2545" s="58" t="s">
        <v>1677</v>
      </c>
      <c r="B2545" s="29">
        <v>107106.0</v>
      </c>
      <c r="C2545" s="59">
        <v>107106.0</v>
      </c>
      <c r="D2545" s="27">
        <v>0.0</v>
      </c>
      <c r="E2545" s="34"/>
    </row>
    <row r="2546" hidden="1">
      <c r="A2546" s="58" t="s">
        <v>1679</v>
      </c>
      <c r="B2546" s="29">
        <v>795.0</v>
      </c>
      <c r="C2546" s="59">
        <v>795.0</v>
      </c>
      <c r="D2546" s="27">
        <v>0.0</v>
      </c>
      <c r="E2546" s="34"/>
    </row>
    <row r="2547" hidden="1">
      <c r="A2547" s="58" t="s">
        <v>1680</v>
      </c>
      <c r="B2547" s="29">
        <v>14122.0</v>
      </c>
      <c r="C2547" s="59">
        <v>14122.0</v>
      </c>
      <c r="D2547" s="27">
        <v>0.0</v>
      </c>
      <c r="E2547" s="34"/>
    </row>
    <row r="2548" hidden="1">
      <c r="A2548" s="35" t="s">
        <v>1681</v>
      </c>
      <c r="B2548" s="29">
        <v>441896.5</v>
      </c>
      <c r="C2548" s="59">
        <v>441896.5</v>
      </c>
      <c r="D2548" s="27">
        <v>0.0</v>
      </c>
      <c r="E2548" s="34"/>
    </row>
    <row r="2549" hidden="1">
      <c r="A2549" s="36" t="s">
        <v>1682</v>
      </c>
      <c r="B2549" s="37">
        <v>42.5</v>
      </c>
      <c r="C2549" s="27">
        <v>146.5</v>
      </c>
      <c r="D2549" s="27">
        <v>104.0</v>
      </c>
      <c r="E2549" s="38"/>
    </row>
    <row r="2550" hidden="1"/>
    <row r="2551" hidden="1"/>
    <row r="2552" hidden="1">
      <c r="A2552" s="5" t="s">
        <v>1653</v>
      </c>
      <c r="B2552" s="6"/>
      <c r="C2552" s="6"/>
      <c r="D2552" s="6"/>
      <c r="E2552" s="7"/>
    </row>
    <row r="2553" hidden="1">
      <c r="A2553" s="10"/>
      <c r="B2553" s="11"/>
      <c r="C2553" s="11"/>
      <c r="D2553" s="11"/>
      <c r="E2553" s="12"/>
    </row>
    <row r="2554" hidden="1">
      <c r="A2554" s="5" t="s">
        <v>1655</v>
      </c>
      <c r="B2554" s="6"/>
      <c r="C2554" s="6"/>
      <c r="D2554" s="6"/>
      <c r="E2554" s="7"/>
    </row>
    <row r="2555" hidden="1">
      <c r="A2555" s="10"/>
      <c r="B2555" s="11"/>
      <c r="C2555" s="11"/>
      <c r="D2555" s="11"/>
      <c r="E2555" s="12"/>
    </row>
    <row r="2556" hidden="1">
      <c r="A2556" s="13">
        <v>46013.0</v>
      </c>
      <c r="B2556" s="6"/>
      <c r="C2556" s="54" t="s">
        <v>1656</v>
      </c>
      <c r="D2556" s="15">
        <v>46019.0</v>
      </c>
      <c r="E2556" s="7"/>
    </row>
    <row r="2557" hidden="1">
      <c r="A2557" s="10"/>
      <c r="B2557" s="11"/>
      <c r="C2557" s="16"/>
      <c r="D2557" s="11"/>
      <c r="E2557" s="12"/>
    </row>
    <row r="2558" hidden="1">
      <c r="A2558" s="55" t="s">
        <v>1985</v>
      </c>
      <c r="B2558" s="7"/>
      <c r="C2558" s="16"/>
      <c r="D2558" s="56" t="s">
        <v>1986</v>
      </c>
      <c r="E2558" s="7"/>
    </row>
    <row r="2559" hidden="1">
      <c r="A2559" s="10"/>
      <c r="B2559" s="12"/>
      <c r="C2559" s="16"/>
      <c r="D2559" s="11"/>
      <c r="E2559" s="12"/>
    </row>
    <row r="2560" hidden="1">
      <c r="A2560" s="19" t="s">
        <v>1657</v>
      </c>
      <c r="B2560" s="6"/>
      <c r="C2560" s="6"/>
      <c r="D2560" s="6"/>
      <c r="E2560" s="7"/>
    </row>
    <row r="2561" hidden="1">
      <c r="A2561" s="20" t="s">
        <v>1658</v>
      </c>
      <c r="B2561" s="21" t="s">
        <v>1659</v>
      </c>
      <c r="C2561" s="22" t="s">
        <v>1660</v>
      </c>
      <c r="D2561" s="21" t="s">
        <v>1661</v>
      </c>
      <c r="E2561" s="23" t="s">
        <v>13</v>
      </c>
    </row>
    <row r="2562" hidden="1">
      <c r="A2562" s="57" t="s">
        <v>1662</v>
      </c>
      <c r="B2562" s="25">
        <v>26725.0</v>
      </c>
      <c r="C2562" s="26">
        <v>11560.0</v>
      </c>
      <c r="D2562" s="27">
        <v>-15165.0</v>
      </c>
      <c r="E2562" s="28"/>
    </row>
    <row r="2563" hidden="1">
      <c r="A2563" s="57" t="s">
        <v>1663</v>
      </c>
      <c r="B2563" s="29">
        <v>21705.0</v>
      </c>
      <c r="C2563" s="26">
        <v>21702.0</v>
      </c>
      <c r="D2563" s="27">
        <v>-3.0</v>
      </c>
      <c r="E2563" s="28"/>
    </row>
    <row r="2564" hidden="1">
      <c r="A2564" s="57" t="s">
        <v>1664</v>
      </c>
      <c r="B2564" s="29">
        <v>0.0</v>
      </c>
      <c r="C2564" s="26"/>
      <c r="D2564" s="27">
        <v>0.0</v>
      </c>
      <c r="E2564" s="28" t="s">
        <v>1665</v>
      </c>
    </row>
    <row r="2565" hidden="1">
      <c r="A2565" s="57" t="s">
        <v>1666</v>
      </c>
      <c r="B2565" s="25">
        <v>2500.0</v>
      </c>
      <c r="C2565" s="26">
        <v>6475.0</v>
      </c>
      <c r="D2565" s="27">
        <v>3975.0</v>
      </c>
      <c r="E2565" s="28" t="s">
        <v>2120</v>
      </c>
    </row>
    <row r="2566" hidden="1">
      <c r="A2566" s="31" t="s">
        <v>1668</v>
      </c>
      <c r="B2566" s="29">
        <v>0.0</v>
      </c>
      <c r="C2566" s="26"/>
      <c r="D2566" s="27">
        <v>0.0</v>
      </c>
      <c r="E2566" s="28"/>
    </row>
    <row r="2567" hidden="1">
      <c r="A2567" s="31" t="s">
        <v>1669</v>
      </c>
      <c r="B2567" s="29">
        <v>0.0</v>
      </c>
      <c r="C2567" s="26">
        <v>11194.0</v>
      </c>
      <c r="D2567" s="27">
        <v>11194.0</v>
      </c>
      <c r="E2567" s="28" t="s">
        <v>1672</v>
      </c>
    </row>
    <row r="2568" hidden="1">
      <c r="A2568" s="31" t="s">
        <v>1671</v>
      </c>
      <c r="B2568" s="29">
        <v>1699.0</v>
      </c>
      <c r="C2568" s="26">
        <v>1699.0</v>
      </c>
      <c r="D2568" s="27">
        <v>0.0</v>
      </c>
      <c r="E2568" s="28" t="s">
        <v>2121</v>
      </c>
    </row>
    <row r="2569" hidden="1">
      <c r="A2569" s="31" t="s">
        <v>1673</v>
      </c>
      <c r="B2569" s="29">
        <v>1920.0</v>
      </c>
      <c r="C2569" s="26">
        <v>1920.0</v>
      </c>
      <c r="D2569" s="27">
        <v>0.0</v>
      </c>
      <c r="E2569" s="28"/>
    </row>
    <row r="2570" hidden="1">
      <c r="A2570" s="58" t="s">
        <v>1674</v>
      </c>
      <c r="B2570" s="29">
        <v>73719.0</v>
      </c>
      <c r="C2570" s="29">
        <v>73719.0</v>
      </c>
      <c r="D2570" s="27">
        <v>0.0</v>
      </c>
      <c r="E2570" s="34"/>
    </row>
    <row r="2571" hidden="1">
      <c r="A2571" s="58" t="s">
        <v>1675</v>
      </c>
      <c r="B2571" s="29">
        <v>20401.0</v>
      </c>
      <c r="C2571" s="59">
        <v>20401.0</v>
      </c>
      <c r="D2571" s="27">
        <v>0.0</v>
      </c>
      <c r="E2571" s="34"/>
    </row>
    <row r="2572" hidden="1">
      <c r="A2572" s="58" t="s">
        <v>1676</v>
      </c>
      <c r="B2572" s="29">
        <v>56563.0</v>
      </c>
      <c r="C2572" s="59">
        <v>56563.0</v>
      </c>
      <c r="D2572" s="27">
        <v>0.0</v>
      </c>
      <c r="E2572" s="34"/>
    </row>
    <row r="2573" hidden="1">
      <c r="A2573" s="58" t="s">
        <v>1677</v>
      </c>
      <c r="B2573" s="29">
        <v>62102.5</v>
      </c>
      <c r="C2573" s="59">
        <v>62102.5</v>
      </c>
      <c r="D2573" s="27">
        <v>0.0</v>
      </c>
      <c r="E2573" s="34"/>
    </row>
    <row r="2574" hidden="1">
      <c r="A2574" s="58" t="s">
        <v>1679</v>
      </c>
      <c r="B2574" s="29">
        <v>0.0</v>
      </c>
      <c r="C2574" s="59">
        <v>0.0</v>
      </c>
      <c r="D2574" s="27">
        <v>0.0</v>
      </c>
      <c r="E2574" s="34"/>
    </row>
    <row r="2575" hidden="1">
      <c r="A2575" s="58" t="s">
        <v>1680</v>
      </c>
      <c r="B2575" s="29">
        <v>9657.0</v>
      </c>
      <c r="C2575" s="59">
        <v>9657.0</v>
      </c>
      <c r="D2575" s="27">
        <v>0.0</v>
      </c>
      <c r="E2575" s="34"/>
    </row>
    <row r="2576" hidden="1">
      <c r="A2576" s="35" t="s">
        <v>1681</v>
      </c>
      <c r="B2576" s="29">
        <v>267331.0</v>
      </c>
      <c r="C2576" s="59">
        <v>267331.0</v>
      </c>
      <c r="D2576" s="27">
        <v>0.0</v>
      </c>
      <c r="E2576" s="34"/>
    </row>
    <row r="2577" hidden="1">
      <c r="A2577" s="36" t="s">
        <v>1682</v>
      </c>
      <c r="B2577" s="37">
        <v>3.5</v>
      </c>
      <c r="C2577" s="27">
        <v>4.5</v>
      </c>
      <c r="D2577" s="27">
        <v>1.0</v>
      </c>
      <c r="E2577" s="38"/>
    </row>
    <row r="2578" hidden="1"/>
    <row r="2579" hidden="1"/>
    <row r="2580" hidden="1">
      <c r="A2580" s="5" t="s">
        <v>1653</v>
      </c>
      <c r="B2580" s="6"/>
      <c r="C2580" s="6"/>
      <c r="D2580" s="6"/>
      <c r="E2580" s="7"/>
    </row>
    <row r="2581" hidden="1">
      <c r="A2581" s="10"/>
      <c r="B2581" s="11"/>
      <c r="C2581" s="11"/>
      <c r="D2581" s="11"/>
      <c r="E2581" s="12"/>
    </row>
    <row r="2582" hidden="1">
      <c r="A2582" s="5" t="s">
        <v>1655</v>
      </c>
      <c r="B2582" s="6"/>
      <c r="C2582" s="6"/>
      <c r="D2582" s="6"/>
      <c r="E2582" s="7"/>
    </row>
    <row r="2583" hidden="1">
      <c r="A2583" s="10"/>
      <c r="B2583" s="11"/>
      <c r="C2583" s="11"/>
      <c r="D2583" s="11"/>
      <c r="E2583" s="12"/>
    </row>
    <row r="2584" hidden="1">
      <c r="A2584" s="13">
        <v>46020.0</v>
      </c>
      <c r="B2584" s="6"/>
      <c r="C2584" s="54" t="s">
        <v>1656</v>
      </c>
      <c r="D2584" s="15">
        <v>46022.0</v>
      </c>
      <c r="E2584" s="7"/>
    </row>
    <row r="2585" hidden="1">
      <c r="A2585" s="10"/>
      <c r="B2585" s="11"/>
      <c r="C2585" s="16"/>
      <c r="D2585" s="11"/>
      <c r="E2585" s="12"/>
    </row>
    <row r="2586" hidden="1">
      <c r="A2586" s="55" t="s">
        <v>1985</v>
      </c>
      <c r="B2586" s="7"/>
      <c r="C2586" s="16"/>
      <c r="D2586" s="56" t="s">
        <v>1988</v>
      </c>
      <c r="E2586" s="7"/>
    </row>
    <row r="2587" hidden="1">
      <c r="A2587" s="10"/>
      <c r="B2587" s="12"/>
      <c r="C2587" s="16"/>
      <c r="D2587" s="11"/>
      <c r="E2587" s="12"/>
    </row>
    <row r="2588" hidden="1">
      <c r="A2588" s="19" t="s">
        <v>1657</v>
      </c>
      <c r="B2588" s="6"/>
      <c r="C2588" s="6"/>
      <c r="D2588" s="6"/>
      <c r="E2588" s="7"/>
    </row>
    <row r="2589" hidden="1">
      <c r="A2589" s="20" t="s">
        <v>1658</v>
      </c>
      <c r="B2589" s="21" t="s">
        <v>1659</v>
      </c>
      <c r="C2589" s="22" t="s">
        <v>1660</v>
      </c>
      <c r="D2589" s="21" t="s">
        <v>1661</v>
      </c>
      <c r="E2589" s="23" t="s">
        <v>13</v>
      </c>
    </row>
    <row r="2590" hidden="1">
      <c r="A2590" s="57" t="s">
        <v>1662</v>
      </c>
      <c r="B2590" s="25">
        <v>24907.0</v>
      </c>
      <c r="C2590" s="26">
        <v>23159.0</v>
      </c>
      <c r="D2590" s="27">
        <v>-1748.0</v>
      </c>
      <c r="E2590" s="28"/>
    </row>
    <row r="2591" hidden="1">
      <c r="A2591" s="57" t="s">
        <v>1663</v>
      </c>
      <c r="B2591" s="29">
        <v>9966.0</v>
      </c>
      <c r="C2591" s="26">
        <v>9966.0</v>
      </c>
      <c r="D2591" s="27">
        <v>0.0</v>
      </c>
      <c r="E2591" s="28"/>
    </row>
    <row r="2592" hidden="1">
      <c r="A2592" s="57" t="s">
        <v>1664</v>
      </c>
      <c r="B2592" s="29">
        <v>0.0</v>
      </c>
      <c r="C2592" s="26"/>
      <c r="D2592" s="27">
        <v>0.0</v>
      </c>
      <c r="E2592" s="28" t="s">
        <v>1665</v>
      </c>
    </row>
    <row r="2593" hidden="1">
      <c r="A2593" s="57" t="s">
        <v>1666</v>
      </c>
      <c r="B2593" s="25">
        <v>1500.0</v>
      </c>
      <c r="C2593" s="26">
        <v>3373.0</v>
      </c>
      <c r="D2593" s="27">
        <v>1873.0</v>
      </c>
      <c r="E2593" s="28" t="s">
        <v>2122</v>
      </c>
    </row>
    <row r="2594" hidden="1">
      <c r="A2594" s="31" t="s">
        <v>1668</v>
      </c>
      <c r="B2594" s="29">
        <v>0.0</v>
      </c>
      <c r="C2594" s="26"/>
      <c r="D2594" s="27">
        <v>0.0</v>
      </c>
      <c r="E2594" s="28"/>
    </row>
    <row r="2595" hidden="1">
      <c r="A2595" s="31" t="s">
        <v>1669</v>
      </c>
      <c r="B2595" s="29">
        <v>0.0</v>
      </c>
      <c r="C2595" s="26"/>
      <c r="D2595" s="27">
        <v>0.0</v>
      </c>
      <c r="E2595" s="28"/>
    </row>
    <row r="2596" hidden="1">
      <c r="A2596" s="31" t="s">
        <v>1671</v>
      </c>
      <c r="B2596" s="29">
        <v>120.0</v>
      </c>
      <c r="C2596" s="26"/>
      <c r="D2596" s="27">
        <v>-120.0</v>
      </c>
      <c r="E2596" s="28"/>
    </row>
    <row r="2597" hidden="1">
      <c r="A2597" s="31" t="s">
        <v>1673</v>
      </c>
      <c r="B2597" s="29">
        <v>1480.0</v>
      </c>
      <c r="C2597" s="26">
        <v>1600.0</v>
      </c>
      <c r="D2597" s="27">
        <v>120.0</v>
      </c>
      <c r="E2597" s="28"/>
    </row>
    <row r="2598" hidden="1">
      <c r="A2598" s="58" t="s">
        <v>1674</v>
      </c>
      <c r="B2598" s="29">
        <v>58196.0</v>
      </c>
      <c r="C2598" s="29">
        <v>59482.0</v>
      </c>
      <c r="D2598" s="27">
        <v>1286.0</v>
      </c>
      <c r="E2598" s="34"/>
    </row>
    <row r="2599" hidden="1">
      <c r="A2599" s="58" t="s">
        <v>1675</v>
      </c>
      <c r="B2599" s="29">
        <v>16968.0</v>
      </c>
      <c r="C2599" s="59">
        <v>16968.0</v>
      </c>
      <c r="D2599" s="27">
        <v>0.0</v>
      </c>
      <c r="E2599" s="34"/>
    </row>
    <row r="2600" hidden="1">
      <c r="A2600" s="58" t="s">
        <v>1676</v>
      </c>
      <c r="B2600" s="29">
        <v>38934.0</v>
      </c>
      <c r="C2600" s="59">
        <v>38934.0</v>
      </c>
      <c r="D2600" s="27">
        <v>0.0</v>
      </c>
      <c r="E2600" s="34"/>
    </row>
    <row r="2601" hidden="1">
      <c r="A2601" s="58" t="s">
        <v>1677</v>
      </c>
      <c r="B2601" s="29">
        <v>41064.0</v>
      </c>
      <c r="C2601" s="59">
        <v>41064.0</v>
      </c>
      <c r="D2601" s="27">
        <v>0.0</v>
      </c>
      <c r="E2601" s="34"/>
    </row>
    <row r="2602" hidden="1">
      <c r="A2602" s="58" t="s">
        <v>1679</v>
      </c>
      <c r="B2602" s="29">
        <v>454.0</v>
      </c>
      <c r="C2602" s="59">
        <v>454.0</v>
      </c>
      <c r="D2602" s="27">
        <v>0.0</v>
      </c>
      <c r="E2602" s="34"/>
    </row>
    <row r="2603" hidden="1">
      <c r="A2603" s="58" t="s">
        <v>1680</v>
      </c>
      <c r="B2603" s="29">
        <v>10869.0</v>
      </c>
      <c r="C2603" s="59">
        <v>10540.0</v>
      </c>
      <c r="D2603" s="27">
        <v>-329.0</v>
      </c>
      <c r="E2603" s="34"/>
    </row>
    <row r="2604" hidden="1">
      <c r="A2604" s="35" t="s">
        <v>1681</v>
      </c>
      <c r="B2604" s="29">
        <v>193586.0</v>
      </c>
      <c r="C2604" s="59">
        <v>194244.0</v>
      </c>
      <c r="D2604" s="27">
        <v>658.0</v>
      </c>
      <c r="E2604" s="34"/>
    </row>
    <row r="2605" hidden="1">
      <c r="A2605" s="36" t="s">
        <v>1682</v>
      </c>
      <c r="B2605" s="37">
        <v>3.0</v>
      </c>
      <c r="C2605" s="27">
        <v>756.0</v>
      </c>
      <c r="D2605" s="27">
        <v>753.0</v>
      </c>
      <c r="E2605" s="38"/>
    </row>
    <row r="2606" hidden="1"/>
    <row r="2607" hidden="1"/>
    <row r="2608" hidden="1">
      <c r="A2608" s="5" t="s">
        <v>1653</v>
      </c>
      <c r="B2608" s="6"/>
      <c r="C2608" s="6"/>
      <c r="D2608" s="6"/>
      <c r="E2608" s="7"/>
    </row>
    <row r="2609" hidden="1">
      <c r="A2609" s="10"/>
      <c r="B2609" s="11"/>
      <c r="C2609" s="11"/>
      <c r="D2609" s="11"/>
      <c r="E2609" s="12"/>
    </row>
    <row r="2610" hidden="1">
      <c r="A2610" s="5" t="s">
        <v>1655</v>
      </c>
      <c r="B2610" s="6"/>
      <c r="C2610" s="6"/>
      <c r="D2610" s="6"/>
      <c r="E2610" s="7"/>
    </row>
    <row r="2611" hidden="1">
      <c r="A2611" s="10"/>
      <c r="B2611" s="11"/>
      <c r="C2611" s="11"/>
      <c r="D2611" s="11"/>
      <c r="E2611" s="12"/>
    </row>
    <row r="2612" hidden="1">
      <c r="A2612" s="13">
        <v>46023.0</v>
      </c>
      <c r="B2612" s="6"/>
      <c r="C2612" s="54" t="s">
        <v>1656</v>
      </c>
      <c r="D2612" s="15">
        <v>46026.0</v>
      </c>
      <c r="E2612" s="7"/>
    </row>
    <row r="2613" hidden="1">
      <c r="A2613" s="10"/>
      <c r="B2613" s="11"/>
      <c r="C2613" s="16"/>
      <c r="D2613" s="11"/>
      <c r="E2613" s="12"/>
    </row>
    <row r="2614" hidden="1">
      <c r="A2614" s="55" t="s">
        <v>2000</v>
      </c>
      <c r="B2614" s="7"/>
      <c r="C2614" s="16"/>
      <c r="D2614" s="56" t="s">
        <v>1986</v>
      </c>
      <c r="E2614" s="7"/>
    </row>
    <row r="2615" hidden="1">
      <c r="A2615" s="10"/>
      <c r="B2615" s="12"/>
      <c r="C2615" s="16"/>
      <c r="D2615" s="11"/>
      <c r="E2615" s="12"/>
    </row>
    <row r="2616" hidden="1">
      <c r="A2616" s="19" t="s">
        <v>1657</v>
      </c>
      <c r="B2616" s="6"/>
      <c r="C2616" s="6"/>
      <c r="D2616" s="6"/>
      <c r="E2616" s="7"/>
    </row>
    <row r="2617" hidden="1">
      <c r="A2617" s="20" t="s">
        <v>1658</v>
      </c>
      <c r="B2617" s="21" t="s">
        <v>1659</v>
      </c>
      <c r="C2617" s="22" t="s">
        <v>1660</v>
      </c>
      <c r="D2617" s="21" t="s">
        <v>1661</v>
      </c>
      <c r="E2617" s="23" t="s">
        <v>13</v>
      </c>
    </row>
    <row r="2618" hidden="1">
      <c r="A2618" s="57" t="s">
        <v>1662</v>
      </c>
      <c r="B2618" s="25">
        <v>38107.0</v>
      </c>
      <c r="C2618" s="26">
        <v>36007.0</v>
      </c>
      <c r="D2618" s="27">
        <v>-2100.0</v>
      </c>
      <c r="E2618" s="28"/>
    </row>
    <row r="2619" hidden="1">
      <c r="A2619" s="57" t="s">
        <v>1663</v>
      </c>
      <c r="B2619" s="29">
        <v>19350.0</v>
      </c>
      <c r="C2619" s="26">
        <v>19350.0</v>
      </c>
      <c r="D2619" s="27">
        <v>0.0</v>
      </c>
      <c r="E2619" s="28"/>
    </row>
    <row r="2620" hidden="1">
      <c r="A2620" s="57" t="s">
        <v>1664</v>
      </c>
      <c r="B2620" s="29">
        <v>140.0</v>
      </c>
      <c r="C2620" s="26">
        <v>140.0</v>
      </c>
      <c r="D2620" s="27">
        <v>0.0</v>
      </c>
      <c r="E2620" s="28" t="s">
        <v>1665</v>
      </c>
    </row>
    <row r="2621" hidden="1">
      <c r="A2621" s="57" t="s">
        <v>1666</v>
      </c>
      <c r="B2621" s="25">
        <v>0.0</v>
      </c>
      <c r="C2621" s="26">
        <v>1822.0</v>
      </c>
      <c r="D2621" s="27">
        <v>1822.0</v>
      </c>
      <c r="E2621" s="28" t="s">
        <v>2123</v>
      </c>
    </row>
    <row r="2622" hidden="1">
      <c r="A2622" s="31" t="s">
        <v>1668</v>
      </c>
      <c r="B2622" s="29">
        <v>80.0</v>
      </c>
      <c r="C2622" s="26">
        <v>189.0</v>
      </c>
      <c r="D2622" s="27">
        <v>109.0</v>
      </c>
      <c r="E2622" s="28" t="s">
        <v>2124</v>
      </c>
    </row>
    <row r="2623" hidden="1">
      <c r="A2623" s="31" t="s">
        <v>1669</v>
      </c>
      <c r="B2623" s="29">
        <v>0.0</v>
      </c>
      <c r="C2623" s="26"/>
      <c r="D2623" s="27">
        <v>0.0</v>
      </c>
      <c r="E2623" s="28"/>
    </row>
    <row r="2624" hidden="1">
      <c r="A2624" s="31" t="s">
        <v>1671</v>
      </c>
      <c r="B2624" s="29">
        <v>0.0</v>
      </c>
      <c r="C2624" s="26"/>
      <c r="D2624" s="27">
        <v>0.0</v>
      </c>
      <c r="E2624" s="28"/>
    </row>
    <row r="2625" hidden="1">
      <c r="A2625" s="31" t="s">
        <v>1673</v>
      </c>
      <c r="B2625" s="29">
        <v>5080.0</v>
      </c>
      <c r="C2625" s="26">
        <v>5160.0</v>
      </c>
      <c r="D2625" s="27">
        <v>80.0</v>
      </c>
      <c r="E2625" s="28"/>
    </row>
    <row r="2626" hidden="1">
      <c r="A2626" s="58" t="s">
        <v>1674</v>
      </c>
      <c r="B2626" s="29">
        <v>80651.0</v>
      </c>
      <c r="C2626" s="29">
        <v>80651.0</v>
      </c>
      <c r="D2626" s="27">
        <v>0.0</v>
      </c>
      <c r="E2626" s="34"/>
    </row>
    <row r="2627" hidden="1">
      <c r="A2627" s="58" t="s">
        <v>1675</v>
      </c>
      <c r="B2627" s="29">
        <v>29584.0</v>
      </c>
      <c r="C2627" s="59">
        <v>29584.0</v>
      </c>
      <c r="D2627" s="27">
        <v>0.0</v>
      </c>
      <c r="E2627" s="34"/>
    </row>
    <row r="2628" hidden="1">
      <c r="A2628" s="58" t="s">
        <v>1676</v>
      </c>
      <c r="B2628" s="29">
        <v>58084.0</v>
      </c>
      <c r="C2628" s="59">
        <v>58084.0</v>
      </c>
      <c r="D2628" s="27">
        <v>0.0</v>
      </c>
      <c r="E2628" s="34"/>
    </row>
    <row r="2629" hidden="1">
      <c r="A2629" s="58" t="s">
        <v>1677</v>
      </c>
      <c r="B2629" s="29">
        <v>54616.0</v>
      </c>
      <c r="C2629" s="59">
        <v>54616.0</v>
      </c>
      <c r="D2629" s="27">
        <v>0.0</v>
      </c>
      <c r="E2629" s="34"/>
    </row>
    <row r="2630" hidden="1">
      <c r="A2630" s="58" t="s">
        <v>1679</v>
      </c>
      <c r="B2630" s="29">
        <v>0.0</v>
      </c>
      <c r="C2630" s="59">
        <v>0.0</v>
      </c>
      <c r="D2630" s="27">
        <v>0.0</v>
      </c>
      <c r="E2630" s="34"/>
    </row>
    <row r="2631" hidden="1">
      <c r="A2631" s="58" t="s">
        <v>1680</v>
      </c>
      <c r="B2631" s="29">
        <v>20531.0</v>
      </c>
      <c r="C2631" s="59">
        <v>20531.0</v>
      </c>
      <c r="D2631" s="27">
        <v>0.0</v>
      </c>
      <c r="E2631" s="34"/>
    </row>
    <row r="2632" hidden="1">
      <c r="A2632" s="35" t="s">
        <v>1681</v>
      </c>
      <c r="B2632" s="29">
        <v>285691.5</v>
      </c>
      <c r="C2632" s="59">
        <v>285691.5</v>
      </c>
      <c r="D2632" s="27">
        <v>0.0</v>
      </c>
      <c r="E2632" s="34"/>
    </row>
    <row r="2633" hidden="1">
      <c r="A2633" s="36" t="s">
        <v>1682</v>
      </c>
      <c r="B2633" s="37">
        <v>0.5</v>
      </c>
      <c r="C2633" s="27">
        <v>-88.5</v>
      </c>
      <c r="D2633" s="27">
        <v>-89.0</v>
      </c>
      <c r="E2633" s="38"/>
    </row>
    <row r="2634" hidden="1"/>
    <row r="2635" hidden="1"/>
    <row r="2636" hidden="1">
      <c r="A2636" s="5" t="s">
        <v>1653</v>
      </c>
      <c r="B2636" s="6"/>
      <c r="C2636" s="6"/>
      <c r="D2636" s="6"/>
      <c r="E2636" s="7"/>
    </row>
    <row r="2637" hidden="1">
      <c r="A2637" s="10"/>
      <c r="B2637" s="11"/>
      <c r="C2637" s="11"/>
      <c r="D2637" s="11"/>
      <c r="E2637" s="12"/>
    </row>
    <row r="2638" hidden="1">
      <c r="A2638" s="5" t="s">
        <v>1655</v>
      </c>
      <c r="B2638" s="6"/>
      <c r="C2638" s="6"/>
      <c r="D2638" s="6"/>
      <c r="E2638" s="7"/>
    </row>
    <row r="2639" hidden="1">
      <c r="A2639" s="10"/>
      <c r="B2639" s="11"/>
      <c r="C2639" s="11"/>
      <c r="D2639" s="11"/>
      <c r="E2639" s="12"/>
    </row>
    <row r="2640" hidden="1">
      <c r="A2640" s="13">
        <v>46027.0</v>
      </c>
      <c r="B2640" s="6"/>
      <c r="C2640" s="54" t="s">
        <v>1656</v>
      </c>
      <c r="D2640" s="15">
        <v>46033.0</v>
      </c>
      <c r="E2640" s="7"/>
    </row>
    <row r="2641" hidden="1">
      <c r="A2641" s="10"/>
      <c r="B2641" s="11"/>
      <c r="C2641" s="16"/>
      <c r="D2641" s="11"/>
      <c r="E2641" s="12"/>
    </row>
    <row r="2642" hidden="1">
      <c r="A2642" s="55" t="s">
        <v>1985</v>
      </c>
      <c r="B2642" s="7"/>
      <c r="C2642" s="16"/>
      <c r="D2642" s="56" t="s">
        <v>1986</v>
      </c>
      <c r="E2642" s="7"/>
    </row>
    <row r="2643" hidden="1">
      <c r="A2643" s="10"/>
      <c r="B2643" s="12"/>
      <c r="C2643" s="16"/>
      <c r="D2643" s="11"/>
      <c r="E2643" s="12"/>
    </row>
    <row r="2644" hidden="1">
      <c r="A2644" s="19" t="s">
        <v>1657</v>
      </c>
      <c r="B2644" s="6"/>
      <c r="C2644" s="6"/>
      <c r="D2644" s="6"/>
      <c r="E2644" s="7"/>
    </row>
    <row r="2645" hidden="1">
      <c r="A2645" s="20" t="s">
        <v>1658</v>
      </c>
      <c r="B2645" s="21" t="s">
        <v>1659</v>
      </c>
      <c r="C2645" s="22" t="s">
        <v>1660</v>
      </c>
      <c r="D2645" s="21" t="s">
        <v>1661</v>
      </c>
      <c r="E2645" s="23" t="s">
        <v>13</v>
      </c>
    </row>
    <row r="2646" hidden="1">
      <c r="A2646" s="57" t="s">
        <v>1662</v>
      </c>
      <c r="B2646" s="25">
        <v>33277.0</v>
      </c>
      <c r="C2646" s="26">
        <v>14138.0</v>
      </c>
      <c r="D2646" s="27">
        <v>-19139.0</v>
      </c>
      <c r="E2646" s="28"/>
    </row>
    <row r="2647" hidden="1">
      <c r="A2647" s="57" t="s">
        <v>1663</v>
      </c>
      <c r="B2647" s="29">
        <v>31567.0</v>
      </c>
      <c r="C2647" s="26">
        <v>31567.0</v>
      </c>
      <c r="D2647" s="27">
        <v>0.0</v>
      </c>
      <c r="E2647" s="28"/>
    </row>
    <row r="2648" hidden="1">
      <c r="A2648" s="57" t="s">
        <v>1664</v>
      </c>
      <c r="B2648" s="29">
        <v>0.0</v>
      </c>
      <c r="C2648" s="26"/>
      <c r="D2648" s="27">
        <v>0.0</v>
      </c>
      <c r="E2648" s="28" t="s">
        <v>1665</v>
      </c>
    </row>
    <row r="2649" hidden="1">
      <c r="A2649" s="57" t="s">
        <v>1666</v>
      </c>
      <c r="B2649" s="25">
        <v>2600.0</v>
      </c>
      <c r="C2649" s="26">
        <v>6198.0</v>
      </c>
      <c r="D2649" s="27">
        <v>3598.0</v>
      </c>
      <c r="E2649" s="28" t="s">
        <v>2125</v>
      </c>
    </row>
    <row r="2650" hidden="1">
      <c r="A2650" s="31" t="s">
        <v>1668</v>
      </c>
      <c r="B2650" s="29">
        <v>0.0</v>
      </c>
      <c r="C2650" s="26"/>
      <c r="D2650" s="27">
        <v>0.0</v>
      </c>
      <c r="E2650" s="28"/>
    </row>
    <row r="2651" hidden="1">
      <c r="A2651" s="31" t="s">
        <v>1669</v>
      </c>
      <c r="B2651" s="29">
        <v>0.0</v>
      </c>
      <c r="C2651" s="26">
        <v>11194.0</v>
      </c>
      <c r="D2651" s="27">
        <v>11194.0</v>
      </c>
      <c r="E2651" s="28" t="s">
        <v>1672</v>
      </c>
    </row>
    <row r="2652" hidden="1">
      <c r="A2652" s="31" t="s">
        <v>1671</v>
      </c>
      <c r="B2652" s="29">
        <v>1536.0</v>
      </c>
      <c r="C2652" s="26">
        <v>5867.0</v>
      </c>
      <c r="D2652" s="27">
        <v>4331.0</v>
      </c>
      <c r="E2652" s="28" t="s">
        <v>2126</v>
      </c>
    </row>
    <row r="2653" hidden="1">
      <c r="A2653" s="31" t="s">
        <v>1673</v>
      </c>
      <c r="B2653" s="29">
        <v>7280.0</v>
      </c>
      <c r="C2653" s="26">
        <v>6640.0</v>
      </c>
      <c r="D2653" s="27">
        <v>-640.0</v>
      </c>
      <c r="E2653" s="28" t="s">
        <v>2127</v>
      </c>
    </row>
    <row r="2654" hidden="1">
      <c r="A2654" s="58" t="s">
        <v>1674</v>
      </c>
      <c r="B2654" s="29">
        <v>87672.0</v>
      </c>
      <c r="C2654" s="29">
        <v>87672.0</v>
      </c>
      <c r="D2654" s="27">
        <v>0.0</v>
      </c>
      <c r="E2654" s="34"/>
    </row>
    <row r="2655" hidden="1">
      <c r="A2655" s="58" t="s">
        <v>1675</v>
      </c>
      <c r="B2655" s="29">
        <v>27990.0</v>
      </c>
      <c r="C2655" s="59">
        <v>27990.0</v>
      </c>
      <c r="D2655" s="27">
        <v>0.0</v>
      </c>
      <c r="E2655" s="34"/>
    </row>
    <row r="2656" hidden="1">
      <c r="A2656" s="58" t="s">
        <v>1676</v>
      </c>
      <c r="B2656" s="29">
        <v>90733.0</v>
      </c>
      <c r="C2656" s="59">
        <v>88899.0</v>
      </c>
      <c r="D2656" s="27">
        <v>-1834.0</v>
      </c>
      <c r="E2656" s="34"/>
    </row>
    <row r="2657" hidden="1">
      <c r="A2657" s="58" t="s">
        <v>1677</v>
      </c>
      <c r="B2657" s="29">
        <v>105413.0</v>
      </c>
      <c r="C2657" s="59">
        <v>105413.0</v>
      </c>
      <c r="D2657" s="27">
        <v>0.0</v>
      </c>
      <c r="E2657" s="34"/>
    </row>
    <row r="2658" hidden="1">
      <c r="A2658" s="58" t="s">
        <v>1679</v>
      </c>
      <c r="B2658" s="29">
        <v>0.0</v>
      </c>
      <c r="C2658" s="59">
        <v>0.0</v>
      </c>
      <c r="D2658" s="27">
        <v>0.0</v>
      </c>
      <c r="E2658" s="34"/>
    </row>
    <row r="2659" hidden="1">
      <c r="A2659" s="58" t="s">
        <v>1680</v>
      </c>
      <c r="B2659" s="29">
        <v>8300.0</v>
      </c>
      <c r="C2659" s="59">
        <v>8300.0</v>
      </c>
      <c r="D2659" s="27">
        <v>0.0</v>
      </c>
      <c r="E2659" s="34"/>
    </row>
    <row r="2660" hidden="1">
      <c r="A2660" s="35" t="s">
        <v>1681</v>
      </c>
      <c r="B2660" s="29">
        <v>388062.0</v>
      </c>
      <c r="C2660" s="59">
        <v>386228.0</v>
      </c>
      <c r="D2660" s="27">
        <v>-1834.0</v>
      </c>
      <c r="E2660" s="34"/>
    </row>
    <row r="2661" hidden="1">
      <c r="A2661" s="36" t="s">
        <v>1682</v>
      </c>
      <c r="B2661" s="37">
        <v>6.0</v>
      </c>
      <c r="C2661" s="27">
        <v>-650.0</v>
      </c>
      <c r="D2661" s="27">
        <v>-656.0</v>
      </c>
      <c r="E2661" s="38"/>
    </row>
    <row r="2662" hidden="1"/>
    <row r="2663" hidden="1"/>
    <row r="2664" hidden="1">
      <c r="A2664" s="5" t="s">
        <v>1653</v>
      </c>
      <c r="B2664" s="6"/>
      <c r="C2664" s="6"/>
      <c r="D2664" s="6"/>
      <c r="E2664" s="7"/>
    </row>
    <row r="2665" hidden="1">
      <c r="A2665" s="10"/>
      <c r="B2665" s="11"/>
      <c r="C2665" s="11"/>
      <c r="D2665" s="11"/>
      <c r="E2665" s="12"/>
    </row>
    <row r="2666" hidden="1">
      <c r="A2666" s="5" t="s">
        <v>1655</v>
      </c>
      <c r="B2666" s="6"/>
      <c r="C2666" s="6"/>
      <c r="D2666" s="6"/>
      <c r="E2666" s="7"/>
    </row>
    <row r="2667" hidden="1">
      <c r="A2667" s="10"/>
      <c r="B2667" s="11"/>
      <c r="C2667" s="11"/>
      <c r="D2667" s="11"/>
      <c r="E2667" s="12"/>
    </row>
    <row r="2668" hidden="1">
      <c r="A2668" s="13">
        <v>46034.0</v>
      </c>
      <c r="B2668" s="6"/>
      <c r="C2668" s="54" t="s">
        <v>1656</v>
      </c>
      <c r="D2668" s="15">
        <v>46040.0</v>
      </c>
      <c r="E2668" s="7"/>
    </row>
    <row r="2669" hidden="1">
      <c r="A2669" s="10"/>
      <c r="B2669" s="11"/>
      <c r="C2669" s="16"/>
      <c r="D2669" s="11"/>
      <c r="E2669" s="12"/>
    </row>
    <row r="2670" hidden="1">
      <c r="A2670" s="55" t="s">
        <v>1985</v>
      </c>
      <c r="B2670" s="7"/>
      <c r="C2670" s="16"/>
      <c r="D2670" s="56" t="s">
        <v>1986</v>
      </c>
      <c r="E2670" s="7"/>
    </row>
    <row r="2671" hidden="1">
      <c r="A2671" s="10"/>
      <c r="B2671" s="12"/>
      <c r="C2671" s="16"/>
      <c r="D2671" s="11"/>
      <c r="E2671" s="12"/>
    </row>
    <row r="2672" hidden="1">
      <c r="A2672" s="19" t="s">
        <v>1657</v>
      </c>
      <c r="B2672" s="6"/>
      <c r="C2672" s="6"/>
      <c r="D2672" s="6"/>
      <c r="E2672" s="7"/>
    </row>
    <row r="2673" hidden="1">
      <c r="A2673" s="20" t="s">
        <v>1658</v>
      </c>
      <c r="B2673" s="21" t="s">
        <v>1659</v>
      </c>
      <c r="C2673" s="22" t="s">
        <v>1660</v>
      </c>
      <c r="D2673" s="21" t="s">
        <v>1661</v>
      </c>
      <c r="E2673" s="23" t="s">
        <v>13</v>
      </c>
    </row>
    <row r="2674" hidden="1">
      <c r="A2674" s="57" t="s">
        <v>1662</v>
      </c>
      <c r="B2674" s="25">
        <v>26139.0</v>
      </c>
      <c r="C2674" s="26">
        <v>10557.0</v>
      </c>
      <c r="D2674" s="27">
        <v>-15582.0</v>
      </c>
      <c r="E2674" s="28"/>
    </row>
    <row r="2675" hidden="1">
      <c r="A2675" s="57" t="s">
        <v>1663</v>
      </c>
      <c r="B2675" s="29">
        <v>33711.0</v>
      </c>
      <c r="C2675" s="26">
        <v>33711.0</v>
      </c>
      <c r="D2675" s="27">
        <v>0.0</v>
      </c>
      <c r="E2675" s="28"/>
    </row>
    <row r="2676" hidden="1">
      <c r="A2676" s="57" t="s">
        <v>1664</v>
      </c>
      <c r="B2676" s="29">
        <v>0.0</v>
      </c>
      <c r="C2676" s="26"/>
      <c r="D2676" s="27">
        <v>0.0</v>
      </c>
      <c r="E2676" s="28" t="s">
        <v>1665</v>
      </c>
    </row>
    <row r="2677" hidden="1">
      <c r="A2677" s="57" t="s">
        <v>1666</v>
      </c>
      <c r="B2677" s="25">
        <v>3500.0</v>
      </c>
      <c r="C2677" s="26">
        <v>7174.0</v>
      </c>
      <c r="D2677" s="27">
        <v>3674.0</v>
      </c>
      <c r="E2677" s="28" t="s">
        <v>2128</v>
      </c>
    </row>
    <row r="2678" hidden="1">
      <c r="A2678" s="31" t="s">
        <v>1668</v>
      </c>
      <c r="B2678" s="29">
        <v>720.0</v>
      </c>
      <c r="C2678" s="26"/>
      <c r="D2678" s="27">
        <v>-720.0</v>
      </c>
      <c r="E2678" s="28"/>
    </row>
    <row r="2679" hidden="1">
      <c r="A2679" s="31" t="s">
        <v>1669</v>
      </c>
      <c r="B2679" s="29">
        <v>0.0</v>
      </c>
      <c r="C2679" s="26">
        <v>10074.0</v>
      </c>
      <c r="D2679" s="27">
        <v>10074.0</v>
      </c>
      <c r="E2679" s="28" t="s">
        <v>1672</v>
      </c>
    </row>
    <row r="2680" hidden="1">
      <c r="A2680" s="31" t="s">
        <v>1671</v>
      </c>
      <c r="B2680" s="29">
        <v>2282.0</v>
      </c>
      <c r="C2680" s="26">
        <v>4116.0</v>
      </c>
      <c r="D2680" s="27">
        <v>1834.0</v>
      </c>
      <c r="E2680" s="28" t="s">
        <v>2129</v>
      </c>
    </row>
    <row r="2681" hidden="1">
      <c r="A2681" s="31" t="s">
        <v>1673</v>
      </c>
      <c r="B2681" s="29">
        <v>5480.0</v>
      </c>
      <c r="C2681" s="26">
        <v>6200.0</v>
      </c>
      <c r="D2681" s="27">
        <v>720.0</v>
      </c>
      <c r="E2681" s="28"/>
    </row>
    <row r="2682" hidden="1">
      <c r="A2682" s="58" t="s">
        <v>1674</v>
      </c>
      <c r="B2682" s="29">
        <v>99720.0</v>
      </c>
      <c r="C2682" s="29">
        <v>99720.0</v>
      </c>
      <c r="D2682" s="27">
        <v>0.0</v>
      </c>
      <c r="E2682" s="34"/>
    </row>
    <row r="2683" hidden="1">
      <c r="A2683" s="58" t="s">
        <v>1675</v>
      </c>
      <c r="B2683" s="29">
        <v>37421.0</v>
      </c>
      <c r="C2683" s="59">
        <v>37421.0</v>
      </c>
      <c r="D2683" s="27">
        <v>0.0</v>
      </c>
      <c r="E2683" s="34"/>
    </row>
    <row r="2684" hidden="1">
      <c r="A2684" s="58" t="s">
        <v>1676</v>
      </c>
      <c r="B2684" s="29">
        <v>79429.0</v>
      </c>
      <c r="C2684" s="59">
        <v>79429.0</v>
      </c>
      <c r="D2684" s="27">
        <v>0.0</v>
      </c>
      <c r="E2684" s="34"/>
    </row>
    <row r="2685" hidden="1">
      <c r="A2685" s="58" t="s">
        <v>1677</v>
      </c>
      <c r="B2685" s="29">
        <v>106984.0</v>
      </c>
      <c r="C2685" s="59">
        <v>106984.0</v>
      </c>
      <c r="D2685" s="27">
        <v>0.0</v>
      </c>
      <c r="E2685" s="34"/>
    </row>
    <row r="2686" hidden="1">
      <c r="A2686" s="58" t="s">
        <v>1679</v>
      </c>
      <c r="B2686" s="29">
        <v>0.0</v>
      </c>
      <c r="C2686" s="59">
        <v>0.0</v>
      </c>
      <c r="D2686" s="27">
        <v>0.0</v>
      </c>
      <c r="E2686" s="34"/>
    </row>
    <row r="2687" hidden="1">
      <c r="A2687" s="58" t="s">
        <v>1680</v>
      </c>
      <c r="B2687" s="29">
        <v>9223.0</v>
      </c>
      <c r="C2687" s="59">
        <v>9223.0</v>
      </c>
      <c r="D2687" s="27">
        <v>0.0</v>
      </c>
      <c r="E2687" s="34"/>
    </row>
    <row r="2688" hidden="1">
      <c r="A2688" s="35" t="s">
        <v>1681</v>
      </c>
      <c r="B2688" s="29">
        <v>395384.7</v>
      </c>
      <c r="C2688" s="59">
        <v>394465.7</v>
      </c>
      <c r="D2688" s="27">
        <v>-919.0</v>
      </c>
      <c r="E2688" s="34"/>
    </row>
    <row r="2689" hidden="1">
      <c r="A2689" s="36" t="s">
        <v>1682</v>
      </c>
      <c r="B2689" s="37">
        <v>1.3000000000029104</v>
      </c>
      <c r="C2689" s="27">
        <v>920.2999999999884</v>
      </c>
      <c r="D2689" s="27">
        <v>918.9999999999854</v>
      </c>
      <c r="E2689" s="38"/>
    </row>
    <row r="2690" hidden="1"/>
    <row r="2691" hidden="1"/>
    <row r="2692" hidden="1">
      <c r="A2692" s="5" t="s">
        <v>1653</v>
      </c>
      <c r="B2692" s="6"/>
      <c r="C2692" s="6"/>
      <c r="D2692" s="6"/>
      <c r="E2692" s="7"/>
    </row>
    <row r="2693" hidden="1">
      <c r="A2693" s="10"/>
      <c r="B2693" s="11"/>
      <c r="C2693" s="11"/>
      <c r="D2693" s="11"/>
      <c r="E2693" s="12"/>
    </row>
    <row r="2694" hidden="1">
      <c r="A2694" s="5" t="s">
        <v>1655</v>
      </c>
      <c r="B2694" s="6"/>
      <c r="C2694" s="6"/>
      <c r="D2694" s="6"/>
      <c r="E2694" s="7"/>
    </row>
    <row r="2695" hidden="1">
      <c r="A2695" s="10"/>
      <c r="B2695" s="11"/>
      <c r="C2695" s="11"/>
      <c r="D2695" s="11"/>
      <c r="E2695" s="12"/>
    </row>
    <row r="2696" hidden="1">
      <c r="A2696" s="13">
        <v>46041.0</v>
      </c>
      <c r="B2696" s="6"/>
      <c r="C2696" s="54" t="s">
        <v>1656</v>
      </c>
      <c r="D2696" s="15">
        <v>46047.0</v>
      </c>
      <c r="E2696" s="7"/>
    </row>
    <row r="2697" hidden="1">
      <c r="A2697" s="10"/>
      <c r="B2697" s="11"/>
      <c r="C2697" s="16"/>
      <c r="D2697" s="11"/>
      <c r="E2697" s="12"/>
    </row>
    <row r="2698" hidden="1">
      <c r="A2698" s="55" t="s">
        <v>1985</v>
      </c>
      <c r="B2698" s="7"/>
      <c r="C2698" s="16"/>
      <c r="D2698" s="56" t="s">
        <v>1986</v>
      </c>
      <c r="E2698" s="7"/>
    </row>
    <row r="2699" hidden="1">
      <c r="A2699" s="10"/>
      <c r="B2699" s="12"/>
      <c r="C2699" s="16"/>
      <c r="D2699" s="11"/>
      <c r="E2699" s="12"/>
    </row>
    <row r="2700" hidden="1">
      <c r="A2700" s="19" t="s">
        <v>1657</v>
      </c>
      <c r="B2700" s="6"/>
      <c r="C2700" s="6"/>
      <c r="D2700" s="6"/>
      <c r="E2700" s="7"/>
    </row>
    <row r="2701" hidden="1">
      <c r="A2701" s="20" t="s">
        <v>1658</v>
      </c>
      <c r="B2701" s="21" t="s">
        <v>1659</v>
      </c>
      <c r="C2701" s="22" t="s">
        <v>1660</v>
      </c>
      <c r="D2701" s="21" t="s">
        <v>1661</v>
      </c>
      <c r="E2701" s="23" t="s">
        <v>13</v>
      </c>
    </row>
    <row r="2702" hidden="1">
      <c r="A2702" s="57" t="s">
        <v>1662</v>
      </c>
      <c r="B2702" s="25">
        <v>31956.0</v>
      </c>
      <c r="C2702" s="26">
        <v>28122.0</v>
      </c>
      <c r="D2702" s="27">
        <v>-3834.0</v>
      </c>
      <c r="E2702" s="28"/>
    </row>
    <row r="2703" hidden="1">
      <c r="A2703" s="57" t="s">
        <v>1663</v>
      </c>
      <c r="B2703" s="29">
        <v>28344.0</v>
      </c>
      <c r="C2703" s="26">
        <v>28344.0</v>
      </c>
      <c r="D2703" s="27">
        <v>0.0</v>
      </c>
      <c r="E2703" s="28"/>
    </row>
    <row r="2704" hidden="1">
      <c r="A2704" s="57" t="s">
        <v>1664</v>
      </c>
      <c r="B2704" s="29">
        <v>180.0</v>
      </c>
      <c r="C2704" s="26">
        <v>280.0</v>
      </c>
      <c r="D2704" s="27">
        <v>100.0</v>
      </c>
      <c r="E2704" s="28" t="s">
        <v>1665</v>
      </c>
    </row>
    <row r="2705" hidden="1">
      <c r="A2705" s="57" t="s">
        <v>1666</v>
      </c>
      <c r="B2705" s="25">
        <v>3500.0</v>
      </c>
      <c r="C2705" s="26">
        <v>5500.0</v>
      </c>
      <c r="D2705" s="27">
        <v>2000.0</v>
      </c>
      <c r="E2705" s="28" t="s">
        <v>2114</v>
      </c>
    </row>
    <row r="2706" hidden="1">
      <c r="A2706" s="31" t="s">
        <v>1668</v>
      </c>
      <c r="B2706" s="29">
        <v>170.0</v>
      </c>
      <c r="C2706" s="26">
        <v>270.0</v>
      </c>
      <c r="D2706" s="27">
        <v>100.0</v>
      </c>
      <c r="E2706" s="28" t="s">
        <v>2130</v>
      </c>
    </row>
    <row r="2707" hidden="1">
      <c r="A2707" s="31" t="s">
        <v>1669</v>
      </c>
      <c r="B2707" s="29">
        <v>0.0</v>
      </c>
      <c r="C2707" s="26"/>
      <c r="D2707" s="27">
        <v>0.0</v>
      </c>
      <c r="E2707" s="28"/>
    </row>
    <row r="2708" hidden="1">
      <c r="A2708" s="31" t="s">
        <v>1671</v>
      </c>
      <c r="B2708" s="29">
        <v>504.0</v>
      </c>
      <c r="C2708" s="26">
        <v>2238.0</v>
      </c>
      <c r="D2708" s="27">
        <v>1734.0</v>
      </c>
      <c r="E2708" s="28" t="s">
        <v>2131</v>
      </c>
    </row>
    <row r="2709" hidden="1">
      <c r="A2709" s="31" t="s">
        <v>1673</v>
      </c>
      <c r="B2709" s="29">
        <v>5160.0</v>
      </c>
      <c r="C2709" s="26">
        <v>5160.0</v>
      </c>
      <c r="D2709" s="27">
        <v>0.0</v>
      </c>
      <c r="E2709" s="28"/>
    </row>
    <row r="2710" hidden="1">
      <c r="A2710" s="58" t="s">
        <v>1674</v>
      </c>
      <c r="B2710" s="29">
        <v>92608.0</v>
      </c>
      <c r="C2710" s="29">
        <v>92608.0</v>
      </c>
      <c r="D2710" s="27">
        <v>0.0</v>
      </c>
      <c r="E2710" s="34"/>
    </row>
    <row r="2711" hidden="1">
      <c r="A2711" s="58" t="s">
        <v>1675</v>
      </c>
      <c r="B2711" s="29">
        <v>32348.0</v>
      </c>
      <c r="C2711" s="59">
        <v>32019.0</v>
      </c>
      <c r="D2711" s="27">
        <v>-329.0</v>
      </c>
      <c r="E2711" s="34"/>
    </row>
    <row r="2712" hidden="1">
      <c r="A2712" s="58" t="s">
        <v>1676</v>
      </c>
      <c r="B2712" s="29">
        <v>87274.0</v>
      </c>
      <c r="C2712" s="59">
        <v>87274.0</v>
      </c>
      <c r="D2712" s="27">
        <v>0.0</v>
      </c>
      <c r="E2712" s="34"/>
    </row>
    <row r="2713" hidden="1">
      <c r="A2713" s="58" t="s">
        <v>1677</v>
      </c>
      <c r="B2713" s="29">
        <v>102038.6</v>
      </c>
      <c r="C2713" s="59">
        <v>102038.6</v>
      </c>
      <c r="D2713" s="27">
        <v>0.0</v>
      </c>
      <c r="E2713" s="34"/>
    </row>
    <row r="2714" hidden="1">
      <c r="A2714" s="58" t="s">
        <v>1679</v>
      </c>
      <c r="B2714" s="29">
        <v>463.0</v>
      </c>
      <c r="C2714" s="59">
        <v>463.0</v>
      </c>
      <c r="D2714" s="27">
        <v>0.0</v>
      </c>
      <c r="E2714" s="34"/>
    </row>
    <row r="2715" hidden="1">
      <c r="A2715" s="58" t="s">
        <v>1680</v>
      </c>
      <c r="B2715" s="29">
        <v>9789.0</v>
      </c>
      <c r="C2715" s="59">
        <v>9789.0</v>
      </c>
      <c r="D2715" s="27">
        <v>0.0</v>
      </c>
      <c r="E2715" s="34"/>
    </row>
    <row r="2716" hidden="1">
      <c r="A2716" s="35" t="s">
        <v>1681</v>
      </c>
      <c r="B2716" s="29">
        <v>384544.6</v>
      </c>
      <c r="C2716" s="59">
        <v>384215.6</v>
      </c>
      <c r="D2716" s="27">
        <v>-329.0</v>
      </c>
      <c r="E2716" s="34"/>
    </row>
    <row r="2717" hidden="1">
      <c r="A2717" s="36" t="s">
        <v>1682</v>
      </c>
      <c r="B2717" s="37">
        <v>1.0</v>
      </c>
      <c r="C2717" s="27">
        <v>101.0</v>
      </c>
      <c r="D2717" s="27">
        <v>100.0</v>
      </c>
      <c r="E2717" s="38"/>
    </row>
    <row r="2718" hidden="1"/>
    <row r="2719" hidden="1"/>
    <row r="2720" hidden="1">
      <c r="A2720" s="5" t="s">
        <v>1653</v>
      </c>
      <c r="B2720" s="6"/>
      <c r="C2720" s="6"/>
      <c r="D2720" s="6"/>
      <c r="E2720" s="7"/>
    </row>
    <row r="2721" hidden="1">
      <c r="A2721" s="10"/>
      <c r="B2721" s="11"/>
      <c r="C2721" s="11"/>
      <c r="D2721" s="11"/>
      <c r="E2721" s="12"/>
    </row>
    <row r="2722" hidden="1">
      <c r="A2722" s="5" t="s">
        <v>1655</v>
      </c>
      <c r="B2722" s="6"/>
      <c r="C2722" s="6"/>
      <c r="D2722" s="6"/>
      <c r="E2722" s="7"/>
    </row>
    <row r="2723" hidden="1">
      <c r="A2723" s="10"/>
      <c r="B2723" s="11"/>
      <c r="C2723" s="11"/>
      <c r="D2723" s="11"/>
      <c r="E2723" s="12"/>
    </row>
    <row r="2724" hidden="1">
      <c r="A2724" s="13">
        <v>46048.0</v>
      </c>
      <c r="B2724" s="6"/>
      <c r="C2724" s="54" t="s">
        <v>1656</v>
      </c>
      <c r="D2724" s="15">
        <v>46053.0</v>
      </c>
      <c r="E2724" s="7"/>
    </row>
    <row r="2725" hidden="1">
      <c r="A2725" s="10"/>
      <c r="B2725" s="11"/>
      <c r="C2725" s="16"/>
      <c r="D2725" s="11"/>
      <c r="E2725" s="12"/>
    </row>
    <row r="2726" hidden="1">
      <c r="A2726" s="55" t="s">
        <v>1985</v>
      </c>
      <c r="B2726" s="7"/>
      <c r="C2726" s="16"/>
      <c r="D2726" s="56" t="s">
        <v>1994</v>
      </c>
      <c r="E2726" s="7"/>
    </row>
    <row r="2727" hidden="1">
      <c r="A2727" s="10"/>
      <c r="B2727" s="12"/>
      <c r="C2727" s="16"/>
      <c r="D2727" s="11"/>
      <c r="E2727" s="12"/>
    </row>
    <row r="2728" hidden="1">
      <c r="A2728" s="19" t="s">
        <v>1657</v>
      </c>
      <c r="B2728" s="6"/>
      <c r="C2728" s="6"/>
      <c r="D2728" s="6"/>
      <c r="E2728" s="7"/>
    </row>
    <row r="2729" hidden="1">
      <c r="A2729" s="20" t="s">
        <v>1658</v>
      </c>
      <c r="B2729" s="21" t="s">
        <v>1659</v>
      </c>
      <c r="C2729" s="22" t="s">
        <v>1660</v>
      </c>
      <c r="D2729" s="21" t="s">
        <v>1661</v>
      </c>
      <c r="E2729" s="23" t="s">
        <v>13</v>
      </c>
    </row>
    <row r="2730" hidden="1">
      <c r="A2730" s="57" t="s">
        <v>1662</v>
      </c>
      <c r="B2730" s="25">
        <v>25621.0</v>
      </c>
      <c r="C2730" s="26">
        <v>6509.0</v>
      </c>
      <c r="D2730" s="27">
        <v>-19112.0</v>
      </c>
      <c r="E2730" s="28"/>
    </row>
    <row r="2731" hidden="1">
      <c r="A2731" s="57" t="s">
        <v>1663</v>
      </c>
      <c r="B2731" s="29">
        <v>28290.0</v>
      </c>
      <c r="C2731" s="26">
        <v>28290.0</v>
      </c>
      <c r="D2731" s="27">
        <v>0.0</v>
      </c>
      <c r="E2731" s="28"/>
    </row>
    <row r="2732" hidden="1">
      <c r="A2732" s="57" t="s">
        <v>1664</v>
      </c>
      <c r="B2732" s="29">
        <v>400.0</v>
      </c>
      <c r="C2732" s="26">
        <v>400.0</v>
      </c>
      <c r="D2732" s="27">
        <v>0.0</v>
      </c>
      <c r="E2732" s="28" t="s">
        <v>1665</v>
      </c>
    </row>
    <row r="2733" hidden="1">
      <c r="A2733" s="57" t="s">
        <v>1666</v>
      </c>
      <c r="B2733" s="25">
        <v>1500.0</v>
      </c>
      <c r="C2733" s="26">
        <v>5500.0</v>
      </c>
      <c r="D2733" s="27">
        <v>4000.0</v>
      </c>
      <c r="E2733" s="28" t="s">
        <v>2132</v>
      </c>
    </row>
    <row r="2734" hidden="1">
      <c r="A2734" s="31" t="s">
        <v>1668</v>
      </c>
      <c r="B2734" s="29">
        <v>0.0</v>
      </c>
      <c r="C2734" s="26"/>
      <c r="D2734" s="27">
        <v>0.0</v>
      </c>
      <c r="E2734" s="28"/>
    </row>
    <row r="2735" hidden="1">
      <c r="A2735" s="31" t="s">
        <v>1669</v>
      </c>
      <c r="B2735" s="29">
        <v>0.0</v>
      </c>
      <c r="C2735" s="26">
        <v>15112.0</v>
      </c>
      <c r="D2735" s="27">
        <v>15112.0</v>
      </c>
      <c r="E2735" s="28" t="s">
        <v>1672</v>
      </c>
    </row>
    <row r="2736" hidden="1">
      <c r="A2736" s="31" t="s">
        <v>1671</v>
      </c>
      <c r="B2736" s="29">
        <v>2110.0</v>
      </c>
      <c r="C2736" s="26">
        <v>2110.0</v>
      </c>
      <c r="D2736" s="27">
        <v>0.0</v>
      </c>
      <c r="E2736" s="28" t="s">
        <v>2133</v>
      </c>
    </row>
    <row r="2737" hidden="1">
      <c r="A2737" s="31" t="s">
        <v>1673</v>
      </c>
      <c r="B2737" s="29">
        <v>5480.0</v>
      </c>
      <c r="C2737" s="26">
        <v>5480.0</v>
      </c>
      <c r="D2737" s="27">
        <v>0.0</v>
      </c>
      <c r="E2737" s="28"/>
    </row>
    <row r="2738" hidden="1">
      <c r="A2738" s="58" t="s">
        <v>1674</v>
      </c>
      <c r="B2738" s="29">
        <v>70208.0</v>
      </c>
      <c r="C2738" s="29">
        <v>70537.0</v>
      </c>
      <c r="D2738" s="27">
        <v>329.0</v>
      </c>
      <c r="E2738" s="34"/>
    </row>
    <row r="2739" hidden="1">
      <c r="A2739" s="58" t="s">
        <v>1675</v>
      </c>
      <c r="B2739" s="29">
        <v>32359.0</v>
      </c>
      <c r="C2739" s="59">
        <v>32359.0</v>
      </c>
      <c r="D2739" s="27">
        <v>0.0</v>
      </c>
      <c r="E2739" s="34"/>
    </row>
    <row r="2740" hidden="1">
      <c r="A2740" s="58" t="s">
        <v>1676</v>
      </c>
      <c r="B2740" s="29">
        <v>62843.0</v>
      </c>
      <c r="C2740" s="59">
        <v>62843.0</v>
      </c>
      <c r="D2740" s="27">
        <v>0.0</v>
      </c>
      <c r="E2740" s="34"/>
    </row>
    <row r="2741" hidden="1">
      <c r="A2741" s="58" t="s">
        <v>1677</v>
      </c>
      <c r="B2741" s="29">
        <v>88010.0</v>
      </c>
      <c r="C2741" s="59">
        <v>88010.0</v>
      </c>
      <c r="D2741" s="27">
        <v>0.0</v>
      </c>
      <c r="E2741" s="34"/>
    </row>
    <row r="2742" hidden="1">
      <c r="A2742" s="58" t="s">
        <v>1679</v>
      </c>
      <c r="B2742" s="29">
        <v>627.0</v>
      </c>
      <c r="C2742" s="59">
        <v>627.0</v>
      </c>
      <c r="D2742" s="27">
        <v>0.0</v>
      </c>
      <c r="E2742" s="34"/>
    </row>
    <row r="2743" hidden="1">
      <c r="A2743" s="58" t="s">
        <v>1680</v>
      </c>
      <c r="B2743" s="29">
        <v>7737.0</v>
      </c>
      <c r="C2743" s="59">
        <v>7737.0</v>
      </c>
      <c r="D2743" s="27">
        <v>0.0</v>
      </c>
      <c r="E2743" s="34"/>
    </row>
    <row r="2744" hidden="1">
      <c r="A2744" s="35" t="s">
        <v>1681</v>
      </c>
      <c r="B2744" s="29">
        <v>317447.2</v>
      </c>
      <c r="C2744" s="59">
        <v>317447.2</v>
      </c>
      <c r="D2744" s="27">
        <v>0.0</v>
      </c>
      <c r="E2744" s="34"/>
    </row>
    <row r="2745" hidden="1">
      <c r="A2745" s="36" t="s">
        <v>1682</v>
      </c>
      <c r="B2745" s="37">
        <v>0.8000000000029104</v>
      </c>
      <c r="C2745" s="27">
        <v>329.79999999998836</v>
      </c>
      <c r="D2745" s="27">
        <v>328.99999999998545</v>
      </c>
      <c r="E2745" s="38"/>
    </row>
    <row r="2746" hidden="1"/>
    <row r="2747" hidden="1"/>
    <row r="2748" hidden="1">
      <c r="A2748" s="5" t="s">
        <v>1653</v>
      </c>
      <c r="B2748" s="6"/>
      <c r="C2748" s="6"/>
      <c r="D2748" s="6"/>
      <c r="E2748" s="7"/>
    </row>
    <row r="2749" hidden="1">
      <c r="A2749" s="10"/>
      <c r="B2749" s="11"/>
      <c r="C2749" s="11"/>
      <c r="D2749" s="11"/>
      <c r="E2749" s="12"/>
    </row>
    <row r="2750" hidden="1">
      <c r="A2750" s="5" t="s">
        <v>1655</v>
      </c>
      <c r="B2750" s="6"/>
      <c r="C2750" s="6"/>
      <c r="D2750" s="6"/>
      <c r="E2750" s="7"/>
    </row>
    <row r="2751" hidden="1">
      <c r="A2751" s="10"/>
      <c r="B2751" s="11"/>
      <c r="C2751" s="11"/>
      <c r="D2751" s="11"/>
      <c r="E2751" s="12"/>
    </row>
    <row r="2752" hidden="1">
      <c r="A2752" s="13">
        <v>46054.0</v>
      </c>
      <c r="B2752" s="6"/>
      <c r="C2752" s="54" t="s">
        <v>1656</v>
      </c>
      <c r="D2752" s="15">
        <v>46054.0</v>
      </c>
      <c r="E2752" s="7"/>
    </row>
    <row r="2753" hidden="1">
      <c r="A2753" s="10"/>
      <c r="B2753" s="11"/>
      <c r="C2753" s="16"/>
      <c r="D2753" s="11"/>
      <c r="E2753" s="12"/>
    </row>
    <row r="2754" hidden="1">
      <c r="A2754" s="55" t="s">
        <v>1986</v>
      </c>
      <c r="B2754" s="7"/>
      <c r="C2754" s="16"/>
      <c r="D2754" s="56" t="s">
        <v>1986</v>
      </c>
      <c r="E2754" s="7"/>
    </row>
    <row r="2755" hidden="1">
      <c r="A2755" s="10"/>
      <c r="B2755" s="12"/>
      <c r="C2755" s="16"/>
      <c r="D2755" s="11"/>
      <c r="E2755" s="12"/>
    </row>
    <row r="2756" hidden="1">
      <c r="A2756" s="19" t="s">
        <v>1657</v>
      </c>
      <c r="B2756" s="6"/>
      <c r="C2756" s="6"/>
      <c r="D2756" s="6"/>
      <c r="E2756" s="7"/>
    </row>
    <row r="2757" hidden="1">
      <c r="A2757" s="20" t="s">
        <v>1658</v>
      </c>
      <c r="B2757" s="21" t="s">
        <v>1659</v>
      </c>
      <c r="C2757" s="22" t="s">
        <v>1660</v>
      </c>
      <c r="D2757" s="21" t="s">
        <v>1661</v>
      </c>
      <c r="E2757" s="23" t="s">
        <v>13</v>
      </c>
    </row>
    <row r="2758" hidden="1">
      <c r="A2758" s="57" t="s">
        <v>1662</v>
      </c>
      <c r="B2758" s="25">
        <v>4598.0</v>
      </c>
      <c r="C2758" s="26">
        <v>4600.0</v>
      </c>
      <c r="D2758" s="27">
        <v>2.0</v>
      </c>
      <c r="E2758" s="28"/>
    </row>
    <row r="2759" hidden="1">
      <c r="A2759" s="57" t="s">
        <v>1663</v>
      </c>
      <c r="B2759" s="29">
        <v>3258.0</v>
      </c>
      <c r="C2759" s="26">
        <v>3258.0</v>
      </c>
      <c r="D2759" s="27">
        <v>0.0</v>
      </c>
      <c r="E2759" s="28"/>
    </row>
    <row r="2760" hidden="1">
      <c r="A2760" s="57" t="s">
        <v>1664</v>
      </c>
      <c r="B2760" s="29">
        <v>0.0</v>
      </c>
      <c r="C2760" s="26"/>
      <c r="D2760" s="27">
        <v>0.0</v>
      </c>
      <c r="E2760" s="28" t="s">
        <v>1665</v>
      </c>
    </row>
    <row r="2761" hidden="1">
      <c r="A2761" s="57" t="s">
        <v>1666</v>
      </c>
      <c r="B2761" s="25">
        <v>500.0</v>
      </c>
      <c r="C2761" s="26">
        <v>500.0</v>
      </c>
      <c r="D2761" s="27">
        <v>0.0</v>
      </c>
      <c r="E2761" s="28"/>
    </row>
    <row r="2762" hidden="1">
      <c r="A2762" s="31" t="s">
        <v>1668</v>
      </c>
      <c r="B2762" s="29">
        <v>0.0</v>
      </c>
      <c r="C2762" s="26"/>
      <c r="D2762" s="27">
        <v>0.0</v>
      </c>
      <c r="E2762" s="28"/>
    </row>
    <row r="2763" hidden="1">
      <c r="A2763" s="31" t="s">
        <v>1669</v>
      </c>
      <c r="B2763" s="29">
        <v>0.0</v>
      </c>
      <c r="C2763" s="26"/>
      <c r="D2763" s="27">
        <v>0.0</v>
      </c>
      <c r="E2763" s="28"/>
    </row>
    <row r="2764" hidden="1">
      <c r="A2764" s="31" t="s">
        <v>1671</v>
      </c>
      <c r="B2764" s="29">
        <v>0.0</v>
      </c>
      <c r="C2764" s="26"/>
      <c r="D2764" s="27">
        <v>0.0</v>
      </c>
      <c r="E2764" s="28"/>
    </row>
    <row r="2765" hidden="1">
      <c r="A2765" s="31" t="s">
        <v>1673</v>
      </c>
      <c r="B2765" s="29">
        <v>1000.0</v>
      </c>
      <c r="C2765" s="26">
        <v>1000.0</v>
      </c>
      <c r="D2765" s="27">
        <v>0.0</v>
      </c>
      <c r="E2765" s="28"/>
    </row>
    <row r="2766" hidden="1">
      <c r="A2766" s="58" t="s">
        <v>1674</v>
      </c>
      <c r="B2766" s="29">
        <v>14350.0</v>
      </c>
      <c r="C2766" s="29">
        <v>14350.0</v>
      </c>
      <c r="D2766" s="27">
        <v>0.0</v>
      </c>
      <c r="E2766" s="34"/>
    </row>
    <row r="2767" hidden="1">
      <c r="A2767" s="58" t="s">
        <v>1675</v>
      </c>
      <c r="B2767" s="29">
        <v>4865.0</v>
      </c>
      <c r="C2767" s="59">
        <v>4865.0</v>
      </c>
      <c r="D2767" s="27">
        <v>0.0</v>
      </c>
      <c r="E2767" s="34"/>
    </row>
    <row r="2768" hidden="1">
      <c r="A2768" s="58" t="s">
        <v>1676</v>
      </c>
      <c r="B2768" s="29">
        <v>13738.0</v>
      </c>
      <c r="C2768" s="59">
        <v>13738.0</v>
      </c>
      <c r="D2768" s="27">
        <v>0.0</v>
      </c>
      <c r="E2768" s="34"/>
    </row>
    <row r="2769" hidden="1">
      <c r="A2769" s="58" t="s">
        <v>1677</v>
      </c>
      <c r="B2769" s="29">
        <v>12301.4</v>
      </c>
      <c r="C2769" s="59">
        <v>12301.4</v>
      </c>
      <c r="D2769" s="27">
        <v>0.0</v>
      </c>
      <c r="E2769" s="34"/>
    </row>
    <row r="2770" hidden="1">
      <c r="A2770" s="58" t="s">
        <v>1679</v>
      </c>
      <c r="B2770" s="29">
        <v>0.0</v>
      </c>
      <c r="C2770" s="59">
        <v>0.0</v>
      </c>
      <c r="D2770" s="27">
        <v>0.0</v>
      </c>
      <c r="E2770" s="34"/>
    </row>
    <row r="2771" hidden="1">
      <c r="A2771" s="58" t="s">
        <v>1680</v>
      </c>
      <c r="B2771" s="29">
        <v>0.0</v>
      </c>
      <c r="C2771" s="59">
        <v>0.0</v>
      </c>
      <c r="D2771" s="27">
        <v>0.0</v>
      </c>
      <c r="E2771" s="34"/>
    </row>
    <row r="2772" hidden="1">
      <c r="A2772" s="35" t="s">
        <v>1681</v>
      </c>
      <c r="B2772" s="29">
        <v>54610.4</v>
      </c>
      <c r="C2772" s="59">
        <v>54610.4</v>
      </c>
      <c r="D2772" s="27">
        <v>0.0</v>
      </c>
      <c r="E2772" s="34"/>
    </row>
    <row r="2773" hidden="1">
      <c r="A2773" s="36" t="s">
        <v>1682</v>
      </c>
      <c r="B2773" s="37">
        <v>0.0</v>
      </c>
      <c r="C2773" s="27">
        <v>2.0</v>
      </c>
      <c r="D2773" s="27">
        <v>2.0</v>
      </c>
      <c r="E2773" s="38"/>
    </row>
    <row r="2774" hidden="1"/>
    <row r="2775" hidden="1"/>
    <row r="2776" hidden="1">
      <c r="A2776" s="5" t="s">
        <v>1653</v>
      </c>
      <c r="B2776" s="6"/>
      <c r="C2776" s="6"/>
      <c r="D2776" s="6"/>
      <c r="E2776" s="7"/>
    </row>
    <row r="2777" hidden="1">
      <c r="A2777" s="10"/>
      <c r="B2777" s="11"/>
      <c r="C2777" s="11"/>
      <c r="D2777" s="11"/>
      <c r="E2777" s="12"/>
    </row>
    <row r="2778" hidden="1">
      <c r="A2778" s="5" t="s">
        <v>1655</v>
      </c>
      <c r="B2778" s="6"/>
      <c r="C2778" s="6"/>
      <c r="D2778" s="6"/>
      <c r="E2778" s="7"/>
    </row>
    <row r="2779" hidden="1">
      <c r="A2779" s="10"/>
      <c r="B2779" s="11"/>
      <c r="C2779" s="11"/>
      <c r="D2779" s="11"/>
      <c r="E2779" s="12"/>
    </row>
    <row r="2780" hidden="1">
      <c r="A2780" s="13">
        <v>46055.0</v>
      </c>
      <c r="B2780" s="6"/>
      <c r="C2780" s="54" t="s">
        <v>1656</v>
      </c>
      <c r="D2780" s="15">
        <v>46061.0</v>
      </c>
      <c r="E2780" s="7"/>
    </row>
    <row r="2781" hidden="1">
      <c r="A2781" s="10"/>
      <c r="B2781" s="11"/>
      <c r="C2781" s="16"/>
      <c r="D2781" s="11"/>
      <c r="E2781" s="12"/>
    </row>
    <row r="2782" hidden="1">
      <c r="A2782" s="55" t="s">
        <v>1985</v>
      </c>
      <c r="B2782" s="7"/>
      <c r="C2782" s="16"/>
      <c r="D2782" s="56" t="s">
        <v>1986</v>
      </c>
      <c r="E2782" s="7"/>
    </row>
    <row r="2783" hidden="1">
      <c r="A2783" s="10"/>
      <c r="B2783" s="12"/>
      <c r="C2783" s="16"/>
      <c r="D2783" s="11"/>
      <c r="E2783" s="12"/>
    </row>
    <row r="2784" hidden="1">
      <c r="A2784" s="19" t="s">
        <v>1657</v>
      </c>
      <c r="B2784" s="6"/>
      <c r="C2784" s="6"/>
      <c r="D2784" s="6"/>
      <c r="E2784" s="7"/>
    </row>
    <row r="2785" hidden="1">
      <c r="A2785" s="20" t="s">
        <v>1658</v>
      </c>
      <c r="B2785" s="21" t="s">
        <v>1659</v>
      </c>
      <c r="C2785" s="22" t="s">
        <v>1660</v>
      </c>
      <c r="D2785" s="21" t="s">
        <v>1661</v>
      </c>
      <c r="E2785" s="23" t="s">
        <v>13</v>
      </c>
    </row>
    <row r="2786" hidden="1">
      <c r="A2786" s="57" t="s">
        <v>1662</v>
      </c>
      <c r="B2786" s="25">
        <v>33373.0</v>
      </c>
      <c r="C2786" s="26">
        <v>15955.0</v>
      </c>
      <c r="D2786" s="27">
        <v>-17418.0</v>
      </c>
      <c r="E2786" s="28"/>
    </row>
    <row r="2787" hidden="1">
      <c r="A2787" s="57" t="s">
        <v>1663</v>
      </c>
      <c r="B2787" s="29">
        <v>26948.0</v>
      </c>
      <c r="C2787" s="26">
        <v>26948.0</v>
      </c>
      <c r="D2787" s="27">
        <v>0.0</v>
      </c>
      <c r="E2787" s="28"/>
    </row>
    <row r="2788" hidden="1">
      <c r="A2788" s="57" t="s">
        <v>1664</v>
      </c>
      <c r="B2788" s="29">
        <v>130.0</v>
      </c>
      <c r="C2788" s="26">
        <v>130.0</v>
      </c>
      <c r="D2788" s="27">
        <v>0.0</v>
      </c>
      <c r="E2788" s="28" t="s">
        <v>1665</v>
      </c>
    </row>
    <row r="2789" hidden="1">
      <c r="A2789" s="57" t="s">
        <v>1666</v>
      </c>
      <c r="B2789" s="25">
        <v>2000.0</v>
      </c>
      <c r="C2789" s="26">
        <v>5955.0</v>
      </c>
      <c r="D2789" s="27">
        <v>3955.0</v>
      </c>
      <c r="E2789" s="28" t="s">
        <v>2134</v>
      </c>
    </row>
    <row r="2790" hidden="1">
      <c r="A2790" s="31" t="s">
        <v>1668</v>
      </c>
      <c r="B2790" s="29">
        <v>0.0</v>
      </c>
      <c r="C2790" s="26"/>
      <c r="D2790" s="27">
        <v>0.0</v>
      </c>
      <c r="E2790" s="28"/>
    </row>
    <row r="2791" hidden="1">
      <c r="A2791" s="31" t="s">
        <v>1669</v>
      </c>
      <c r="B2791" s="29">
        <v>280.0</v>
      </c>
      <c r="C2791" s="26">
        <v>13244.0</v>
      </c>
      <c r="D2791" s="27">
        <v>12964.0</v>
      </c>
      <c r="E2791" s="28" t="s">
        <v>2135</v>
      </c>
    </row>
    <row r="2792" hidden="1">
      <c r="A2792" s="31" t="s">
        <v>1671</v>
      </c>
      <c r="B2792" s="29">
        <v>1000.0</v>
      </c>
      <c r="C2792" s="26">
        <v>1600.0</v>
      </c>
      <c r="D2792" s="27">
        <v>600.0</v>
      </c>
      <c r="E2792" s="28" t="s">
        <v>2136</v>
      </c>
    </row>
    <row r="2793" hidden="1">
      <c r="A2793" s="31" t="s">
        <v>1673</v>
      </c>
      <c r="B2793" s="29">
        <v>7000.0</v>
      </c>
      <c r="C2793" s="26">
        <v>6960.0</v>
      </c>
      <c r="D2793" s="27">
        <v>-40.0</v>
      </c>
      <c r="E2793" s="28"/>
    </row>
    <row r="2794" hidden="1">
      <c r="A2794" s="58" t="s">
        <v>1674</v>
      </c>
      <c r="B2794" s="29">
        <v>91759.0</v>
      </c>
      <c r="C2794" s="29">
        <v>91759.0</v>
      </c>
      <c r="D2794" s="27">
        <v>0.0</v>
      </c>
      <c r="E2794" s="34"/>
    </row>
    <row r="2795" hidden="1">
      <c r="A2795" s="58" t="s">
        <v>1675</v>
      </c>
      <c r="B2795" s="29">
        <v>47090.0</v>
      </c>
      <c r="C2795" s="59">
        <v>47090.0</v>
      </c>
      <c r="D2795" s="27">
        <v>0.0</v>
      </c>
      <c r="E2795" s="34"/>
    </row>
    <row r="2796" hidden="1">
      <c r="A2796" s="58" t="s">
        <v>1676</v>
      </c>
      <c r="B2796" s="29">
        <v>80641.0</v>
      </c>
      <c r="C2796" s="59">
        <v>80641.0</v>
      </c>
      <c r="D2796" s="27">
        <v>0.0</v>
      </c>
      <c r="E2796" s="34"/>
    </row>
    <row r="2797" hidden="1">
      <c r="A2797" s="58" t="s">
        <v>1677</v>
      </c>
      <c r="B2797" s="29">
        <v>104768.9</v>
      </c>
      <c r="C2797" s="59">
        <v>105077.9</v>
      </c>
      <c r="D2797" s="27">
        <v>309.0</v>
      </c>
      <c r="E2797" s="34"/>
    </row>
    <row r="2798" hidden="1">
      <c r="A2798" s="58" t="s">
        <v>1679</v>
      </c>
      <c r="B2798" s="29">
        <v>652.0</v>
      </c>
      <c r="C2798" s="59">
        <v>652.0</v>
      </c>
      <c r="D2798" s="27">
        <v>0.0</v>
      </c>
      <c r="E2798" s="34"/>
    </row>
    <row r="2799" hidden="1">
      <c r="A2799" s="58" t="s">
        <v>1680</v>
      </c>
      <c r="B2799" s="29">
        <v>9393.0</v>
      </c>
      <c r="C2799" s="59">
        <v>9393.0</v>
      </c>
      <c r="D2799" s="27">
        <v>0.0</v>
      </c>
      <c r="E2799" s="34"/>
    </row>
    <row r="2800" hidden="1">
      <c r="A2800" s="35" t="s">
        <v>1681</v>
      </c>
      <c r="B2800" s="29">
        <v>395641.4</v>
      </c>
      <c r="C2800" s="59">
        <v>395950.4</v>
      </c>
      <c r="D2800" s="27">
        <v>309.0</v>
      </c>
      <c r="E2800" s="34"/>
    </row>
    <row r="2801" hidden="1">
      <c r="A2801" s="36" t="s">
        <v>1682</v>
      </c>
      <c r="B2801" s="37">
        <v>0.5</v>
      </c>
      <c r="C2801" s="27">
        <v>61.5</v>
      </c>
      <c r="D2801" s="27">
        <v>61.0</v>
      </c>
      <c r="E2801" s="38"/>
    </row>
    <row r="2802" hidden="1"/>
    <row r="2803" hidden="1"/>
    <row r="2804" hidden="1">
      <c r="A2804" s="5" t="s">
        <v>1653</v>
      </c>
      <c r="B2804" s="6"/>
      <c r="C2804" s="6"/>
      <c r="D2804" s="6"/>
      <c r="E2804" s="7"/>
    </row>
    <row r="2805" hidden="1">
      <c r="A2805" s="10"/>
      <c r="B2805" s="11"/>
      <c r="C2805" s="11"/>
      <c r="D2805" s="11"/>
      <c r="E2805" s="12"/>
    </row>
    <row r="2806" hidden="1">
      <c r="A2806" s="5" t="s">
        <v>1655</v>
      </c>
      <c r="B2806" s="6"/>
      <c r="C2806" s="6"/>
      <c r="D2806" s="6"/>
      <c r="E2806" s="7"/>
    </row>
    <row r="2807" hidden="1">
      <c r="A2807" s="10"/>
      <c r="B2807" s="11"/>
      <c r="C2807" s="11"/>
      <c r="D2807" s="11"/>
      <c r="E2807" s="12"/>
    </row>
    <row r="2808" hidden="1">
      <c r="A2808" s="13">
        <v>46055.0</v>
      </c>
      <c r="B2808" s="6"/>
      <c r="C2808" s="54" t="s">
        <v>1656</v>
      </c>
      <c r="D2808" s="15">
        <v>46061.0</v>
      </c>
      <c r="E2808" s="7"/>
    </row>
    <row r="2809" hidden="1">
      <c r="A2809" s="10"/>
      <c r="B2809" s="11"/>
      <c r="C2809" s="16"/>
      <c r="D2809" s="11"/>
      <c r="E2809" s="12"/>
    </row>
    <row r="2810" hidden="1">
      <c r="A2810" s="55" t="s">
        <v>1985</v>
      </c>
      <c r="B2810" s="7"/>
      <c r="C2810" s="16"/>
      <c r="D2810" s="56" t="s">
        <v>1986</v>
      </c>
      <c r="E2810" s="7"/>
    </row>
    <row r="2811" hidden="1">
      <c r="A2811" s="10"/>
      <c r="B2811" s="12"/>
      <c r="C2811" s="16"/>
      <c r="D2811" s="11"/>
      <c r="E2811" s="12"/>
    </row>
    <row r="2812" hidden="1">
      <c r="A2812" s="19" t="s">
        <v>1657</v>
      </c>
      <c r="B2812" s="6"/>
      <c r="C2812" s="6"/>
      <c r="D2812" s="6"/>
      <c r="E2812" s="7"/>
    </row>
    <row r="2813" hidden="1">
      <c r="A2813" s="20" t="s">
        <v>1658</v>
      </c>
      <c r="B2813" s="21" t="s">
        <v>1659</v>
      </c>
      <c r="C2813" s="22" t="s">
        <v>1660</v>
      </c>
      <c r="D2813" s="21" t="s">
        <v>1661</v>
      </c>
      <c r="E2813" s="23" t="s">
        <v>13</v>
      </c>
    </row>
    <row r="2814" hidden="1">
      <c r="A2814" s="57" t="s">
        <v>1662</v>
      </c>
      <c r="B2814" s="25">
        <v>33373.0</v>
      </c>
      <c r="C2814" s="26">
        <v>15955.0</v>
      </c>
      <c r="D2814" s="27">
        <v>-17418.0</v>
      </c>
      <c r="E2814" s="28"/>
    </row>
    <row r="2815" hidden="1">
      <c r="A2815" s="57" t="s">
        <v>1663</v>
      </c>
      <c r="B2815" s="29">
        <v>26948.0</v>
      </c>
      <c r="C2815" s="26">
        <v>26948.0</v>
      </c>
      <c r="D2815" s="27">
        <v>0.0</v>
      </c>
      <c r="E2815" s="28"/>
    </row>
    <row r="2816" hidden="1">
      <c r="A2816" s="57" t="s">
        <v>1664</v>
      </c>
      <c r="B2816" s="29">
        <v>130.0</v>
      </c>
      <c r="C2816" s="26">
        <v>130.0</v>
      </c>
      <c r="D2816" s="27">
        <v>0.0</v>
      </c>
      <c r="E2816" s="28" t="s">
        <v>1665</v>
      </c>
    </row>
    <row r="2817" hidden="1">
      <c r="A2817" s="57" t="s">
        <v>1666</v>
      </c>
      <c r="B2817" s="25">
        <v>2000.0</v>
      </c>
      <c r="C2817" s="26">
        <v>5955.0</v>
      </c>
      <c r="D2817" s="27">
        <v>3955.0</v>
      </c>
      <c r="E2817" s="28" t="s">
        <v>2134</v>
      </c>
    </row>
    <row r="2818" hidden="1">
      <c r="A2818" s="31" t="s">
        <v>1668</v>
      </c>
      <c r="B2818" s="29">
        <v>0.0</v>
      </c>
      <c r="C2818" s="26"/>
      <c r="D2818" s="27">
        <v>0.0</v>
      </c>
      <c r="E2818" s="28"/>
    </row>
    <row r="2819" hidden="1">
      <c r="A2819" s="31" t="s">
        <v>1669</v>
      </c>
      <c r="B2819" s="29">
        <v>280.0</v>
      </c>
      <c r="C2819" s="26">
        <v>13244.0</v>
      </c>
      <c r="D2819" s="27">
        <v>12964.0</v>
      </c>
      <c r="E2819" s="28" t="s">
        <v>2135</v>
      </c>
    </row>
    <row r="2820" hidden="1">
      <c r="A2820" s="31" t="s">
        <v>1671</v>
      </c>
      <c r="B2820" s="29">
        <v>1000.0</v>
      </c>
      <c r="C2820" s="26">
        <v>1600.0</v>
      </c>
      <c r="D2820" s="27">
        <v>600.0</v>
      </c>
      <c r="E2820" s="28" t="s">
        <v>2136</v>
      </c>
    </row>
    <row r="2821" hidden="1">
      <c r="A2821" s="31" t="s">
        <v>1673</v>
      </c>
      <c r="B2821" s="29">
        <v>7000.0</v>
      </c>
      <c r="C2821" s="26">
        <v>6560.0</v>
      </c>
      <c r="D2821" s="27">
        <v>-440.0</v>
      </c>
      <c r="E2821" s="28" t="s">
        <v>2137</v>
      </c>
    </row>
    <row r="2822" hidden="1">
      <c r="A2822" s="58" t="s">
        <v>1674</v>
      </c>
      <c r="B2822" s="29">
        <v>91759.0</v>
      </c>
      <c r="C2822" s="29">
        <v>91759.0</v>
      </c>
      <c r="D2822" s="27">
        <v>0.0</v>
      </c>
      <c r="E2822" s="34"/>
    </row>
    <row r="2823" hidden="1">
      <c r="A2823" s="58" t="s">
        <v>1675</v>
      </c>
      <c r="B2823" s="29">
        <v>47090.0</v>
      </c>
      <c r="C2823" s="59">
        <v>47090.0</v>
      </c>
      <c r="D2823" s="27">
        <v>0.0</v>
      </c>
      <c r="E2823" s="34"/>
    </row>
    <row r="2824" hidden="1">
      <c r="A2824" s="58" t="s">
        <v>1676</v>
      </c>
      <c r="B2824" s="29">
        <v>80641.0</v>
      </c>
      <c r="C2824" s="59">
        <v>80641.0</v>
      </c>
      <c r="D2824" s="27">
        <v>0.0</v>
      </c>
      <c r="E2824" s="34"/>
    </row>
    <row r="2825" hidden="1">
      <c r="A2825" s="58" t="s">
        <v>1677</v>
      </c>
      <c r="B2825" s="29">
        <v>104768.9</v>
      </c>
      <c r="C2825" s="59">
        <v>105077.9</v>
      </c>
      <c r="D2825" s="27">
        <v>309.0</v>
      </c>
      <c r="E2825" s="34"/>
    </row>
    <row r="2826" hidden="1">
      <c r="A2826" s="58" t="s">
        <v>1679</v>
      </c>
      <c r="B2826" s="29">
        <v>652.0</v>
      </c>
      <c r="C2826" s="59">
        <v>652.0</v>
      </c>
      <c r="D2826" s="27">
        <v>0.0</v>
      </c>
      <c r="E2826" s="34"/>
    </row>
    <row r="2827" hidden="1">
      <c r="A2827" s="58" t="s">
        <v>1680</v>
      </c>
      <c r="B2827" s="29">
        <v>9393.0</v>
      </c>
      <c r="C2827" s="59">
        <v>9393.0</v>
      </c>
      <c r="D2827" s="27">
        <v>0.0</v>
      </c>
      <c r="E2827" s="34"/>
    </row>
    <row r="2828" hidden="1">
      <c r="A2828" s="35" t="s">
        <v>1681</v>
      </c>
      <c r="B2828" s="29">
        <v>395641.4</v>
      </c>
      <c r="C2828" s="59">
        <v>395950.4</v>
      </c>
      <c r="D2828" s="27">
        <v>309.0</v>
      </c>
      <c r="E2828" s="34"/>
    </row>
    <row r="2829" hidden="1">
      <c r="A2829" s="36" t="s">
        <v>1682</v>
      </c>
      <c r="B2829" s="37">
        <v>0.5</v>
      </c>
      <c r="C2829" s="27">
        <v>-338.5</v>
      </c>
      <c r="D2829" s="27">
        <v>-339.0</v>
      </c>
      <c r="E2829" s="38"/>
    </row>
    <row r="2830" hidden="1"/>
    <row r="2831" hidden="1"/>
    <row r="2832" hidden="1">
      <c r="A2832" s="5" t="s">
        <v>1653</v>
      </c>
      <c r="B2832" s="6"/>
      <c r="C2832" s="6"/>
      <c r="D2832" s="6"/>
      <c r="E2832" s="7"/>
    </row>
    <row r="2833" hidden="1">
      <c r="A2833" s="10"/>
      <c r="B2833" s="11"/>
      <c r="C2833" s="11"/>
      <c r="D2833" s="11"/>
      <c r="E2833" s="12"/>
    </row>
    <row r="2834" hidden="1">
      <c r="A2834" s="5" t="s">
        <v>1655</v>
      </c>
      <c r="B2834" s="6"/>
      <c r="C2834" s="6"/>
      <c r="D2834" s="6"/>
      <c r="E2834" s="7"/>
    </row>
    <row r="2835" hidden="1">
      <c r="A2835" s="10"/>
      <c r="B2835" s="11"/>
      <c r="C2835" s="11"/>
      <c r="D2835" s="11"/>
      <c r="E2835" s="12"/>
    </row>
    <row r="2836" hidden="1">
      <c r="A2836" s="13">
        <v>46062.0</v>
      </c>
      <c r="B2836" s="6"/>
      <c r="C2836" s="54" t="s">
        <v>1656</v>
      </c>
      <c r="D2836" s="15">
        <v>46068.0</v>
      </c>
      <c r="E2836" s="7"/>
    </row>
    <row r="2837" hidden="1">
      <c r="A2837" s="10"/>
      <c r="B2837" s="11"/>
      <c r="C2837" s="16"/>
      <c r="D2837" s="11"/>
      <c r="E2837" s="12"/>
    </row>
    <row r="2838" hidden="1">
      <c r="A2838" s="55" t="s">
        <v>1985</v>
      </c>
      <c r="B2838" s="7"/>
      <c r="C2838" s="16"/>
      <c r="D2838" s="56" t="s">
        <v>1986</v>
      </c>
      <c r="E2838" s="7"/>
    </row>
    <row r="2839" hidden="1">
      <c r="A2839" s="10"/>
      <c r="B2839" s="12"/>
      <c r="C2839" s="16"/>
      <c r="D2839" s="11"/>
      <c r="E2839" s="12"/>
    </row>
    <row r="2840" hidden="1">
      <c r="A2840" s="19" t="s">
        <v>1657</v>
      </c>
      <c r="B2840" s="6"/>
      <c r="C2840" s="6"/>
      <c r="D2840" s="6"/>
      <c r="E2840" s="7"/>
    </row>
    <row r="2841" hidden="1">
      <c r="A2841" s="20" t="s">
        <v>1658</v>
      </c>
      <c r="B2841" s="21" t="s">
        <v>1659</v>
      </c>
      <c r="C2841" s="22" t="s">
        <v>1660</v>
      </c>
      <c r="D2841" s="21" t="s">
        <v>1661</v>
      </c>
      <c r="E2841" s="23" t="s">
        <v>13</v>
      </c>
    </row>
    <row r="2842" hidden="1">
      <c r="A2842" s="57" t="s">
        <v>1662</v>
      </c>
      <c r="B2842" s="25">
        <v>32629.0</v>
      </c>
      <c r="C2842" s="26">
        <v>12630.0</v>
      </c>
      <c r="D2842" s="27">
        <v>-19999.0</v>
      </c>
      <c r="E2842" s="28"/>
    </row>
    <row r="2843" hidden="1">
      <c r="A2843" s="57" t="s">
        <v>1663</v>
      </c>
      <c r="B2843" s="29">
        <v>32601.0</v>
      </c>
      <c r="C2843" s="26">
        <v>32601.0</v>
      </c>
      <c r="D2843" s="27">
        <v>0.0</v>
      </c>
      <c r="E2843" s="28"/>
    </row>
    <row r="2844" hidden="1">
      <c r="A2844" s="57" t="s">
        <v>1664</v>
      </c>
      <c r="B2844" s="29">
        <v>130.0</v>
      </c>
      <c r="C2844" s="26">
        <v>130.0</v>
      </c>
      <c r="D2844" s="27">
        <v>0.0</v>
      </c>
      <c r="E2844" s="28" t="s">
        <v>1665</v>
      </c>
    </row>
    <row r="2845" hidden="1">
      <c r="A2845" s="57" t="s">
        <v>1666</v>
      </c>
      <c r="B2845" s="25">
        <v>2900.0</v>
      </c>
      <c r="C2845" s="26">
        <v>6912.0</v>
      </c>
      <c r="D2845" s="27">
        <v>4012.0</v>
      </c>
      <c r="E2845" s="28" t="s">
        <v>2138</v>
      </c>
    </row>
    <row r="2846" hidden="1">
      <c r="A2846" s="31" t="s">
        <v>1668</v>
      </c>
      <c r="B2846" s="29">
        <v>0.0</v>
      </c>
      <c r="C2846" s="26"/>
      <c r="D2846" s="27">
        <v>0.0</v>
      </c>
      <c r="E2846" s="28"/>
    </row>
    <row r="2847" hidden="1">
      <c r="A2847" s="31" t="s">
        <v>1669</v>
      </c>
      <c r="B2847" s="29">
        <v>930.0</v>
      </c>
      <c r="C2847" s="26">
        <v>12414.0</v>
      </c>
      <c r="D2847" s="27">
        <v>11484.0</v>
      </c>
      <c r="E2847" s="28" t="s">
        <v>2139</v>
      </c>
    </row>
    <row r="2848" hidden="1">
      <c r="A2848" s="31" t="s">
        <v>1671</v>
      </c>
      <c r="B2848" s="29">
        <v>3561.0</v>
      </c>
      <c r="C2848" s="26">
        <v>8105.0</v>
      </c>
      <c r="D2848" s="27">
        <v>4544.0</v>
      </c>
      <c r="E2848" s="28" t="s">
        <v>2140</v>
      </c>
    </row>
    <row r="2849" hidden="1">
      <c r="A2849" s="31" t="s">
        <v>1673</v>
      </c>
      <c r="B2849" s="29">
        <v>7360.0</v>
      </c>
      <c r="C2849" s="26">
        <v>7360.0</v>
      </c>
      <c r="D2849" s="27">
        <v>0.0</v>
      </c>
      <c r="E2849" s="28"/>
    </row>
    <row r="2850" hidden="1">
      <c r="A2850" s="58" t="s">
        <v>1674</v>
      </c>
      <c r="B2850" s="29">
        <v>120103.0</v>
      </c>
      <c r="C2850" s="29">
        <v>120103.0</v>
      </c>
      <c r="D2850" s="27">
        <v>0.0</v>
      </c>
      <c r="E2850" s="34"/>
    </row>
    <row r="2851" hidden="1">
      <c r="A2851" s="58" t="s">
        <v>1675</v>
      </c>
      <c r="B2851" s="29">
        <v>42751.0</v>
      </c>
      <c r="C2851" s="59">
        <v>42751.0</v>
      </c>
      <c r="D2851" s="27">
        <v>0.0</v>
      </c>
      <c r="E2851" s="34"/>
    </row>
    <row r="2852" hidden="1">
      <c r="A2852" s="58" t="s">
        <v>1676</v>
      </c>
      <c r="B2852" s="29">
        <v>83860.0</v>
      </c>
      <c r="C2852" s="59">
        <v>83860.0</v>
      </c>
      <c r="D2852" s="27">
        <v>0.0</v>
      </c>
      <c r="E2852" s="34"/>
    </row>
    <row r="2853" hidden="1">
      <c r="A2853" s="58" t="s">
        <v>1677</v>
      </c>
      <c r="B2853" s="29">
        <v>98256.0</v>
      </c>
      <c r="C2853" s="59">
        <v>98256.0</v>
      </c>
      <c r="D2853" s="27">
        <v>0.0</v>
      </c>
      <c r="E2853" s="34"/>
    </row>
    <row r="2854" hidden="1">
      <c r="A2854" s="58" t="s">
        <v>1679</v>
      </c>
      <c r="B2854" s="29">
        <v>0.0</v>
      </c>
      <c r="C2854" s="59">
        <v>0.0</v>
      </c>
      <c r="D2854" s="27">
        <v>0.0</v>
      </c>
      <c r="E2854" s="34"/>
    </row>
    <row r="2855" hidden="1">
      <c r="A2855" s="58" t="s">
        <v>1680</v>
      </c>
      <c r="B2855" s="29">
        <v>9608.0</v>
      </c>
      <c r="C2855" s="59">
        <v>9608.0</v>
      </c>
      <c r="D2855" s="27">
        <v>0.0</v>
      </c>
      <c r="E2855" s="34"/>
    </row>
    <row r="2856" hidden="1">
      <c r="A2856" s="35" t="s">
        <v>1681</v>
      </c>
      <c r="B2856" s="29">
        <v>425079.7</v>
      </c>
      <c r="C2856" s="59">
        <v>425079.7</v>
      </c>
      <c r="D2856" s="27">
        <v>0.0</v>
      </c>
      <c r="E2856" s="34"/>
    </row>
    <row r="2857" hidden="1">
      <c r="A2857" s="36" t="s">
        <v>1682</v>
      </c>
      <c r="B2857" s="37">
        <v>1.3000000000029104</v>
      </c>
      <c r="C2857" s="27">
        <v>42.29999999998836</v>
      </c>
      <c r="D2857" s="27">
        <v>40.99999999998545</v>
      </c>
      <c r="E2857" s="38"/>
    </row>
    <row r="2858" hidden="1"/>
    <row r="2859" hidden="1"/>
    <row r="2860" hidden="1">
      <c r="A2860" s="5" t="s">
        <v>1653</v>
      </c>
      <c r="B2860" s="6"/>
      <c r="C2860" s="6"/>
      <c r="D2860" s="6"/>
      <c r="E2860" s="7"/>
    </row>
    <row r="2861" hidden="1">
      <c r="A2861" s="10"/>
      <c r="B2861" s="11"/>
      <c r="C2861" s="11"/>
      <c r="D2861" s="11"/>
      <c r="E2861" s="12"/>
    </row>
    <row r="2862" hidden="1">
      <c r="A2862" s="5" t="s">
        <v>1655</v>
      </c>
      <c r="B2862" s="6"/>
      <c r="C2862" s="6"/>
      <c r="D2862" s="6"/>
      <c r="E2862" s="7"/>
    </row>
    <row r="2863" hidden="1">
      <c r="A2863" s="10"/>
      <c r="B2863" s="11"/>
      <c r="C2863" s="11"/>
      <c r="D2863" s="11"/>
      <c r="E2863" s="12"/>
    </row>
    <row r="2864" hidden="1">
      <c r="A2864" s="13">
        <v>46069.0</v>
      </c>
      <c r="B2864" s="6"/>
      <c r="C2864" s="54" t="s">
        <v>1656</v>
      </c>
      <c r="D2864" s="15">
        <v>46075.0</v>
      </c>
      <c r="E2864" s="7"/>
    </row>
    <row r="2865" hidden="1">
      <c r="A2865" s="10"/>
      <c r="B2865" s="11"/>
      <c r="C2865" s="16"/>
      <c r="D2865" s="11"/>
      <c r="E2865" s="12"/>
    </row>
    <row r="2866" hidden="1">
      <c r="A2866" s="55" t="s">
        <v>1985</v>
      </c>
      <c r="B2866" s="7"/>
      <c r="C2866" s="16"/>
      <c r="D2866" s="56" t="s">
        <v>1986</v>
      </c>
      <c r="E2866" s="7"/>
    </row>
    <row r="2867" hidden="1">
      <c r="A2867" s="10"/>
      <c r="B2867" s="12"/>
      <c r="C2867" s="16"/>
      <c r="D2867" s="11"/>
      <c r="E2867" s="12"/>
    </row>
    <row r="2868" hidden="1">
      <c r="A2868" s="19" t="s">
        <v>1657</v>
      </c>
      <c r="B2868" s="6"/>
      <c r="C2868" s="6"/>
      <c r="D2868" s="6"/>
      <c r="E2868" s="7"/>
    </row>
    <row r="2869" hidden="1">
      <c r="A2869" s="20" t="s">
        <v>1658</v>
      </c>
      <c r="B2869" s="21" t="s">
        <v>1659</v>
      </c>
      <c r="C2869" s="22" t="s">
        <v>1660</v>
      </c>
      <c r="D2869" s="21" t="s">
        <v>1661</v>
      </c>
      <c r="E2869" s="23" t="s">
        <v>13</v>
      </c>
    </row>
    <row r="2870" hidden="1">
      <c r="A2870" s="57" t="s">
        <v>1662</v>
      </c>
      <c r="B2870" s="25">
        <v>25090.0</v>
      </c>
      <c r="C2870" s="26">
        <v>11658.0</v>
      </c>
      <c r="D2870" s="27">
        <v>-13432.0</v>
      </c>
      <c r="E2870" s="28"/>
    </row>
    <row r="2871" hidden="1">
      <c r="A2871" s="57" t="s">
        <v>1663</v>
      </c>
      <c r="B2871" s="29">
        <v>29737.0</v>
      </c>
      <c r="C2871" s="26">
        <v>29737.0</v>
      </c>
      <c r="D2871" s="27">
        <v>0.0</v>
      </c>
      <c r="E2871" s="28"/>
    </row>
    <row r="2872" hidden="1">
      <c r="A2872" s="57" t="s">
        <v>1664</v>
      </c>
      <c r="B2872" s="29">
        <v>0.0</v>
      </c>
      <c r="C2872" s="26"/>
      <c r="D2872" s="27">
        <v>0.0</v>
      </c>
      <c r="E2872" s="28" t="s">
        <v>1665</v>
      </c>
    </row>
    <row r="2873" hidden="1">
      <c r="A2873" s="57" t="s">
        <v>1666</v>
      </c>
      <c r="B2873" s="25">
        <v>3400.0</v>
      </c>
      <c r="C2873" s="26">
        <v>5400.0</v>
      </c>
      <c r="D2873" s="27">
        <v>2000.0</v>
      </c>
      <c r="E2873" s="28" t="s">
        <v>2141</v>
      </c>
    </row>
    <row r="2874" hidden="1">
      <c r="A2874" s="31" t="s">
        <v>1668</v>
      </c>
      <c r="B2874" s="29">
        <v>80.0</v>
      </c>
      <c r="C2874" s="26">
        <v>100.0</v>
      </c>
      <c r="D2874" s="27">
        <v>20.0</v>
      </c>
      <c r="E2874" s="28" t="s">
        <v>2142</v>
      </c>
    </row>
    <row r="2875" hidden="1">
      <c r="A2875" s="31" t="s">
        <v>1669</v>
      </c>
      <c r="B2875" s="29">
        <v>280.0</v>
      </c>
      <c r="C2875" s="26">
        <v>13713.0</v>
      </c>
      <c r="D2875" s="27">
        <v>13433.0</v>
      </c>
      <c r="E2875" s="28" t="s">
        <v>2143</v>
      </c>
    </row>
    <row r="2876" hidden="1">
      <c r="A2876" s="31" t="s">
        <v>1671</v>
      </c>
      <c r="B2876" s="29">
        <v>1800.0</v>
      </c>
      <c r="C2876" s="26">
        <v>1700.0</v>
      </c>
      <c r="D2876" s="27">
        <v>-100.0</v>
      </c>
      <c r="E2876" s="28" t="s">
        <v>2144</v>
      </c>
    </row>
    <row r="2877" hidden="1">
      <c r="A2877" s="31" t="s">
        <v>1673</v>
      </c>
      <c r="B2877" s="29">
        <v>6920.0</v>
      </c>
      <c r="C2877" s="26">
        <v>7000.0</v>
      </c>
      <c r="D2877" s="27">
        <v>80.0</v>
      </c>
      <c r="E2877" s="28"/>
    </row>
    <row r="2878" hidden="1">
      <c r="A2878" s="58" t="s">
        <v>1674</v>
      </c>
      <c r="B2878" s="29">
        <v>99881.0</v>
      </c>
      <c r="C2878" s="29">
        <v>99881.0</v>
      </c>
      <c r="D2878" s="27">
        <v>0.0</v>
      </c>
      <c r="E2878" s="34"/>
    </row>
    <row r="2879" hidden="1">
      <c r="A2879" s="58" t="s">
        <v>1675</v>
      </c>
      <c r="B2879" s="29">
        <v>34978.0</v>
      </c>
      <c r="C2879" s="59">
        <v>34978.0</v>
      </c>
      <c r="D2879" s="27">
        <v>0.0</v>
      </c>
      <c r="E2879" s="34"/>
    </row>
    <row r="2880" hidden="1">
      <c r="A2880" s="58" t="s">
        <v>1676</v>
      </c>
      <c r="B2880" s="29">
        <v>75018.0</v>
      </c>
      <c r="C2880" s="59">
        <v>75018.0</v>
      </c>
      <c r="D2880" s="27">
        <v>0.0</v>
      </c>
      <c r="E2880" s="34"/>
    </row>
    <row r="2881" hidden="1">
      <c r="A2881" s="58" t="s">
        <v>1677</v>
      </c>
      <c r="B2881" s="29">
        <v>93445.0</v>
      </c>
      <c r="C2881" s="59">
        <v>93445.0</v>
      </c>
      <c r="D2881" s="27">
        <v>0.0</v>
      </c>
      <c r="E2881" s="34"/>
    </row>
    <row r="2882" hidden="1">
      <c r="A2882" s="58" t="s">
        <v>1679</v>
      </c>
      <c r="B2882" s="29">
        <v>762.0</v>
      </c>
      <c r="C2882" s="59">
        <v>762.0</v>
      </c>
      <c r="D2882" s="27">
        <v>0.0</v>
      </c>
      <c r="E2882" s="34"/>
    </row>
    <row r="2883" hidden="1">
      <c r="A2883" s="58" t="s">
        <v>1680</v>
      </c>
      <c r="B2883" s="29">
        <v>6952.0</v>
      </c>
      <c r="C2883" s="59">
        <v>6952.0</v>
      </c>
      <c r="D2883" s="27">
        <v>0.0</v>
      </c>
      <c r="E2883" s="34"/>
    </row>
    <row r="2884" hidden="1">
      <c r="A2884" s="35" t="s">
        <v>1681</v>
      </c>
      <c r="B2884" s="29">
        <v>371383.5</v>
      </c>
      <c r="C2884" s="59">
        <v>371383.5</v>
      </c>
      <c r="D2884" s="27">
        <v>0.0</v>
      </c>
      <c r="E2884" s="34"/>
    </row>
    <row r="2885" hidden="1">
      <c r="A2885" s="36" t="s">
        <v>1682</v>
      </c>
      <c r="B2885" s="37">
        <v>7.5</v>
      </c>
      <c r="C2885" s="27">
        <v>2008.5</v>
      </c>
      <c r="D2885" s="27">
        <v>2001.0</v>
      </c>
      <c r="E2885" s="38" t="s">
        <v>2145</v>
      </c>
    </row>
    <row r="2886" hidden="1"/>
    <row r="2887" hidden="1"/>
    <row r="2888" hidden="1">
      <c r="A2888" s="5" t="s">
        <v>1653</v>
      </c>
      <c r="B2888" s="6"/>
      <c r="C2888" s="6"/>
      <c r="D2888" s="6"/>
      <c r="E2888" s="7"/>
    </row>
    <row r="2889" hidden="1">
      <c r="A2889" s="10"/>
      <c r="B2889" s="11"/>
      <c r="C2889" s="11"/>
      <c r="D2889" s="11"/>
      <c r="E2889" s="12"/>
    </row>
    <row r="2890" hidden="1">
      <c r="A2890" s="5" t="s">
        <v>1655</v>
      </c>
      <c r="B2890" s="6"/>
      <c r="C2890" s="6"/>
      <c r="D2890" s="6"/>
      <c r="E2890" s="7"/>
    </row>
    <row r="2891" hidden="1">
      <c r="A2891" s="10"/>
      <c r="B2891" s="11"/>
      <c r="C2891" s="11"/>
      <c r="D2891" s="11"/>
      <c r="E2891" s="12"/>
    </row>
    <row r="2892" hidden="1">
      <c r="A2892" s="13">
        <v>46076.0</v>
      </c>
      <c r="B2892" s="6"/>
      <c r="C2892" s="54" t="s">
        <v>1656</v>
      </c>
      <c r="D2892" s="15">
        <v>46081.0</v>
      </c>
      <c r="E2892" s="7"/>
    </row>
    <row r="2893" hidden="1">
      <c r="A2893" s="10"/>
      <c r="B2893" s="11"/>
      <c r="C2893" s="16"/>
      <c r="D2893" s="11"/>
      <c r="E2893" s="12"/>
    </row>
    <row r="2894" hidden="1">
      <c r="A2894" s="55" t="s">
        <v>1985</v>
      </c>
      <c r="B2894" s="7"/>
      <c r="C2894" s="16"/>
      <c r="D2894" s="56" t="s">
        <v>1994</v>
      </c>
      <c r="E2894" s="7"/>
    </row>
    <row r="2895" hidden="1">
      <c r="A2895" s="10"/>
      <c r="B2895" s="12"/>
      <c r="C2895" s="16"/>
      <c r="D2895" s="11"/>
      <c r="E2895" s="12"/>
    </row>
    <row r="2896" hidden="1">
      <c r="A2896" s="19" t="s">
        <v>1657</v>
      </c>
      <c r="B2896" s="6"/>
      <c r="C2896" s="6"/>
      <c r="D2896" s="6"/>
      <c r="E2896" s="7"/>
    </row>
    <row r="2897" hidden="1">
      <c r="A2897" s="20" t="s">
        <v>1658</v>
      </c>
      <c r="B2897" s="21" t="s">
        <v>1659</v>
      </c>
      <c r="C2897" s="22" t="s">
        <v>1660</v>
      </c>
      <c r="D2897" s="21" t="s">
        <v>1661</v>
      </c>
      <c r="E2897" s="23" t="s">
        <v>13</v>
      </c>
    </row>
    <row r="2898" hidden="1">
      <c r="A2898" s="57" t="s">
        <v>1662</v>
      </c>
      <c r="B2898" s="25">
        <v>27341.0</v>
      </c>
      <c r="C2898" s="26">
        <v>21344.0</v>
      </c>
      <c r="D2898" s="27">
        <v>-5997.0</v>
      </c>
      <c r="E2898" s="28"/>
    </row>
    <row r="2899" hidden="1">
      <c r="A2899" s="57" t="s">
        <v>1663</v>
      </c>
      <c r="B2899" s="29">
        <v>25222.0</v>
      </c>
      <c r="C2899" s="26">
        <v>25222.0</v>
      </c>
      <c r="D2899" s="27">
        <v>0.0</v>
      </c>
      <c r="E2899" s="28"/>
    </row>
    <row r="2900" hidden="1">
      <c r="A2900" s="57" t="s">
        <v>1664</v>
      </c>
      <c r="B2900" s="29">
        <v>530.0</v>
      </c>
      <c r="C2900" s="26">
        <v>530.0</v>
      </c>
      <c r="D2900" s="27">
        <v>0.0</v>
      </c>
      <c r="E2900" s="28" t="s">
        <v>1665</v>
      </c>
    </row>
    <row r="2901" hidden="1">
      <c r="A2901" s="57" t="s">
        <v>1666</v>
      </c>
      <c r="B2901" s="25">
        <v>1500.0</v>
      </c>
      <c r="C2901" s="26">
        <v>5500.0</v>
      </c>
      <c r="D2901" s="27">
        <v>4000.0</v>
      </c>
      <c r="E2901" s="28" t="s">
        <v>2132</v>
      </c>
    </row>
    <row r="2902" hidden="1">
      <c r="A2902" s="31" t="s">
        <v>1668</v>
      </c>
      <c r="B2902" s="29">
        <v>0.0</v>
      </c>
      <c r="C2902" s="26"/>
      <c r="D2902" s="27">
        <v>0.0</v>
      </c>
      <c r="E2902" s="28"/>
    </row>
    <row r="2903" hidden="1">
      <c r="A2903" s="31" t="s">
        <v>1669</v>
      </c>
      <c r="B2903" s="29">
        <v>0.0</v>
      </c>
      <c r="C2903" s="26"/>
      <c r="D2903" s="27">
        <v>0.0</v>
      </c>
      <c r="E2903" s="28"/>
    </row>
    <row r="2904" hidden="1">
      <c r="A2904" s="31" t="s">
        <v>1671</v>
      </c>
      <c r="B2904" s="29">
        <v>4517.0</v>
      </c>
      <c r="C2904" s="26">
        <v>4517.0</v>
      </c>
      <c r="D2904" s="27">
        <v>0.0</v>
      </c>
      <c r="E2904" s="28" t="s">
        <v>2146</v>
      </c>
    </row>
    <row r="2905" hidden="1">
      <c r="A2905" s="31" t="s">
        <v>1673</v>
      </c>
      <c r="B2905" s="29">
        <v>4640.0</v>
      </c>
      <c r="C2905" s="26">
        <v>4640.0</v>
      </c>
      <c r="D2905" s="27">
        <v>0.0</v>
      </c>
      <c r="E2905" s="28"/>
    </row>
    <row r="2906" hidden="1">
      <c r="A2906" s="58" t="s">
        <v>1674</v>
      </c>
      <c r="B2906" s="29">
        <v>82868.0</v>
      </c>
      <c r="C2906" s="29">
        <v>83315.0</v>
      </c>
      <c r="D2906" s="27">
        <v>447.0</v>
      </c>
      <c r="E2906" s="34"/>
    </row>
    <row r="2907" hidden="1">
      <c r="A2907" s="58" t="s">
        <v>1675</v>
      </c>
      <c r="B2907" s="29">
        <v>21485.0</v>
      </c>
      <c r="C2907" s="59">
        <v>21156.0</v>
      </c>
      <c r="D2907" s="27">
        <v>-329.0</v>
      </c>
      <c r="E2907" s="34"/>
    </row>
    <row r="2908" hidden="1">
      <c r="A2908" s="58" t="s">
        <v>1676</v>
      </c>
      <c r="B2908" s="29">
        <v>66097.0</v>
      </c>
      <c r="C2908" s="59">
        <v>66097.0</v>
      </c>
      <c r="D2908" s="27">
        <v>0.0</v>
      </c>
      <c r="E2908" s="34"/>
    </row>
    <row r="2909" hidden="1">
      <c r="A2909" s="58" t="s">
        <v>1677</v>
      </c>
      <c r="B2909" s="29">
        <v>80364.0</v>
      </c>
      <c r="C2909" s="59">
        <v>80364.0</v>
      </c>
      <c r="D2909" s="27">
        <v>0.0</v>
      </c>
      <c r="E2909" s="34"/>
    </row>
    <row r="2910" hidden="1">
      <c r="A2910" s="58" t="s">
        <v>1679</v>
      </c>
      <c r="B2910" s="29">
        <v>0.0</v>
      </c>
      <c r="C2910" s="59">
        <v>0.0</v>
      </c>
      <c r="D2910" s="27">
        <v>0.0</v>
      </c>
      <c r="E2910" s="34"/>
    </row>
    <row r="2911" hidden="1">
      <c r="A2911" s="58" t="s">
        <v>1680</v>
      </c>
      <c r="B2911" s="29">
        <v>12403.0</v>
      </c>
      <c r="C2911" s="59">
        <v>12403.0</v>
      </c>
      <c r="D2911" s="27">
        <v>0.0</v>
      </c>
      <c r="E2911" s="34"/>
    </row>
    <row r="2912" hidden="1">
      <c r="A2912" s="35" t="s">
        <v>1681</v>
      </c>
      <c r="B2912" s="29">
        <v>314563.5</v>
      </c>
      <c r="C2912" s="59">
        <v>314234.5</v>
      </c>
      <c r="D2912" s="27">
        <v>-329.0</v>
      </c>
      <c r="E2912" s="34"/>
    </row>
    <row r="2913" hidden="1">
      <c r="A2913" s="36" t="s">
        <v>1682</v>
      </c>
      <c r="B2913" s="37">
        <v>0.5</v>
      </c>
      <c r="C2913" s="27">
        <v>-1549.5</v>
      </c>
      <c r="D2913" s="27">
        <v>-1550.0</v>
      </c>
      <c r="E2913" s="38" t="s">
        <v>2147</v>
      </c>
    </row>
    <row r="2914" hidden="1"/>
    <row r="2915" hidden="1"/>
    <row r="2916" hidden="1">
      <c r="A2916" s="5" t="s">
        <v>1653</v>
      </c>
      <c r="B2916" s="6"/>
      <c r="C2916" s="6"/>
      <c r="D2916" s="6"/>
      <c r="E2916" s="7"/>
    </row>
    <row r="2917" hidden="1">
      <c r="A2917" s="10"/>
      <c r="B2917" s="11"/>
      <c r="C2917" s="11"/>
      <c r="D2917" s="11"/>
      <c r="E2917" s="12"/>
    </row>
    <row r="2918" hidden="1">
      <c r="A2918" s="5" t="s">
        <v>1655</v>
      </c>
      <c r="B2918" s="6"/>
      <c r="C2918" s="6"/>
      <c r="D2918" s="6"/>
      <c r="E2918" s="7"/>
    </row>
    <row r="2919" hidden="1">
      <c r="A2919" s="10"/>
      <c r="B2919" s="11"/>
      <c r="C2919" s="11"/>
      <c r="D2919" s="11"/>
      <c r="E2919" s="12"/>
    </row>
    <row r="2920" hidden="1">
      <c r="A2920" s="13">
        <v>46082.0</v>
      </c>
      <c r="B2920" s="6"/>
      <c r="C2920" s="54" t="s">
        <v>1656</v>
      </c>
      <c r="D2920" s="15">
        <v>46082.0</v>
      </c>
      <c r="E2920" s="7"/>
    </row>
    <row r="2921" hidden="1">
      <c r="A2921" s="10"/>
      <c r="B2921" s="11"/>
      <c r="C2921" s="16"/>
      <c r="D2921" s="11"/>
      <c r="E2921" s="12"/>
    </row>
    <row r="2922" hidden="1">
      <c r="A2922" s="55" t="s">
        <v>1986</v>
      </c>
      <c r="B2922" s="7"/>
      <c r="C2922" s="16"/>
      <c r="D2922" s="56" t="s">
        <v>1986</v>
      </c>
      <c r="E2922" s="7"/>
    </row>
    <row r="2923" hidden="1">
      <c r="A2923" s="10"/>
      <c r="B2923" s="12"/>
      <c r="C2923" s="16"/>
      <c r="D2923" s="11"/>
      <c r="E2923" s="12"/>
    </row>
    <row r="2924" hidden="1">
      <c r="A2924" s="19" t="s">
        <v>1657</v>
      </c>
      <c r="B2924" s="6"/>
      <c r="C2924" s="6"/>
      <c r="D2924" s="6"/>
      <c r="E2924" s="7"/>
    </row>
    <row r="2925" hidden="1">
      <c r="A2925" s="20" t="s">
        <v>1658</v>
      </c>
      <c r="B2925" s="21" t="s">
        <v>1659</v>
      </c>
      <c r="C2925" s="22" t="s">
        <v>1660</v>
      </c>
      <c r="D2925" s="21" t="s">
        <v>1661</v>
      </c>
      <c r="E2925" s="23" t="s">
        <v>13</v>
      </c>
    </row>
    <row r="2926" hidden="1">
      <c r="A2926" s="57" t="s">
        <v>1662</v>
      </c>
      <c r="B2926" s="25">
        <v>1981.0</v>
      </c>
      <c r="C2926" s="26">
        <v>1981.0</v>
      </c>
      <c r="D2926" s="27">
        <v>0.0</v>
      </c>
      <c r="E2926" s="28"/>
    </row>
    <row r="2927" hidden="1">
      <c r="A2927" s="57" t="s">
        <v>1663</v>
      </c>
      <c r="B2927" s="29">
        <v>3513.0</v>
      </c>
      <c r="C2927" s="26">
        <v>3513.0</v>
      </c>
      <c r="D2927" s="27">
        <v>0.0</v>
      </c>
      <c r="E2927" s="28"/>
    </row>
    <row r="2928" hidden="1">
      <c r="A2928" s="57" t="s">
        <v>1664</v>
      </c>
      <c r="B2928" s="29">
        <v>0.0</v>
      </c>
      <c r="C2928" s="26"/>
      <c r="D2928" s="27">
        <v>0.0</v>
      </c>
      <c r="E2928" s="28" t="s">
        <v>1665</v>
      </c>
    </row>
    <row r="2929" hidden="1">
      <c r="A2929" s="57" t="s">
        <v>1666</v>
      </c>
      <c r="B2929" s="25">
        <v>0.0</v>
      </c>
      <c r="C2929" s="26"/>
      <c r="D2929" s="27">
        <v>0.0</v>
      </c>
      <c r="E2929" s="28"/>
    </row>
    <row r="2930" hidden="1">
      <c r="A2930" s="31" t="s">
        <v>1668</v>
      </c>
      <c r="B2930" s="29">
        <v>0.0</v>
      </c>
      <c r="C2930" s="26"/>
      <c r="D2930" s="27">
        <v>0.0</v>
      </c>
      <c r="E2930" s="28"/>
    </row>
    <row r="2931" hidden="1">
      <c r="A2931" s="31" t="s">
        <v>1669</v>
      </c>
      <c r="B2931" s="29">
        <v>0.0</v>
      </c>
      <c r="C2931" s="26"/>
      <c r="D2931" s="27">
        <v>0.0</v>
      </c>
      <c r="E2931" s="28"/>
    </row>
    <row r="2932" hidden="1">
      <c r="A2932" s="31" t="s">
        <v>1671</v>
      </c>
      <c r="B2932" s="29">
        <v>0.0</v>
      </c>
      <c r="C2932" s="26"/>
      <c r="D2932" s="27">
        <v>0.0</v>
      </c>
      <c r="E2932" s="28"/>
    </row>
    <row r="2933" hidden="1">
      <c r="A2933" s="31" t="s">
        <v>1673</v>
      </c>
      <c r="B2933" s="29">
        <v>1720.0</v>
      </c>
      <c r="C2933" s="26">
        <v>1720.0</v>
      </c>
      <c r="D2933" s="27">
        <v>0.0</v>
      </c>
      <c r="E2933" s="28"/>
    </row>
    <row r="2934" hidden="1">
      <c r="A2934" s="58" t="s">
        <v>1674</v>
      </c>
      <c r="B2934" s="29">
        <v>14568.0</v>
      </c>
      <c r="C2934" s="29">
        <v>14568.0</v>
      </c>
      <c r="D2934" s="27">
        <v>0.0</v>
      </c>
      <c r="E2934" s="34"/>
    </row>
    <row r="2935" hidden="1">
      <c r="A2935" s="58" t="s">
        <v>1675</v>
      </c>
      <c r="B2935" s="29">
        <v>5145.0</v>
      </c>
      <c r="C2935" s="59">
        <v>5145.0</v>
      </c>
      <c r="D2935" s="27">
        <v>0.0</v>
      </c>
      <c r="E2935" s="34"/>
    </row>
    <row r="2936" hidden="1">
      <c r="A2936" s="58" t="s">
        <v>1676</v>
      </c>
      <c r="B2936" s="29">
        <v>11066.0</v>
      </c>
      <c r="C2936" s="59">
        <v>11066.0</v>
      </c>
      <c r="D2936" s="27">
        <v>0.0</v>
      </c>
      <c r="E2936" s="34"/>
    </row>
    <row r="2937" hidden="1">
      <c r="A2937" s="58" t="s">
        <v>1677</v>
      </c>
      <c r="B2937" s="29">
        <v>20411.5</v>
      </c>
      <c r="C2937" s="59">
        <v>20411.5</v>
      </c>
      <c r="D2937" s="27">
        <v>0.0</v>
      </c>
      <c r="E2937" s="34"/>
    </row>
    <row r="2938" hidden="1">
      <c r="A2938" s="58" t="s">
        <v>1679</v>
      </c>
      <c r="B2938" s="29">
        <v>0.0</v>
      </c>
      <c r="C2938" s="59">
        <v>0.0</v>
      </c>
      <c r="D2938" s="27">
        <v>0.0</v>
      </c>
      <c r="E2938" s="34"/>
    </row>
    <row r="2939" hidden="1">
      <c r="A2939" s="58" t="s">
        <v>1680</v>
      </c>
      <c r="B2939" s="29">
        <v>468.0</v>
      </c>
      <c r="C2939" s="59">
        <v>468.0</v>
      </c>
      <c r="D2939" s="27">
        <v>0.0</v>
      </c>
      <c r="E2939" s="34"/>
    </row>
    <row r="2940" hidden="1">
      <c r="A2940" s="35" t="s">
        <v>1681</v>
      </c>
      <c r="B2940" s="29">
        <v>58404.5</v>
      </c>
      <c r="C2940" s="59">
        <v>58404.5</v>
      </c>
      <c r="D2940" s="27">
        <v>0.0</v>
      </c>
      <c r="E2940" s="34"/>
    </row>
    <row r="2941" hidden="1">
      <c r="A2941" s="36" t="s">
        <v>1682</v>
      </c>
      <c r="B2941" s="37">
        <v>0.0</v>
      </c>
      <c r="C2941" s="27">
        <v>0.0</v>
      </c>
      <c r="D2941" s="27">
        <v>0.0</v>
      </c>
      <c r="E2941" s="38"/>
    </row>
    <row r="2942" hidden="1"/>
    <row r="2943" hidden="1"/>
    <row r="2944" hidden="1">
      <c r="A2944" s="5" t="s">
        <v>1653</v>
      </c>
      <c r="B2944" s="6"/>
      <c r="C2944" s="6"/>
      <c r="D2944" s="6"/>
      <c r="E2944" s="7"/>
    </row>
    <row r="2945" hidden="1">
      <c r="A2945" s="10"/>
      <c r="B2945" s="11"/>
      <c r="C2945" s="11"/>
      <c r="D2945" s="11"/>
      <c r="E2945" s="12"/>
    </row>
    <row r="2946" hidden="1">
      <c r="A2946" s="5" t="s">
        <v>1655</v>
      </c>
      <c r="B2946" s="6"/>
      <c r="C2946" s="6"/>
      <c r="D2946" s="6"/>
      <c r="E2946" s="7"/>
    </row>
    <row r="2947" hidden="1">
      <c r="A2947" s="10"/>
      <c r="B2947" s="11"/>
      <c r="C2947" s="11"/>
      <c r="D2947" s="11"/>
      <c r="E2947" s="12"/>
    </row>
    <row r="2948" hidden="1">
      <c r="A2948" s="13">
        <v>46083.0</v>
      </c>
      <c r="B2948" s="6"/>
      <c r="C2948" s="54" t="s">
        <v>1656</v>
      </c>
      <c r="D2948" s="15">
        <v>46089.0</v>
      </c>
      <c r="E2948" s="7"/>
    </row>
    <row r="2949" hidden="1">
      <c r="A2949" s="10"/>
      <c r="B2949" s="11"/>
      <c r="C2949" s="16"/>
      <c r="D2949" s="11"/>
      <c r="E2949" s="12"/>
    </row>
    <row r="2950" hidden="1">
      <c r="A2950" s="55" t="s">
        <v>1985</v>
      </c>
      <c r="B2950" s="7"/>
      <c r="C2950" s="16"/>
      <c r="D2950" s="56" t="s">
        <v>1986</v>
      </c>
      <c r="E2950" s="7"/>
    </row>
    <row r="2951" hidden="1">
      <c r="A2951" s="10"/>
      <c r="B2951" s="12"/>
      <c r="C2951" s="16"/>
      <c r="D2951" s="11"/>
      <c r="E2951" s="12"/>
    </row>
    <row r="2952" hidden="1">
      <c r="A2952" s="19" t="s">
        <v>1657</v>
      </c>
      <c r="B2952" s="6"/>
      <c r="C2952" s="6"/>
      <c r="D2952" s="6"/>
      <c r="E2952" s="7"/>
    </row>
    <row r="2953" hidden="1">
      <c r="A2953" s="20" t="s">
        <v>1658</v>
      </c>
      <c r="B2953" s="21" t="s">
        <v>1659</v>
      </c>
      <c r="C2953" s="22" t="s">
        <v>1660</v>
      </c>
      <c r="D2953" s="21" t="s">
        <v>1661</v>
      </c>
      <c r="E2953" s="23" t="s">
        <v>13</v>
      </c>
    </row>
    <row r="2954" hidden="1">
      <c r="A2954" s="57" t="s">
        <v>1662</v>
      </c>
      <c r="B2954" s="25">
        <v>28405.0</v>
      </c>
      <c r="C2954" s="26">
        <v>9308.0</v>
      </c>
      <c r="D2954" s="27">
        <v>-19097.0</v>
      </c>
      <c r="E2954" s="28"/>
    </row>
    <row r="2955" hidden="1">
      <c r="A2955" s="57" t="s">
        <v>1663</v>
      </c>
      <c r="B2955" s="29">
        <v>30130.0</v>
      </c>
      <c r="C2955" s="26">
        <v>30130.0</v>
      </c>
      <c r="D2955" s="27">
        <v>0.0</v>
      </c>
      <c r="E2955" s="28"/>
    </row>
    <row r="2956" hidden="1">
      <c r="A2956" s="57" t="s">
        <v>1664</v>
      </c>
      <c r="B2956" s="29">
        <v>0.0</v>
      </c>
      <c r="C2956" s="26"/>
      <c r="D2956" s="27">
        <v>0.0</v>
      </c>
      <c r="E2956" s="28" t="s">
        <v>1665</v>
      </c>
    </row>
    <row r="2957" hidden="1">
      <c r="A2957" s="57" t="s">
        <v>1666</v>
      </c>
      <c r="B2957" s="25">
        <v>2700.0</v>
      </c>
      <c r="C2957" s="26">
        <v>6700.0</v>
      </c>
      <c r="D2957" s="27">
        <v>4000.0</v>
      </c>
      <c r="E2957" s="28" t="s">
        <v>2132</v>
      </c>
    </row>
    <row r="2958" hidden="1">
      <c r="A2958" s="31" t="s">
        <v>1668</v>
      </c>
      <c r="B2958" s="29">
        <v>0.0</v>
      </c>
      <c r="C2958" s="26"/>
      <c r="D2958" s="27">
        <v>0.0</v>
      </c>
      <c r="E2958" s="28"/>
    </row>
    <row r="2959" hidden="1">
      <c r="A2959" s="31" t="s">
        <v>1669</v>
      </c>
      <c r="B2959" s="29">
        <v>223.0</v>
      </c>
      <c r="C2959" s="26">
        <v>15335.0</v>
      </c>
      <c r="D2959" s="27">
        <v>15112.0</v>
      </c>
      <c r="E2959" s="28" t="s">
        <v>2148</v>
      </c>
    </row>
    <row r="2960" hidden="1">
      <c r="A2960" s="31" t="s">
        <v>1671</v>
      </c>
      <c r="B2960" s="29">
        <v>0.0</v>
      </c>
      <c r="C2960" s="26"/>
      <c r="D2960" s="27">
        <v>0.0</v>
      </c>
      <c r="E2960" s="28"/>
    </row>
    <row r="2961" hidden="1">
      <c r="A2961" s="31" t="s">
        <v>1673</v>
      </c>
      <c r="B2961" s="29">
        <v>5880.0</v>
      </c>
      <c r="C2961" s="26">
        <v>5880.0</v>
      </c>
      <c r="D2961" s="27">
        <v>0.0</v>
      </c>
      <c r="E2961" s="28"/>
    </row>
    <row r="2962" hidden="1">
      <c r="A2962" s="58" t="s">
        <v>1674</v>
      </c>
      <c r="B2962" s="29">
        <v>84725.0</v>
      </c>
      <c r="C2962" s="29">
        <v>84725.0</v>
      </c>
      <c r="D2962" s="27">
        <v>0.0</v>
      </c>
      <c r="E2962" s="34"/>
    </row>
    <row r="2963" hidden="1">
      <c r="A2963" s="58" t="s">
        <v>1675</v>
      </c>
      <c r="B2963" s="29">
        <v>34212.0</v>
      </c>
      <c r="C2963" s="59">
        <v>34212.0</v>
      </c>
      <c r="D2963" s="27">
        <v>0.0</v>
      </c>
      <c r="E2963" s="34"/>
    </row>
    <row r="2964" hidden="1">
      <c r="A2964" s="58" t="s">
        <v>1676</v>
      </c>
      <c r="B2964" s="29">
        <v>85418.0</v>
      </c>
      <c r="C2964" s="59">
        <v>85418.0</v>
      </c>
      <c r="D2964" s="27">
        <v>0.0</v>
      </c>
      <c r="E2964" s="34"/>
    </row>
    <row r="2965" hidden="1">
      <c r="A2965" s="58" t="s">
        <v>1677</v>
      </c>
      <c r="B2965" s="29">
        <v>95186.0</v>
      </c>
      <c r="C2965" s="59">
        <v>95186.0</v>
      </c>
      <c r="D2965" s="27">
        <v>0.0</v>
      </c>
      <c r="E2965" s="34"/>
    </row>
    <row r="2966" hidden="1">
      <c r="A2966" s="58" t="s">
        <v>1679</v>
      </c>
      <c r="B2966" s="29">
        <v>2265.0</v>
      </c>
      <c r="C2966" s="59">
        <v>2265.0</v>
      </c>
      <c r="D2966" s="27">
        <v>0.0</v>
      </c>
      <c r="E2966" s="34"/>
    </row>
    <row r="2967" hidden="1">
      <c r="A2967" s="58" t="s">
        <v>1680</v>
      </c>
      <c r="B2967" s="29">
        <v>9425.0</v>
      </c>
      <c r="C2967" s="59">
        <v>9425.0</v>
      </c>
      <c r="D2967" s="27">
        <v>0.0</v>
      </c>
      <c r="E2967" s="34"/>
    </row>
    <row r="2968" hidden="1">
      <c r="A2968" s="35" t="s">
        <v>1681</v>
      </c>
      <c r="B2968" s="29">
        <v>369142.5</v>
      </c>
      <c r="C2968" s="59">
        <v>369142.5</v>
      </c>
      <c r="D2968" s="27">
        <v>0.0</v>
      </c>
      <c r="E2968" s="34"/>
    </row>
    <row r="2969" hidden="1">
      <c r="A2969" s="36" t="s">
        <v>1682</v>
      </c>
      <c r="B2969" s="37">
        <v>1.5</v>
      </c>
      <c r="C2969" s="27">
        <v>16.5</v>
      </c>
      <c r="D2969" s="27">
        <v>15.0</v>
      </c>
      <c r="E2969" s="38"/>
    </row>
    <row r="2970" hidden="1"/>
    <row r="2971" hidden="1"/>
    <row r="2972" hidden="1">
      <c r="A2972" s="5" t="s">
        <v>1653</v>
      </c>
      <c r="B2972" s="6"/>
      <c r="C2972" s="6"/>
      <c r="D2972" s="6"/>
      <c r="E2972" s="7"/>
    </row>
    <row r="2973" hidden="1">
      <c r="A2973" s="10"/>
      <c r="B2973" s="11"/>
      <c r="C2973" s="11"/>
      <c r="D2973" s="11"/>
      <c r="E2973" s="12"/>
    </row>
    <row r="2974" hidden="1">
      <c r="A2974" s="5" t="s">
        <v>1655</v>
      </c>
      <c r="B2974" s="6"/>
      <c r="C2974" s="6"/>
      <c r="D2974" s="6"/>
      <c r="E2974" s="7"/>
    </row>
    <row r="2975" hidden="1">
      <c r="A2975" s="10"/>
      <c r="B2975" s="11"/>
      <c r="C2975" s="11"/>
      <c r="D2975" s="11"/>
      <c r="E2975" s="12"/>
    </row>
    <row r="2976" hidden="1">
      <c r="A2976" s="13">
        <v>46090.0</v>
      </c>
      <c r="B2976" s="6"/>
      <c r="C2976" s="54" t="s">
        <v>1656</v>
      </c>
      <c r="D2976" s="15">
        <v>46096.0</v>
      </c>
      <c r="E2976" s="7"/>
    </row>
    <row r="2977" hidden="1">
      <c r="A2977" s="10"/>
      <c r="B2977" s="11"/>
      <c r="C2977" s="16"/>
      <c r="D2977" s="11"/>
      <c r="E2977" s="12"/>
    </row>
    <row r="2978" hidden="1">
      <c r="A2978" s="55" t="s">
        <v>1985</v>
      </c>
      <c r="B2978" s="7"/>
      <c r="C2978" s="16"/>
      <c r="D2978" s="56" t="s">
        <v>1986</v>
      </c>
      <c r="E2978" s="7"/>
    </row>
    <row r="2979" hidden="1">
      <c r="A2979" s="10"/>
      <c r="B2979" s="12"/>
      <c r="C2979" s="16"/>
      <c r="D2979" s="11"/>
      <c r="E2979" s="12"/>
    </row>
    <row r="2980" hidden="1">
      <c r="A2980" s="19" t="s">
        <v>1657</v>
      </c>
      <c r="B2980" s="6"/>
      <c r="C2980" s="6"/>
      <c r="D2980" s="6"/>
      <c r="E2980" s="7"/>
    </row>
    <row r="2981" hidden="1">
      <c r="A2981" s="20" t="s">
        <v>1658</v>
      </c>
      <c r="B2981" s="21" t="s">
        <v>1659</v>
      </c>
      <c r="C2981" s="22" t="s">
        <v>1660</v>
      </c>
      <c r="D2981" s="21" t="s">
        <v>1661</v>
      </c>
      <c r="E2981" s="23" t="s">
        <v>13</v>
      </c>
    </row>
    <row r="2982" hidden="1">
      <c r="A2982" s="57" t="s">
        <v>1662</v>
      </c>
      <c r="B2982" s="25">
        <v>21213.0</v>
      </c>
      <c r="C2982" s="26">
        <v>2200.0</v>
      </c>
      <c r="D2982" s="27">
        <v>-19013.0</v>
      </c>
      <c r="E2982" s="28"/>
    </row>
    <row r="2983" hidden="1">
      <c r="A2983" s="57" t="s">
        <v>1663</v>
      </c>
      <c r="B2983" s="29">
        <v>39510.0</v>
      </c>
      <c r="C2983" s="26">
        <v>39510.0</v>
      </c>
      <c r="D2983" s="27">
        <v>0.0</v>
      </c>
      <c r="E2983" s="28"/>
    </row>
    <row r="2984" hidden="1">
      <c r="A2984" s="57" t="s">
        <v>1664</v>
      </c>
      <c r="B2984" s="29">
        <v>130.0</v>
      </c>
      <c r="C2984" s="26">
        <v>130.0</v>
      </c>
      <c r="D2984" s="27">
        <v>0.0</v>
      </c>
      <c r="E2984" s="28" t="s">
        <v>1665</v>
      </c>
    </row>
    <row r="2985" hidden="1">
      <c r="A2985" s="57" t="s">
        <v>1666</v>
      </c>
      <c r="B2985" s="25">
        <v>3268.0</v>
      </c>
      <c r="C2985" s="26">
        <v>7268.0</v>
      </c>
      <c r="D2985" s="27">
        <v>4000.0</v>
      </c>
      <c r="E2985" s="28" t="s">
        <v>2149</v>
      </c>
    </row>
    <row r="2986" hidden="1">
      <c r="A2986" s="31" t="s">
        <v>1668</v>
      </c>
      <c r="B2986" s="29">
        <v>0.0</v>
      </c>
      <c r="C2986" s="26"/>
      <c r="D2986" s="27">
        <v>0.0</v>
      </c>
      <c r="E2986" s="28"/>
    </row>
    <row r="2987" hidden="1">
      <c r="A2987" s="31" t="s">
        <v>1669</v>
      </c>
      <c r="B2987" s="29">
        <v>3402.0</v>
      </c>
      <c r="C2987" s="26">
        <v>18514.0</v>
      </c>
      <c r="D2987" s="27">
        <v>15112.0</v>
      </c>
      <c r="E2987" s="28" t="s">
        <v>2150</v>
      </c>
    </row>
    <row r="2988" hidden="1">
      <c r="A2988" s="31" t="s">
        <v>1671</v>
      </c>
      <c r="B2988" s="29">
        <v>2746.0</v>
      </c>
      <c r="C2988" s="26">
        <v>2746.0</v>
      </c>
      <c r="D2988" s="27">
        <v>0.0</v>
      </c>
      <c r="E2988" s="28" t="s">
        <v>2151</v>
      </c>
    </row>
    <row r="2989" hidden="1">
      <c r="A2989" s="31" t="s">
        <v>1673</v>
      </c>
      <c r="B2989" s="29">
        <v>7360.0</v>
      </c>
      <c r="C2989" s="26">
        <v>7360.0</v>
      </c>
      <c r="D2989" s="27">
        <v>0.0</v>
      </c>
      <c r="E2989" s="28"/>
    </row>
    <row r="2990" hidden="1">
      <c r="A2990" s="58" t="s">
        <v>1674</v>
      </c>
      <c r="B2990" s="29">
        <v>96934.0</v>
      </c>
      <c r="C2990" s="29">
        <v>96934.0</v>
      </c>
      <c r="D2990" s="27">
        <v>0.0</v>
      </c>
      <c r="E2990" s="34"/>
    </row>
    <row r="2991" hidden="1">
      <c r="A2991" s="58" t="s">
        <v>1675</v>
      </c>
      <c r="B2991" s="29">
        <v>48505.0</v>
      </c>
      <c r="C2991" s="59">
        <v>48505.0</v>
      </c>
      <c r="D2991" s="27">
        <v>0.0</v>
      </c>
      <c r="E2991" s="34"/>
    </row>
    <row r="2992" hidden="1">
      <c r="A2992" s="58" t="s">
        <v>1676</v>
      </c>
      <c r="B2992" s="29">
        <v>72844.0</v>
      </c>
      <c r="C2992" s="59">
        <v>72844.0</v>
      </c>
      <c r="D2992" s="27">
        <v>0.0</v>
      </c>
      <c r="E2992" s="34"/>
    </row>
    <row r="2993" hidden="1">
      <c r="A2993" s="58" t="s">
        <v>1677</v>
      </c>
      <c r="B2993" s="29">
        <v>99543.0</v>
      </c>
      <c r="C2993" s="59">
        <v>99543.0</v>
      </c>
      <c r="D2993" s="27">
        <v>0.0</v>
      </c>
      <c r="E2993" s="34"/>
    </row>
    <row r="2994" hidden="1">
      <c r="A2994" s="58" t="s">
        <v>1679</v>
      </c>
      <c r="B2994" s="29">
        <v>1156.0</v>
      </c>
      <c r="C2994" s="59">
        <v>1156.0</v>
      </c>
      <c r="D2994" s="27">
        <v>0.0</v>
      </c>
      <c r="E2994" s="34"/>
    </row>
    <row r="2995" hidden="1">
      <c r="A2995" s="58" t="s">
        <v>1680</v>
      </c>
      <c r="B2995" s="29">
        <v>10428.0</v>
      </c>
      <c r="C2995" s="59">
        <v>10428.0</v>
      </c>
      <c r="D2995" s="27">
        <v>0.0</v>
      </c>
      <c r="E2995" s="34"/>
    </row>
    <row r="2996" hidden="1">
      <c r="A2996" s="35" t="s">
        <v>1681</v>
      </c>
      <c r="B2996" s="29">
        <v>396610.5</v>
      </c>
      <c r="C2996" s="59">
        <v>396610.5</v>
      </c>
      <c r="D2996" s="27">
        <v>0.0</v>
      </c>
      <c r="E2996" s="34"/>
    </row>
    <row r="2997" hidden="1">
      <c r="A2997" s="36" t="s">
        <v>1682</v>
      </c>
      <c r="B2997" s="37">
        <v>0.5</v>
      </c>
      <c r="C2997" s="27">
        <v>99.5</v>
      </c>
      <c r="D2997" s="27">
        <v>99.0</v>
      </c>
      <c r="E2997" s="38"/>
    </row>
    <row r="2998" hidden="1"/>
    <row r="2999" hidden="1"/>
    <row r="3000" hidden="1">
      <c r="A3000" s="5" t="s">
        <v>1653</v>
      </c>
      <c r="B3000" s="6"/>
      <c r="C3000" s="6"/>
      <c r="D3000" s="6"/>
      <c r="E3000" s="7"/>
    </row>
    <row r="3001" hidden="1">
      <c r="A3001" s="10"/>
      <c r="B3001" s="11"/>
      <c r="C3001" s="11"/>
      <c r="D3001" s="11"/>
      <c r="E3001" s="12"/>
    </row>
    <row r="3002" hidden="1">
      <c r="A3002" s="5" t="s">
        <v>1655</v>
      </c>
      <c r="B3002" s="6"/>
      <c r="C3002" s="6"/>
      <c r="D3002" s="6"/>
      <c r="E3002" s="7"/>
    </row>
    <row r="3003" hidden="1">
      <c r="A3003" s="10"/>
      <c r="B3003" s="11"/>
      <c r="C3003" s="11"/>
      <c r="D3003" s="11"/>
      <c r="E3003" s="12"/>
    </row>
    <row r="3004" hidden="1">
      <c r="A3004" s="13">
        <v>46097.0</v>
      </c>
      <c r="B3004" s="6"/>
      <c r="C3004" s="54" t="s">
        <v>1656</v>
      </c>
      <c r="D3004" s="15">
        <v>46103.0</v>
      </c>
      <c r="E3004" s="7"/>
    </row>
    <row r="3005" hidden="1">
      <c r="A3005" s="10"/>
      <c r="B3005" s="11"/>
      <c r="C3005" s="16"/>
      <c r="D3005" s="11"/>
      <c r="E3005" s="12"/>
    </row>
    <row r="3006" hidden="1">
      <c r="A3006" s="55" t="s">
        <v>1985</v>
      </c>
      <c r="B3006" s="7"/>
      <c r="C3006" s="16"/>
      <c r="D3006" s="56" t="s">
        <v>1986</v>
      </c>
      <c r="E3006" s="7"/>
    </row>
    <row r="3007" hidden="1">
      <c r="A3007" s="10"/>
      <c r="B3007" s="12"/>
      <c r="C3007" s="16"/>
      <c r="D3007" s="11"/>
      <c r="E3007" s="12"/>
    </row>
    <row r="3008" hidden="1">
      <c r="A3008" s="19" t="s">
        <v>1657</v>
      </c>
      <c r="B3008" s="6"/>
      <c r="C3008" s="6"/>
      <c r="D3008" s="6"/>
      <c r="E3008" s="7"/>
    </row>
    <row r="3009" hidden="1">
      <c r="A3009" s="20" t="s">
        <v>1658</v>
      </c>
      <c r="B3009" s="21" t="s">
        <v>1659</v>
      </c>
      <c r="C3009" s="22" t="s">
        <v>1660</v>
      </c>
      <c r="D3009" s="21" t="s">
        <v>1661</v>
      </c>
      <c r="E3009" s="23" t="s">
        <v>13</v>
      </c>
    </row>
    <row r="3010" hidden="1">
      <c r="A3010" s="57" t="s">
        <v>1662</v>
      </c>
      <c r="B3010" s="25">
        <v>27525.0</v>
      </c>
      <c r="C3010" s="26">
        <v>22206.0</v>
      </c>
      <c r="D3010" s="27">
        <v>-5319.0</v>
      </c>
      <c r="E3010" s="28"/>
    </row>
    <row r="3011" hidden="1">
      <c r="A3011" s="57" t="s">
        <v>1663</v>
      </c>
      <c r="B3011" s="29">
        <v>30199.0</v>
      </c>
      <c r="C3011" s="26">
        <v>30199.0</v>
      </c>
      <c r="D3011" s="27">
        <v>0.0</v>
      </c>
      <c r="E3011" s="28"/>
    </row>
    <row r="3012" hidden="1">
      <c r="A3012" s="57" t="s">
        <v>1664</v>
      </c>
      <c r="B3012" s="29">
        <v>200.0</v>
      </c>
      <c r="C3012" s="26">
        <v>200.0</v>
      </c>
      <c r="D3012" s="27">
        <v>0.0</v>
      </c>
      <c r="E3012" s="28" t="s">
        <v>1665</v>
      </c>
    </row>
    <row r="3013" hidden="1">
      <c r="A3013" s="57" t="s">
        <v>1666</v>
      </c>
      <c r="B3013" s="25">
        <v>3200.0</v>
      </c>
      <c r="C3013" s="26">
        <v>8538.0</v>
      </c>
      <c r="D3013" s="27">
        <v>5338.0</v>
      </c>
      <c r="E3013" s="28" t="s">
        <v>2152</v>
      </c>
    </row>
    <row r="3014" hidden="1">
      <c r="A3014" s="31" t="s">
        <v>1668</v>
      </c>
      <c r="B3014" s="29">
        <v>0.0</v>
      </c>
      <c r="C3014" s="26"/>
      <c r="D3014" s="27">
        <v>0.0</v>
      </c>
      <c r="E3014" s="28"/>
    </row>
    <row r="3015" hidden="1">
      <c r="A3015" s="31" t="s">
        <v>1669</v>
      </c>
      <c r="B3015" s="29">
        <v>110.0</v>
      </c>
      <c r="C3015" s="26"/>
      <c r="D3015" s="27">
        <v>-110.0</v>
      </c>
      <c r="E3015" s="28"/>
    </row>
    <row r="3016" hidden="1">
      <c r="A3016" s="31" t="s">
        <v>1671</v>
      </c>
      <c r="B3016" s="29">
        <v>2065.0</v>
      </c>
      <c r="C3016" s="26">
        <v>2175.0</v>
      </c>
      <c r="D3016" s="27">
        <v>110.0</v>
      </c>
      <c r="E3016" s="28" t="s">
        <v>2153</v>
      </c>
    </row>
    <row r="3017" hidden="1">
      <c r="A3017" s="31" t="s">
        <v>1673</v>
      </c>
      <c r="B3017" s="29">
        <v>6440.0</v>
      </c>
      <c r="C3017" s="26">
        <v>6440.0</v>
      </c>
      <c r="D3017" s="27">
        <v>0.0</v>
      </c>
      <c r="E3017" s="28"/>
    </row>
    <row r="3018" hidden="1">
      <c r="A3018" s="58" t="s">
        <v>1674</v>
      </c>
      <c r="B3018" s="29">
        <v>85619.0</v>
      </c>
      <c r="C3018" s="29">
        <v>85619.0</v>
      </c>
      <c r="D3018" s="27">
        <v>0.0</v>
      </c>
      <c r="E3018" s="34"/>
    </row>
    <row r="3019" hidden="1">
      <c r="A3019" s="58" t="s">
        <v>1675</v>
      </c>
      <c r="B3019" s="29">
        <v>35689.0</v>
      </c>
      <c r="C3019" s="59">
        <v>35689.0</v>
      </c>
      <c r="D3019" s="27">
        <v>0.0</v>
      </c>
      <c r="E3019" s="34"/>
    </row>
    <row r="3020" hidden="1">
      <c r="A3020" s="58" t="s">
        <v>1676</v>
      </c>
      <c r="B3020" s="29">
        <v>60377.0</v>
      </c>
      <c r="C3020" s="59">
        <v>60377.0</v>
      </c>
      <c r="D3020" s="27">
        <v>0.0</v>
      </c>
      <c r="E3020" s="34"/>
    </row>
    <row r="3021" hidden="1">
      <c r="A3021" s="58" t="s">
        <v>1677</v>
      </c>
      <c r="B3021" s="29">
        <v>105667.0</v>
      </c>
      <c r="C3021" s="59">
        <v>105667.0</v>
      </c>
      <c r="D3021" s="27">
        <v>0.0</v>
      </c>
      <c r="E3021" s="34"/>
    </row>
    <row r="3022" hidden="1">
      <c r="A3022" s="58" t="s">
        <v>1679</v>
      </c>
      <c r="B3022" s="29">
        <v>309.0</v>
      </c>
      <c r="C3022" s="59">
        <v>309.0</v>
      </c>
      <c r="D3022" s="27">
        <v>0.0</v>
      </c>
      <c r="E3022" s="34"/>
    </row>
    <row r="3023" hidden="1">
      <c r="A3023" s="58" t="s">
        <v>1680</v>
      </c>
      <c r="B3023" s="29">
        <v>10392.0</v>
      </c>
      <c r="C3023" s="59">
        <v>10392.0</v>
      </c>
      <c r="D3023" s="27">
        <v>0.0</v>
      </c>
      <c r="E3023" s="34"/>
    </row>
    <row r="3024" hidden="1">
      <c r="A3024" s="35" t="s">
        <v>1681</v>
      </c>
      <c r="B3024" s="29">
        <v>357399.0</v>
      </c>
      <c r="C3024" s="59">
        <v>357399.0</v>
      </c>
      <c r="D3024" s="27">
        <v>0.0</v>
      </c>
      <c r="E3024" s="34"/>
    </row>
    <row r="3025" hidden="1">
      <c r="A3025" s="36" t="s">
        <v>1682</v>
      </c>
      <c r="B3025" s="37">
        <v>1.0</v>
      </c>
      <c r="C3025" s="27">
        <v>20.0</v>
      </c>
      <c r="D3025" s="27">
        <v>19.0</v>
      </c>
      <c r="E3025" s="38"/>
    </row>
    <row r="3026" hidden="1"/>
    <row r="3027" hidden="1"/>
    <row r="3028" hidden="1">
      <c r="A3028" s="5" t="s">
        <v>1653</v>
      </c>
      <c r="B3028" s="6"/>
      <c r="C3028" s="6"/>
      <c r="D3028" s="6"/>
      <c r="E3028" s="7"/>
    </row>
    <row r="3029" hidden="1">
      <c r="A3029" s="10"/>
      <c r="B3029" s="11"/>
      <c r="C3029" s="11"/>
      <c r="D3029" s="11"/>
      <c r="E3029" s="12"/>
    </row>
    <row r="3030" hidden="1">
      <c r="A3030" s="5" t="s">
        <v>1655</v>
      </c>
      <c r="B3030" s="6"/>
      <c r="C3030" s="6"/>
      <c r="D3030" s="6"/>
      <c r="E3030" s="7"/>
    </row>
    <row r="3031" hidden="1">
      <c r="A3031" s="10"/>
      <c r="B3031" s="11"/>
      <c r="C3031" s="11"/>
      <c r="D3031" s="11"/>
      <c r="E3031" s="12"/>
    </row>
    <row r="3032" hidden="1">
      <c r="A3032" s="13">
        <v>46104.0</v>
      </c>
      <c r="B3032" s="6"/>
      <c r="C3032" s="54" t="s">
        <v>1656</v>
      </c>
      <c r="D3032" s="15">
        <v>46110.0</v>
      </c>
      <c r="E3032" s="7"/>
    </row>
    <row r="3033" hidden="1">
      <c r="A3033" s="10"/>
      <c r="B3033" s="11"/>
      <c r="C3033" s="16"/>
      <c r="D3033" s="11"/>
      <c r="E3033" s="12"/>
    </row>
    <row r="3034" hidden="1">
      <c r="A3034" s="55" t="s">
        <v>1985</v>
      </c>
      <c r="B3034" s="7"/>
      <c r="C3034" s="16"/>
      <c r="D3034" s="56" t="s">
        <v>1986</v>
      </c>
      <c r="E3034" s="7"/>
    </row>
    <row r="3035" hidden="1">
      <c r="A3035" s="10"/>
      <c r="B3035" s="12"/>
      <c r="C3035" s="16"/>
      <c r="D3035" s="11"/>
      <c r="E3035" s="12"/>
    </row>
    <row r="3036" hidden="1">
      <c r="A3036" s="19" t="s">
        <v>1657</v>
      </c>
      <c r="B3036" s="6"/>
      <c r="C3036" s="6"/>
      <c r="D3036" s="6"/>
      <c r="E3036" s="7"/>
    </row>
    <row r="3037" hidden="1">
      <c r="A3037" s="20" t="s">
        <v>1658</v>
      </c>
      <c r="B3037" s="21" t="s">
        <v>1659</v>
      </c>
      <c r="C3037" s="22" t="s">
        <v>1660</v>
      </c>
      <c r="D3037" s="21" t="s">
        <v>1661</v>
      </c>
      <c r="E3037" s="23" t="s">
        <v>13</v>
      </c>
    </row>
    <row r="3038" hidden="1">
      <c r="A3038" s="57" t="s">
        <v>1662</v>
      </c>
      <c r="B3038" s="25">
        <v>37389.0</v>
      </c>
      <c r="C3038" s="26">
        <v>20193.0</v>
      </c>
      <c r="D3038" s="27">
        <v>-17196.0</v>
      </c>
      <c r="E3038" s="28"/>
    </row>
    <row r="3039" hidden="1">
      <c r="A3039" s="57" t="s">
        <v>1663</v>
      </c>
      <c r="B3039" s="29">
        <v>33204.0</v>
      </c>
      <c r="C3039" s="26">
        <v>33204.0</v>
      </c>
      <c r="D3039" s="27">
        <v>0.0</v>
      </c>
      <c r="E3039" s="28"/>
    </row>
    <row r="3040" hidden="1">
      <c r="A3040" s="57" t="s">
        <v>1664</v>
      </c>
      <c r="B3040" s="29">
        <v>130.0</v>
      </c>
      <c r="C3040" s="26">
        <v>130.0</v>
      </c>
      <c r="D3040" s="27">
        <v>0.0</v>
      </c>
      <c r="E3040" s="28" t="s">
        <v>1665</v>
      </c>
    </row>
    <row r="3041" hidden="1">
      <c r="A3041" s="57" t="s">
        <v>1666</v>
      </c>
      <c r="B3041" s="25">
        <v>2000.0</v>
      </c>
      <c r="C3041" s="26">
        <v>8002.0</v>
      </c>
      <c r="D3041" s="27">
        <v>6002.0</v>
      </c>
      <c r="E3041" s="28" t="s">
        <v>2154</v>
      </c>
    </row>
    <row r="3042" hidden="1">
      <c r="A3042" s="31" t="s">
        <v>1668</v>
      </c>
      <c r="B3042" s="29">
        <v>0.0</v>
      </c>
      <c r="C3042" s="26"/>
      <c r="D3042" s="27">
        <v>0.0</v>
      </c>
      <c r="E3042" s="28"/>
    </row>
    <row r="3043" hidden="1">
      <c r="A3043" s="31" t="s">
        <v>1669</v>
      </c>
      <c r="B3043" s="29">
        <v>0.0</v>
      </c>
      <c r="C3043" s="26">
        <v>11194.0</v>
      </c>
      <c r="D3043" s="27">
        <v>11194.0</v>
      </c>
      <c r="E3043" s="28" t="s">
        <v>2155</v>
      </c>
    </row>
    <row r="3044" hidden="1">
      <c r="A3044" s="31" t="s">
        <v>1671</v>
      </c>
      <c r="B3044" s="29">
        <v>430.0</v>
      </c>
      <c r="C3044" s="26">
        <v>430.0</v>
      </c>
      <c r="D3044" s="27">
        <v>0.0</v>
      </c>
      <c r="E3044" s="28" t="s">
        <v>2156</v>
      </c>
    </row>
    <row r="3045" hidden="1">
      <c r="A3045" s="31" t="s">
        <v>1673</v>
      </c>
      <c r="B3045" s="29">
        <v>7075.0</v>
      </c>
      <c r="C3045" s="26">
        <v>7120.0</v>
      </c>
      <c r="D3045" s="27">
        <v>45.0</v>
      </c>
      <c r="E3045" s="28"/>
    </row>
    <row r="3046" hidden="1">
      <c r="A3046" s="58" t="s">
        <v>1674</v>
      </c>
      <c r="B3046" s="29">
        <v>92930.0</v>
      </c>
      <c r="C3046" s="29">
        <v>92930.0</v>
      </c>
      <c r="D3046" s="27">
        <v>0.0</v>
      </c>
      <c r="E3046" s="34"/>
    </row>
    <row r="3047" hidden="1">
      <c r="A3047" s="58" t="s">
        <v>1675</v>
      </c>
      <c r="B3047" s="29">
        <v>44928.0</v>
      </c>
      <c r="C3047" s="59">
        <v>44928.0</v>
      </c>
      <c r="D3047" s="27">
        <v>0.0</v>
      </c>
      <c r="E3047" s="34"/>
    </row>
    <row r="3048" hidden="1">
      <c r="A3048" s="58" t="s">
        <v>1676</v>
      </c>
      <c r="B3048" s="29">
        <v>79980.0</v>
      </c>
      <c r="C3048" s="59">
        <v>79980.0</v>
      </c>
      <c r="D3048" s="27">
        <v>0.0</v>
      </c>
      <c r="E3048" s="34"/>
    </row>
    <row r="3049" hidden="1">
      <c r="A3049" s="58" t="s">
        <v>1677</v>
      </c>
      <c r="B3049" s="29">
        <v>90425.0</v>
      </c>
      <c r="C3049" s="59">
        <v>90425.0</v>
      </c>
      <c r="D3049" s="27">
        <v>0.0</v>
      </c>
      <c r="E3049" s="34"/>
    </row>
    <row r="3050" hidden="1">
      <c r="A3050" s="58" t="s">
        <v>1679</v>
      </c>
      <c r="B3050" s="29">
        <v>747.0</v>
      </c>
      <c r="C3050" s="59">
        <v>747.0</v>
      </c>
      <c r="D3050" s="27">
        <v>0.0</v>
      </c>
      <c r="E3050" s="34"/>
    </row>
    <row r="3051" hidden="1">
      <c r="A3051" s="58" t="s">
        <v>1680</v>
      </c>
      <c r="B3051" s="29">
        <v>5121.0</v>
      </c>
      <c r="C3051" s="59">
        <v>5121.0</v>
      </c>
      <c r="D3051" s="27">
        <v>0.0</v>
      </c>
      <c r="E3051" s="34"/>
    </row>
    <row r="3052" hidden="1">
      <c r="A3052" s="35" t="s">
        <v>1681</v>
      </c>
      <c r="B3052" s="29">
        <v>389237.7</v>
      </c>
      <c r="C3052" s="59">
        <v>389237.7</v>
      </c>
      <c r="D3052" s="27">
        <v>0.0</v>
      </c>
      <c r="E3052" s="34"/>
    </row>
    <row r="3053" hidden="1">
      <c r="A3053" s="36" t="s">
        <v>1682</v>
      </c>
      <c r="B3053" s="37">
        <v>0.3000000000029104</v>
      </c>
      <c r="C3053" s="27">
        <v>45.29999999998836</v>
      </c>
      <c r="D3053" s="27">
        <v>44.99999999998545</v>
      </c>
      <c r="E3053" s="38"/>
    </row>
    <row r="3054" hidden="1"/>
    <row r="3055" hidden="1"/>
    <row r="3056" hidden="1">
      <c r="A3056" s="5" t="s">
        <v>1653</v>
      </c>
      <c r="B3056" s="6"/>
      <c r="C3056" s="6"/>
      <c r="D3056" s="6"/>
      <c r="E3056" s="7"/>
    </row>
    <row r="3057" hidden="1">
      <c r="A3057" s="10"/>
      <c r="B3057" s="11"/>
      <c r="C3057" s="11"/>
      <c r="D3057" s="11"/>
      <c r="E3057" s="12"/>
    </row>
    <row r="3058" hidden="1">
      <c r="A3058" s="5" t="s">
        <v>1655</v>
      </c>
      <c r="B3058" s="6"/>
      <c r="C3058" s="6"/>
      <c r="D3058" s="6"/>
      <c r="E3058" s="7"/>
    </row>
    <row r="3059" hidden="1">
      <c r="A3059" s="10"/>
      <c r="B3059" s="11"/>
      <c r="C3059" s="11"/>
      <c r="D3059" s="11"/>
      <c r="E3059" s="12"/>
    </row>
    <row r="3060" hidden="1">
      <c r="A3060" s="13">
        <v>46104.0</v>
      </c>
      <c r="B3060" s="6"/>
      <c r="C3060" s="54" t="s">
        <v>1656</v>
      </c>
      <c r="D3060" s="15">
        <v>46110.0</v>
      </c>
      <c r="E3060" s="7"/>
    </row>
    <row r="3061" hidden="1">
      <c r="A3061" s="10"/>
      <c r="B3061" s="11"/>
      <c r="C3061" s="16"/>
      <c r="D3061" s="11"/>
      <c r="E3061" s="12"/>
    </row>
    <row r="3062" hidden="1">
      <c r="A3062" s="55" t="s">
        <v>1985</v>
      </c>
      <c r="B3062" s="7"/>
      <c r="C3062" s="16"/>
      <c r="D3062" s="56" t="s">
        <v>1986</v>
      </c>
      <c r="E3062" s="7"/>
    </row>
    <row r="3063" hidden="1">
      <c r="A3063" s="10"/>
      <c r="B3063" s="12"/>
      <c r="C3063" s="16"/>
      <c r="D3063" s="11"/>
      <c r="E3063" s="12"/>
    </row>
    <row r="3064" hidden="1">
      <c r="A3064" s="19" t="s">
        <v>1657</v>
      </c>
      <c r="B3064" s="6"/>
      <c r="C3064" s="6"/>
      <c r="D3064" s="6"/>
      <c r="E3064" s="7"/>
    </row>
    <row r="3065" hidden="1">
      <c r="A3065" s="20" t="s">
        <v>1658</v>
      </c>
      <c r="B3065" s="21" t="s">
        <v>1659</v>
      </c>
      <c r="C3065" s="22" t="s">
        <v>1660</v>
      </c>
      <c r="D3065" s="21" t="s">
        <v>1661</v>
      </c>
      <c r="E3065" s="23" t="s">
        <v>13</v>
      </c>
    </row>
    <row r="3066" hidden="1">
      <c r="A3066" s="57" t="s">
        <v>1662</v>
      </c>
      <c r="B3066" s="25">
        <v>37389.0</v>
      </c>
      <c r="C3066" s="26">
        <v>20193.0</v>
      </c>
      <c r="D3066" s="27">
        <v>-17196.0</v>
      </c>
      <c r="E3066" s="28"/>
    </row>
    <row r="3067" hidden="1">
      <c r="A3067" s="57" t="s">
        <v>1663</v>
      </c>
      <c r="B3067" s="29">
        <v>33204.0</v>
      </c>
      <c r="C3067" s="26">
        <v>33204.0</v>
      </c>
      <c r="D3067" s="27">
        <v>0.0</v>
      </c>
      <c r="E3067" s="28"/>
    </row>
    <row r="3068" hidden="1">
      <c r="A3068" s="57" t="s">
        <v>1664</v>
      </c>
      <c r="B3068" s="29">
        <v>130.0</v>
      </c>
      <c r="C3068" s="26">
        <v>130.0</v>
      </c>
      <c r="D3068" s="27">
        <v>0.0</v>
      </c>
      <c r="E3068" s="28" t="s">
        <v>1665</v>
      </c>
    </row>
    <row r="3069" hidden="1">
      <c r="A3069" s="57" t="s">
        <v>1666</v>
      </c>
      <c r="B3069" s="25">
        <v>2000.0</v>
      </c>
      <c r="C3069" s="26">
        <v>8002.0</v>
      </c>
      <c r="D3069" s="27">
        <v>6002.0</v>
      </c>
      <c r="E3069" s="28" t="s">
        <v>2154</v>
      </c>
    </row>
    <row r="3070" hidden="1">
      <c r="A3070" s="31" t="s">
        <v>1668</v>
      </c>
      <c r="B3070" s="29">
        <v>0.0</v>
      </c>
      <c r="C3070" s="26"/>
      <c r="D3070" s="27">
        <v>0.0</v>
      </c>
      <c r="E3070" s="28"/>
    </row>
    <row r="3071" hidden="1">
      <c r="A3071" s="31" t="s">
        <v>1669</v>
      </c>
      <c r="B3071" s="29">
        <v>0.0</v>
      </c>
      <c r="C3071" s="26">
        <v>11194.0</v>
      </c>
      <c r="D3071" s="27">
        <v>11194.0</v>
      </c>
      <c r="E3071" s="28" t="s">
        <v>2155</v>
      </c>
    </row>
    <row r="3072" hidden="1">
      <c r="A3072" s="31" t="s">
        <v>1671</v>
      </c>
      <c r="B3072" s="29">
        <v>430.0</v>
      </c>
      <c r="C3072" s="26">
        <v>430.0</v>
      </c>
      <c r="D3072" s="27">
        <v>0.0</v>
      </c>
      <c r="E3072" s="28" t="s">
        <v>2156</v>
      </c>
    </row>
    <row r="3073" hidden="1">
      <c r="A3073" s="31" t="s">
        <v>1673</v>
      </c>
      <c r="B3073" s="29">
        <v>7075.0</v>
      </c>
      <c r="C3073" s="26">
        <v>7120.0</v>
      </c>
      <c r="D3073" s="27">
        <v>45.0</v>
      </c>
      <c r="E3073" s="28"/>
    </row>
    <row r="3074" hidden="1">
      <c r="A3074" s="58" t="s">
        <v>1674</v>
      </c>
      <c r="B3074" s="29">
        <v>92930.0</v>
      </c>
      <c r="C3074" s="29">
        <v>92930.0</v>
      </c>
      <c r="D3074" s="27">
        <v>0.0</v>
      </c>
      <c r="E3074" s="34"/>
    </row>
    <row r="3075" hidden="1">
      <c r="A3075" s="58" t="s">
        <v>1675</v>
      </c>
      <c r="B3075" s="29">
        <v>44928.0</v>
      </c>
      <c r="C3075" s="59">
        <v>44928.0</v>
      </c>
      <c r="D3075" s="27">
        <v>0.0</v>
      </c>
      <c r="E3075" s="34"/>
    </row>
    <row r="3076" hidden="1">
      <c r="A3076" s="58" t="s">
        <v>1676</v>
      </c>
      <c r="B3076" s="29">
        <v>79980.0</v>
      </c>
      <c r="C3076" s="59">
        <v>79980.0</v>
      </c>
      <c r="D3076" s="27">
        <v>0.0</v>
      </c>
      <c r="E3076" s="34"/>
    </row>
    <row r="3077" hidden="1">
      <c r="A3077" s="58" t="s">
        <v>1677</v>
      </c>
      <c r="B3077" s="29">
        <v>90425.0</v>
      </c>
      <c r="C3077" s="59">
        <v>90425.0</v>
      </c>
      <c r="D3077" s="27">
        <v>0.0</v>
      </c>
      <c r="E3077" s="34"/>
    </row>
    <row r="3078" hidden="1">
      <c r="A3078" s="58" t="s">
        <v>1679</v>
      </c>
      <c r="B3078" s="29">
        <v>747.0</v>
      </c>
      <c r="C3078" s="59">
        <v>747.0</v>
      </c>
      <c r="D3078" s="27">
        <v>0.0</v>
      </c>
      <c r="E3078" s="34"/>
    </row>
    <row r="3079" hidden="1">
      <c r="A3079" s="58" t="s">
        <v>1680</v>
      </c>
      <c r="B3079" s="29">
        <v>5121.0</v>
      </c>
      <c r="C3079" s="59">
        <v>5121.0</v>
      </c>
      <c r="D3079" s="27">
        <v>0.0</v>
      </c>
      <c r="E3079" s="34"/>
    </row>
    <row r="3080" hidden="1">
      <c r="A3080" s="35" t="s">
        <v>1681</v>
      </c>
      <c r="B3080" s="29">
        <v>389237.7</v>
      </c>
      <c r="C3080" s="59">
        <v>389237.7</v>
      </c>
      <c r="D3080" s="27">
        <v>0.0</v>
      </c>
      <c r="E3080" s="34"/>
    </row>
    <row r="3081" hidden="1">
      <c r="A3081" s="36" t="s">
        <v>1682</v>
      </c>
      <c r="B3081" s="37">
        <v>0.3000000000029104</v>
      </c>
      <c r="C3081" s="27">
        <v>45.29999999998836</v>
      </c>
      <c r="D3081" s="27">
        <v>44.99999999998545</v>
      </c>
      <c r="E3081" s="38"/>
    </row>
    <row r="3082" hidden="1"/>
    <row r="3083" hidden="1"/>
    <row r="3084" hidden="1">
      <c r="A3084" s="5" t="s">
        <v>1653</v>
      </c>
      <c r="B3084" s="6"/>
      <c r="C3084" s="6"/>
      <c r="D3084" s="6"/>
      <c r="E3084" s="7"/>
    </row>
    <row r="3085" hidden="1">
      <c r="A3085" s="10"/>
      <c r="B3085" s="11"/>
      <c r="C3085" s="11"/>
      <c r="D3085" s="11"/>
      <c r="E3085" s="12"/>
    </row>
    <row r="3086" hidden="1">
      <c r="A3086" s="5" t="s">
        <v>1655</v>
      </c>
      <c r="B3086" s="6"/>
      <c r="C3086" s="6"/>
      <c r="D3086" s="6"/>
      <c r="E3086" s="7"/>
    </row>
    <row r="3087" hidden="1">
      <c r="A3087" s="10"/>
      <c r="B3087" s="11"/>
      <c r="C3087" s="11"/>
      <c r="D3087" s="11"/>
      <c r="E3087" s="12"/>
    </row>
    <row r="3088" hidden="1">
      <c r="A3088" s="13">
        <v>46111.0</v>
      </c>
      <c r="B3088" s="6"/>
      <c r="C3088" s="54" t="s">
        <v>1656</v>
      </c>
      <c r="D3088" s="15">
        <v>46112.0</v>
      </c>
      <c r="E3088" s="7"/>
    </row>
    <row r="3089" hidden="1">
      <c r="A3089" s="10"/>
      <c r="B3089" s="11"/>
      <c r="C3089" s="16"/>
      <c r="D3089" s="11"/>
      <c r="E3089" s="12"/>
    </row>
    <row r="3090" hidden="1">
      <c r="A3090" s="55" t="s">
        <v>1985</v>
      </c>
      <c r="B3090" s="7"/>
      <c r="C3090" s="16"/>
      <c r="D3090" s="56" t="s">
        <v>1987</v>
      </c>
      <c r="E3090" s="7"/>
    </row>
    <row r="3091" hidden="1">
      <c r="A3091" s="10"/>
      <c r="B3091" s="12"/>
      <c r="C3091" s="16"/>
      <c r="D3091" s="11"/>
      <c r="E3091" s="12"/>
    </row>
    <row r="3092" hidden="1">
      <c r="A3092" s="19" t="s">
        <v>1657</v>
      </c>
      <c r="B3092" s="6"/>
      <c r="C3092" s="6"/>
      <c r="D3092" s="6"/>
      <c r="E3092" s="7"/>
    </row>
    <row r="3093" hidden="1">
      <c r="A3093" s="20" t="s">
        <v>1658</v>
      </c>
      <c r="B3093" s="21" t="s">
        <v>1659</v>
      </c>
      <c r="C3093" s="22" t="s">
        <v>1660</v>
      </c>
      <c r="D3093" s="21" t="s">
        <v>1661</v>
      </c>
      <c r="E3093" s="23" t="s">
        <v>13</v>
      </c>
    </row>
    <row r="3094" hidden="1">
      <c r="A3094" s="57" t="s">
        <v>1662</v>
      </c>
      <c r="B3094" s="25">
        <v>8415.0</v>
      </c>
      <c r="C3094" s="26">
        <v>8415.0</v>
      </c>
      <c r="D3094" s="27">
        <v>0.0</v>
      </c>
      <c r="E3094" s="28"/>
    </row>
    <row r="3095" hidden="1">
      <c r="A3095" s="57" t="s">
        <v>1663</v>
      </c>
      <c r="B3095" s="29">
        <v>7848.0</v>
      </c>
      <c r="C3095" s="26">
        <v>7848.0</v>
      </c>
      <c r="D3095" s="27">
        <v>0.0</v>
      </c>
      <c r="E3095" s="28"/>
    </row>
    <row r="3096" hidden="1">
      <c r="A3096" s="57" t="s">
        <v>1664</v>
      </c>
      <c r="B3096" s="29">
        <v>0.0</v>
      </c>
      <c r="C3096" s="26"/>
      <c r="D3096" s="27">
        <v>0.0</v>
      </c>
      <c r="E3096" s="28" t="s">
        <v>1665</v>
      </c>
    </row>
    <row r="3097" hidden="1">
      <c r="A3097" s="57" t="s">
        <v>1666</v>
      </c>
      <c r="B3097" s="25">
        <v>1000.0</v>
      </c>
      <c r="C3097" s="26">
        <v>1000.0</v>
      </c>
      <c r="D3097" s="27">
        <v>0.0</v>
      </c>
      <c r="E3097" s="28"/>
    </row>
    <row r="3098" hidden="1">
      <c r="A3098" s="31" t="s">
        <v>1668</v>
      </c>
      <c r="B3098" s="29">
        <v>0.0</v>
      </c>
      <c r="C3098" s="26"/>
      <c r="D3098" s="27">
        <v>0.0</v>
      </c>
      <c r="E3098" s="28"/>
    </row>
    <row r="3099" hidden="1">
      <c r="A3099" s="31" t="s">
        <v>1669</v>
      </c>
      <c r="B3099" s="29">
        <v>0.0</v>
      </c>
      <c r="C3099" s="26"/>
      <c r="D3099" s="27">
        <v>0.0</v>
      </c>
      <c r="E3099" s="28"/>
    </row>
    <row r="3100" hidden="1">
      <c r="A3100" s="31" t="s">
        <v>1671</v>
      </c>
      <c r="B3100" s="29">
        <v>0.0</v>
      </c>
      <c r="C3100" s="26"/>
      <c r="D3100" s="27">
        <v>0.0</v>
      </c>
      <c r="E3100" s="28"/>
    </row>
    <row r="3101" hidden="1">
      <c r="A3101" s="31" t="s">
        <v>1673</v>
      </c>
      <c r="B3101" s="29">
        <v>1215.0</v>
      </c>
      <c r="C3101" s="26">
        <v>1305.0</v>
      </c>
      <c r="D3101" s="27">
        <v>90.0</v>
      </c>
      <c r="E3101" s="28"/>
    </row>
    <row r="3102" hidden="1">
      <c r="A3102" s="58" t="s">
        <v>1674</v>
      </c>
      <c r="B3102" s="29">
        <v>18348.0</v>
      </c>
      <c r="C3102" s="29">
        <v>18348.0</v>
      </c>
      <c r="D3102" s="27">
        <v>0.0</v>
      </c>
      <c r="E3102" s="34"/>
    </row>
    <row r="3103" hidden="1">
      <c r="A3103" s="58" t="s">
        <v>1675</v>
      </c>
      <c r="B3103" s="29">
        <v>9923.0</v>
      </c>
      <c r="C3103" s="59">
        <v>9923.0</v>
      </c>
      <c r="D3103" s="27">
        <v>0.0</v>
      </c>
      <c r="E3103" s="34"/>
    </row>
    <row r="3104" hidden="1">
      <c r="A3104" s="58" t="s">
        <v>1676</v>
      </c>
      <c r="B3104" s="29">
        <v>18717.0</v>
      </c>
      <c r="C3104" s="59">
        <v>18717.0</v>
      </c>
      <c r="D3104" s="27">
        <v>0.0</v>
      </c>
      <c r="E3104" s="34"/>
    </row>
    <row r="3105" hidden="1">
      <c r="A3105" s="58" t="s">
        <v>1677</v>
      </c>
      <c r="B3105" s="29">
        <v>24534.0</v>
      </c>
      <c r="C3105" s="59">
        <v>24534.0</v>
      </c>
      <c r="D3105" s="27">
        <v>0.0</v>
      </c>
      <c r="E3105" s="34"/>
    </row>
    <row r="3106" hidden="1">
      <c r="A3106" s="58" t="s">
        <v>1679</v>
      </c>
      <c r="B3106" s="29">
        <v>918.0</v>
      </c>
      <c r="C3106" s="59">
        <v>918.0</v>
      </c>
      <c r="D3106" s="27">
        <v>0.0</v>
      </c>
      <c r="E3106" s="34"/>
    </row>
    <row r="3107" hidden="1">
      <c r="A3107" s="58" t="s">
        <v>1680</v>
      </c>
      <c r="B3107" s="29">
        <v>3434.0</v>
      </c>
      <c r="C3107" s="59">
        <v>3434.0</v>
      </c>
      <c r="D3107" s="27">
        <v>0.0</v>
      </c>
      <c r="E3107" s="34"/>
    </row>
    <row r="3108" hidden="1">
      <c r="A3108" s="35" t="s">
        <v>1681</v>
      </c>
      <c r="B3108" s="29">
        <v>90917.0</v>
      </c>
      <c r="C3108" s="59">
        <v>90917.0</v>
      </c>
      <c r="D3108" s="27">
        <v>0.0</v>
      </c>
      <c r="E3108" s="34"/>
    </row>
    <row r="3109" hidden="1">
      <c r="A3109" s="36" t="s">
        <v>1682</v>
      </c>
      <c r="B3109" s="37">
        <v>1.0</v>
      </c>
      <c r="C3109" s="27">
        <v>91.0</v>
      </c>
      <c r="D3109" s="27">
        <v>90.0</v>
      </c>
      <c r="E3109" s="38"/>
    </row>
    <row r="3110" hidden="1"/>
    <row r="3111" hidden="1"/>
    <row r="3112" hidden="1">
      <c r="A3112" s="5" t="s">
        <v>1653</v>
      </c>
      <c r="B3112" s="6"/>
      <c r="C3112" s="6"/>
      <c r="D3112" s="6"/>
      <c r="E3112" s="7"/>
    </row>
    <row r="3113" hidden="1">
      <c r="A3113" s="10"/>
      <c r="B3113" s="11"/>
      <c r="C3113" s="11"/>
      <c r="D3113" s="11"/>
      <c r="E3113" s="12"/>
    </row>
    <row r="3114" hidden="1">
      <c r="A3114" s="5" t="s">
        <v>1655</v>
      </c>
      <c r="B3114" s="6"/>
      <c r="C3114" s="6"/>
      <c r="D3114" s="6"/>
      <c r="E3114" s="7"/>
    </row>
    <row r="3115" hidden="1">
      <c r="A3115" s="10"/>
      <c r="B3115" s="11"/>
      <c r="C3115" s="11"/>
      <c r="D3115" s="11"/>
      <c r="E3115" s="12"/>
    </row>
    <row r="3116" hidden="1">
      <c r="A3116" s="13">
        <v>46113.0</v>
      </c>
      <c r="B3116" s="6"/>
      <c r="C3116" s="54" t="s">
        <v>1656</v>
      </c>
      <c r="D3116" s="15">
        <v>46117.0</v>
      </c>
      <c r="E3116" s="7"/>
    </row>
    <row r="3117" hidden="1">
      <c r="A3117" s="10"/>
      <c r="B3117" s="11"/>
      <c r="C3117" s="16"/>
      <c r="D3117" s="11"/>
      <c r="E3117" s="12"/>
    </row>
    <row r="3118" hidden="1">
      <c r="A3118" s="55" t="s">
        <v>1988</v>
      </c>
      <c r="B3118" s="7"/>
      <c r="C3118" s="16"/>
      <c r="D3118" s="56" t="s">
        <v>1986</v>
      </c>
      <c r="E3118" s="7"/>
    </row>
    <row r="3119" hidden="1">
      <c r="A3119" s="10"/>
      <c r="B3119" s="12"/>
      <c r="C3119" s="16"/>
      <c r="D3119" s="11"/>
      <c r="E3119" s="12"/>
    </row>
    <row r="3120" hidden="1">
      <c r="A3120" s="19" t="s">
        <v>1657</v>
      </c>
      <c r="B3120" s="6"/>
      <c r="C3120" s="6"/>
      <c r="D3120" s="6"/>
      <c r="E3120" s="7"/>
    </row>
    <row r="3121" hidden="1">
      <c r="A3121" s="20" t="s">
        <v>1658</v>
      </c>
      <c r="B3121" s="21" t="s">
        <v>1659</v>
      </c>
      <c r="C3121" s="22" t="s">
        <v>1660</v>
      </c>
      <c r="D3121" s="21" t="s">
        <v>1661</v>
      </c>
      <c r="E3121" s="23" t="s">
        <v>13</v>
      </c>
    </row>
    <row r="3122" hidden="1">
      <c r="A3122" s="57" t="s">
        <v>1662</v>
      </c>
      <c r="B3122" s="25">
        <v>22775.0</v>
      </c>
      <c r="C3122" s="26">
        <v>8581.0</v>
      </c>
      <c r="D3122" s="27">
        <v>-14194.0</v>
      </c>
      <c r="E3122" s="28"/>
    </row>
    <row r="3123" hidden="1">
      <c r="A3123" s="57" t="s">
        <v>1663</v>
      </c>
      <c r="B3123" s="29">
        <v>28330.0</v>
      </c>
      <c r="C3123" s="26">
        <v>28330.0</v>
      </c>
      <c r="D3123" s="27">
        <v>0.0</v>
      </c>
      <c r="E3123" s="28"/>
    </row>
    <row r="3124" hidden="1">
      <c r="A3124" s="57" t="s">
        <v>1664</v>
      </c>
      <c r="B3124" s="29">
        <v>0.0</v>
      </c>
      <c r="C3124" s="26"/>
      <c r="D3124" s="27">
        <v>0.0</v>
      </c>
      <c r="E3124" s="28" t="s">
        <v>1665</v>
      </c>
    </row>
    <row r="3125" hidden="1">
      <c r="A3125" s="57" t="s">
        <v>1666</v>
      </c>
      <c r="B3125" s="25">
        <v>1600.0</v>
      </c>
      <c r="C3125" s="26">
        <v>4594.0</v>
      </c>
      <c r="D3125" s="27">
        <v>2994.0</v>
      </c>
      <c r="E3125" s="28" t="s">
        <v>2157</v>
      </c>
    </row>
    <row r="3126" hidden="1">
      <c r="A3126" s="31" t="s">
        <v>1668</v>
      </c>
      <c r="B3126" s="29">
        <v>405.0</v>
      </c>
      <c r="C3126" s="26"/>
      <c r="D3126" s="27">
        <v>-405.0</v>
      </c>
      <c r="E3126" s="28"/>
    </row>
    <row r="3127" hidden="1">
      <c r="A3127" s="31" t="s">
        <v>1669</v>
      </c>
      <c r="B3127" s="29">
        <v>0.0</v>
      </c>
      <c r="C3127" s="26">
        <v>11194.0</v>
      </c>
      <c r="D3127" s="27">
        <v>11194.0</v>
      </c>
      <c r="E3127" s="28" t="s">
        <v>1672</v>
      </c>
    </row>
    <row r="3128" hidden="1">
      <c r="A3128" s="31" t="s">
        <v>1671</v>
      </c>
      <c r="B3128" s="29">
        <v>315.0</v>
      </c>
      <c r="C3128" s="26"/>
      <c r="D3128" s="27">
        <v>-315.0</v>
      </c>
      <c r="E3128" s="28"/>
    </row>
    <row r="3129" hidden="1">
      <c r="A3129" s="31" t="s">
        <v>1673</v>
      </c>
      <c r="B3129" s="29">
        <v>5310.0</v>
      </c>
      <c r="C3129" s="26">
        <v>6031.0</v>
      </c>
      <c r="D3129" s="27">
        <v>721.0</v>
      </c>
      <c r="E3129" s="28"/>
    </row>
    <row r="3130" hidden="1">
      <c r="A3130" s="58" t="s">
        <v>1674</v>
      </c>
      <c r="B3130" s="29">
        <v>78111.0</v>
      </c>
      <c r="C3130" s="29">
        <v>78111.0</v>
      </c>
      <c r="D3130" s="27">
        <v>0.0</v>
      </c>
      <c r="E3130" s="34"/>
    </row>
    <row r="3131" hidden="1">
      <c r="A3131" s="58" t="s">
        <v>1675</v>
      </c>
      <c r="B3131" s="29">
        <v>28627.0</v>
      </c>
      <c r="C3131" s="59">
        <v>28627.0</v>
      </c>
      <c r="D3131" s="27">
        <v>0.0</v>
      </c>
      <c r="E3131" s="34"/>
    </row>
    <row r="3132" hidden="1">
      <c r="A3132" s="58" t="s">
        <v>1676</v>
      </c>
      <c r="B3132" s="29">
        <v>62461.0</v>
      </c>
      <c r="C3132" s="59">
        <v>62461.0</v>
      </c>
      <c r="D3132" s="27">
        <v>0.0</v>
      </c>
      <c r="E3132" s="34"/>
    </row>
    <row r="3133" hidden="1">
      <c r="A3133" s="58" t="s">
        <v>1677</v>
      </c>
      <c r="B3133" s="29">
        <v>73797.0</v>
      </c>
      <c r="C3133" s="59">
        <v>73797.0</v>
      </c>
      <c r="D3133" s="27">
        <v>0.0</v>
      </c>
      <c r="E3133" s="34"/>
    </row>
    <row r="3134" hidden="1">
      <c r="A3134" s="58" t="s">
        <v>1679</v>
      </c>
      <c r="B3134" s="29">
        <v>1673.0</v>
      </c>
      <c r="C3134" s="59">
        <v>1673.0</v>
      </c>
      <c r="D3134" s="27">
        <v>0.0</v>
      </c>
      <c r="E3134" s="34"/>
    </row>
    <row r="3135" hidden="1">
      <c r="A3135" s="58" t="s">
        <v>1680</v>
      </c>
      <c r="B3135" s="29">
        <v>5336.0</v>
      </c>
      <c r="C3135" s="59">
        <v>5336.0</v>
      </c>
      <c r="D3135" s="27">
        <v>0.0</v>
      </c>
      <c r="E3135" s="34"/>
    </row>
    <row r="3136" hidden="1">
      <c r="A3136" s="35" t="s">
        <v>1681</v>
      </c>
      <c r="B3136" s="29">
        <v>303401.5</v>
      </c>
      <c r="C3136" s="59">
        <v>303401.5</v>
      </c>
      <c r="D3136" s="27">
        <v>0.0</v>
      </c>
      <c r="E3136" s="34"/>
    </row>
    <row r="3137" hidden="1">
      <c r="A3137" s="36" t="s">
        <v>1682</v>
      </c>
      <c r="B3137" s="37">
        <v>2.500000000007276</v>
      </c>
      <c r="C3137" s="27">
        <v>-2.5</v>
      </c>
      <c r="D3137" s="27">
        <v>-5.000000000007276</v>
      </c>
      <c r="E3137" s="38"/>
    </row>
    <row r="3138" hidden="1"/>
    <row r="3139" hidden="1"/>
    <row r="3140" hidden="1">
      <c r="A3140" s="5" t="s">
        <v>1653</v>
      </c>
      <c r="B3140" s="6"/>
      <c r="C3140" s="6"/>
      <c r="D3140" s="6"/>
      <c r="E3140" s="7"/>
    </row>
    <row r="3141" hidden="1">
      <c r="A3141" s="10"/>
      <c r="B3141" s="11"/>
      <c r="C3141" s="11"/>
      <c r="D3141" s="11"/>
      <c r="E3141" s="12"/>
    </row>
    <row r="3142" hidden="1">
      <c r="A3142" s="5" t="s">
        <v>1655</v>
      </c>
      <c r="B3142" s="6"/>
      <c r="C3142" s="6"/>
      <c r="D3142" s="6"/>
      <c r="E3142" s="7"/>
    </row>
    <row r="3143" hidden="1">
      <c r="A3143" s="10"/>
      <c r="B3143" s="11"/>
      <c r="C3143" s="11"/>
      <c r="D3143" s="11"/>
      <c r="E3143" s="12"/>
    </row>
    <row r="3144" hidden="1">
      <c r="A3144" s="13">
        <v>46118.0</v>
      </c>
      <c r="B3144" s="6"/>
      <c r="C3144" s="54" t="s">
        <v>1656</v>
      </c>
      <c r="D3144" s="15">
        <v>46124.0</v>
      </c>
      <c r="E3144" s="7"/>
    </row>
    <row r="3145" hidden="1">
      <c r="A3145" s="10"/>
      <c r="B3145" s="11"/>
      <c r="C3145" s="16"/>
      <c r="D3145" s="11"/>
      <c r="E3145" s="12"/>
    </row>
    <row r="3146" hidden="1">
      <c r="A3146" s="55" t="s">
        <v>1985</v>
      </c>
      <c r="B3146" s="7"/>
      <c r="C3146" s="16"/>
      <c r="D3146" s="56" t="s">
        <v>1986</v>
      </c>
      <c r="E3146" s="7"/>
    </row>
    <row r="3147" hidden="1">
      <c r="A3147" s="10"/>
      <c r="B3147" s="12"/>
      <c r="C3147" s="16"/>
      <c r="D3147" s="11"/>
      <c r="E3147" s="12"/>
    </row>
    <row r="3148" hidden="1">
      <c r="A3148" s="19" t="s">
        <v>1657</v>
      </c>
      <c r="B3148" s="6"/>
      <c r="C3148" s="6"/>
      <c r="D3148" s="6"/>
      <c r="E3148" s="7"/>
    </row>
    <row r="3149" hidden="1">
      <c r="A3149" s="20" t="s">
        <v>1658</v>
      </c>
      <c r="B3149" s="21" t="s">
        <v>1659</v>
      </c>
      <c r="C3149" s="22" t="s">
        <v>1660</v>
      </c>
      <c r="D3149" s="21" t="s">
        <v>1661</v>
      </c>
      <c r="E3149" s="23" t="s">
        <v>13</v>
      </c>
    </row>
    <row r="3150" hidden="1">
      <c r="A3150" s="57" t="s">
        <v>1662</v>
      </c>
      <c r="B3150" s="25">
        <v>20833.0</v>
      </c>
      <c r="C3150" s="26">
        <v>5788.0</v>
      </c>
      <c r="D3150" s="27">
        <v>-15045.0</v>
      </c>
      <c r="E3150" s="28"/>
    </row>
    <row r="3151" hidden="1">
      <c r="A3151" s="57" t="s">
        <v>1663</v>
      </c>
      <c r="B3151" s="29">
        <v>32406.0</v>
      </c>
      <c r="C3151" s="26">
        <v>32406.0</v>
      </c>
      <c r="D3151" s="27">
        <v>0.0</v>
      </c>
      <c r="E3151" s="28"/>
    </row>
    <row r="3152" hidden="1">
      <c r="A3152" s="57" t="s">
        <v>1664</v>
      </c>
      <c r="B3152" s="29">
        <v>0.0</v>
      </c>
      <c r="C3152" s="26"/>
      <c r="D3152" s="27">
        <v>0.0</v>
      </c>
      <c r="E3152" s="28" t="s">
        <v>1665</v>
      </c>
    </row>
    <row r="3153" hidden="1">
      <c r="A3153" s="57" t="s">
        <v>1666</v>
      </c>
      <c r="B3153" s="25">
        <v>2000.0</v>
      </c>
      <c r="C3153" s="26">
        <v>6973.0</v>
      </c>
      <c r="D3153" s="27">
        <v>4973.0</v>
      </c>
      <c r="E3153" s="28" t="s">
        <v>2158</v>
      </c>
    </row>
    <row r="3154" hidden="1">
      <c r="A3154" s="31" t="s">
        <v>1668</v>
      </c>
      <c r="B3154" s="29">
        <v>0.0</v>
      </c>
      <c r="C3154" s="26"/>
      <c r="D3154" s="27">
        <v>0.0</v>
      </c>
      <c r="E3154" s="28"/>
    </row>
    <row r="3155" hidden="1">
      <c r="A3155" s="31" t="s">
        <v>1669</v>
      </c>
      <c r="B3155" s="29">
        <v>110.0</v>
      </c>
      <c r="C3155" s="26">
        <v>10074.0</v>
      </c>
      <c r="D3155" s="27">
        <v>9964.0</v>
      </c>
      <c r="E3155" s="28" t="s">
        <v>1672</v>
      </c>
    </row>
    <row r="3156" hidden="1">
      <c r="A3156" s="31" t="s">
        <v>1671</v>
      </c>
      <c r="B3156" s="29">
        <v>7435.0</v>
      </c>
      <c r="C3156" s="26">
        <v>7545.0</v>
      </c>
      <c r="D3156" s="27">
        <v>110.0</v>
      </c>
      <c r="E3156" s="28" t="s">
        <v>2159</v>
      </c>
    </row>
    <row r="3157" hidden="1">
      <c r="A3157" s="31" t="s">
        <v>1673</v>
      </c>
      <c r="B3157" s="29">
        <v>7740.0</v>
      </c>
      <c r="C3157" s="26">
        <v>7740.0</v>
      </c>
      <c r="D3157" s="27">
        <v>0.0</v>
      </c>
      <c r="E3157" s="28"/>
    </row>
    <row r="3158" hidden="1">
      <c r="A3158" s="58" t="s">
        <v>1674</v>
      </c>
      <c r="B3158" s="29">
        <v>108501.0</v>
      </c>
      <c r="C3158" s="29">
        <v>108501.0</v>
      </c>
      <c r="D3158" s="27">
        <v>0.0</v>
      </c>
      <c r="E3158" s="34"/>
    </row>
    <row r="3159" hidden="1">
      <c r="A3159" s="58" t="s">
        <v>1675</v>
      </c>
      <c r="B3159" s="29">
        <v>41481.0</v>
      </c>
      <c r="C3159" s="59">
        <v>41481.0</v>
      </c>
      <c r="D3159" s="27">
        <v>0.0</v>
      </c>
      <c r="E3159" s="34"/>
    </row>
    <row r="3160" hidden="1">
      <c r="A3160" s="58" t="s">
        <v>1676</v>
      </c>
      <c r="B3160" s="29">
        <v>89793.0</v>
      </c>
      <c r="C3160" s="59">
        <v>89793.0</v>
      </c>
      <c r="D3160" s="27">
        <v>0.0</v>
      </c>
      <c r="E3160" s="34"/>
    </row>
    <row r="3161" hidden="1">
      <c r="A3161" s="58" t="s">
        <v>1677</v>
      </c>
      <c r="B3161" s="29">
        <v>102282.1</v>
      </c>
      <c r="C3161" s="59">
        <v>102282.1</v>
      </c>
      <c r="D3161" s="27">
        <v>0.0</v>
      </c>
      <c r="E3161" s="34"/>
    </row>
    <row r="3162" hidden="1">
      <c r="A3162" s="58" t="s">
        <v>1679</v>
      </c>
      <c r="B3162" s="29">
        <v>0.0</v>
      </c>
      <c r="C3162" s="59">
        <v>0.0</v>
      </c>
      <c r="D3162" s="27">
        <v>0.0</v>
      </c>
      <c r="E3162" s="34"/>
    </row>
    <row r="3163" hidden="1">
      <c r="A3163" s="58" t="s">
        <v>1680</v>
      </c>
      <c r="B3163" s="29">
        <v>7248.0</v>
      </c>
      <c r="C3163" s="59">
        <v>7248.0</v>
      </c>
      <c r="D3163" s="27">
        <v>0.0</v>
      </c>
      <c r="E3163" s="34"/>
    </row>
    <row r="3164" hidden="1">
      <c r="A3164" s="35" t="s">
        <v>1681</v>
      </c>
      <c r="B3164" s="29">
        <v>412578.1</v>
      </c>
      <c r="C3164" s="59">
        <v>412578.1</v>
      </c>
      <c r="D3164" s="27">
        <v>0.0</v>
      </c>
      <c r="E3164" s="34"/>
    </row>
    <row r="3165" hidden="1">
      <c r="A3165" s="36" t="s">
        <v>1682</v>
      </c>
      <c r="B3165" s="37">
        <v>3.0</v>
      </c>
      <c r="C3165" s="27">
        <v>5.0</v>
      </c>
      <c r="D3165" s="27">
        <v>2.0</v>
      </c>
      <c r="E3165" s="38"/>
    </row>
    <row r="3166" hidden="1"/>
    <row r="3167" hidden="1"/>
    <row r="3168" hidden="1">
      <c r="A3168" s="5" t="s">
        <v>1653</v>
      </c>
      <c r="B3168" s="6"/>
      <c r="C3168" s="6"/>
      <c r="D3168" s="6"/>
      <c r="E3168" s="7"/>
    </row>
    <row r="3169" hidden="1">
      <c r="A3169" s="10"/>
      <c r="B3169" s="11"/>
      <c r="C3169" s="11"/>
      <c r="D3169" s="11"/>
      <c r="E3169" s="12"/>
    </row>
    <row r="3170" hidden="1">
      <c r="A3170" s="5" t="s">
        <v>1655</v>
      </c>
      <c r="B3170" s="6"/>
      <c r="C3170" s="6"/>
      <c r="D3170" s="6"/>
      <c r="E3170" s="7"/>
    </row>
    <row r="3171" hidden="1">
      <c r="A3171" s="10"/>
      <c r="B3171" s="11"/>
      <c r="C3171" s="11"/>
      <c r="D3171" s="11"/>
      <c r="E3171" s="12"/>
    </row>
    <row r="3172" hidden="1">
      <c r="A3172" s="13">
        <v>46118.0</v>
      </c>
      <c r="B3172" s="6"/>
      <c r="C3172" s="54" t="s">
        <v>1656</v>
      </c>
      <c r="D3172" s="15">
        <v>46124.0</v>
      </c>
      <c r="E3172" s="7"/>
    </row>
    <row r="3173" hidden="1">
      <c r="A3173" s="10"/>
      <c r="B3173" s="11"/>
      <c r="C3173" s="16"/>
      <c r="D3173" s="11"/>
      <c r="E3173" s="12"/>
    </row>
    <row r="3174" hidden="1">
      <c r="A3174" s="55" t="s">
        <v>1985</v>
      </c>
      <c r="B3174" s="7"/>
      <c r="C3174" s="16"/>
      <c r="D3174" s="56" t="s">
        <v>1986</v>
      </c>
      <c r="E3174" s="7"/>
    </row>
    <row r="3175" hidden="1">
      <c r="A3175" s="10"/>
      <c r="B3175" s="12"/>
      <c r="C3175" s="16"/>
      <c r="D3175" s="11"/>
      <c r="E3175" s="12"/>
    </row>
    <row r="3176" hidden="1">
      <c r="A3176" s="19" t="s">
        <v>1657</v>
      </c>
      <c r="B3176" s="6"/>
      <c r="C3176" s="6"/>
      <c r="D3176" s="6"/>
      <c r="E3176" s="7"/>
    </row>
    <row r="3177" hidden="1">
      <c r="A3177" s="20" t="s">
        <v>1658</v>
      </c>
      <c r="B3177" s="21" t="s">
        <v>1659</v>
      </c>
      <c r="C3177" s="22" t="s">
        <v>1660</v>
      </c>
      <c r="D3177" s="21" t="s">
        <v>1661</v>
      </c>
      <c r="E3177" s="23" t="s">
        <v>13</v>
      </c>
    </row>
    <row r="3178" hidden="1">
      <c r="A3178" s="57" t="s">
        <v>1662</v>
      </c>
      <c r="B3178" s="25">
        <v>20833.0</v>
      </c>
      <c r="C3178" s="26">
        <v>5788.0</v>
      </c>
      <c r="D3178" s="27">
        <v>-15045.0</v>
      </c>
      <c r="E3178" s="28"/>
    </row>
    <row r="3179" hidden="1">
      <c r="A3179" s="57" t="s">
        <v>1663</v>
      </c>
      <c r="B3179" s="29">
        <v>32406.0</v>
      </c>
      <c r="C3179" s="26">
        <v>32406.0</v>
      </c>
      <c r="D3179" s="27">
        <v>0.0</v>
      </c>
      <c r="E3179" s="28"/>
    </row>
    <row r="3180" hidden="1">
      <c r="A3180" s="57" t="s">
        <v>1664</v>
      </c>
      <c r="B3180" s="29">
        <v>0.0</v>
      </c>
      <c r="C3180" s="26"/>
      <c r="D3180" s="27">
        <v>0.0</v>
      </c>
      <c r="E3180" s="28" t="s">
        <v>1665</v>
      </c>
    </row>
    <row r="3181" hidden="1">
      <c r="A3181" s="57" t="s">
        <v>1666</v>
      </c>
      <c r="B3181" s="25">
        <v>2000.0</v>
      </c>
      <c r="C3181" s="26">
        <v>6973.0</v>
      </c>
      <c r="D3181" s="27">
        <v>4973.0</v>
      </c>
      <c r="E3181" s="28" t="s">
        <v>2158</v>
      </c>
    </row>
    <row r="3182" hidden="1">
      <c r="A3182" s="31" t="s">
        <v>1668</v>
      </c>
      <c r="B3182" s="29">
        <v>0.0</v>
      </c>
      <c r="C3182" s="26"/>
      <c r="D3182" s="27">
        <v>0.0</v>
      </c>
      <c r="E3182" s="28"/>
    </row>
    <row r="3183" hidden="1">
      <c r="A3183" s="31" t="s">
        <v>1669</v>
      </c>
      <c r="B3183" s="29">
        <v>110.0</v>
      </c>
      <c r="C3183" s="26">
        <v>10074.0</v>
      </c>
      <c r="D3183" s="27">
        <v>9964.0</v>
      </c>
      <c r="E3183" s="28" t="s">
        <v>1672</v>
      </c>
    </row>
    <row r="3184" hidden="1">
      <c r="A3184" s="31" t="s">
        <v>1671</v>
      </c>
      <c r="B3184" s="29">
        <v>7435.0</v>
      </c>
      <c r="C3184" s="26">
        <v>7545.0</v>
      </c>
      <c r="D3184" s="27">
        <v>110.0</v>
      </c>
      <c r="E3184" s="28" t="s">
        <v>2159</v>
      </c>
    </row>
    <row r="3185" hidden="1">
      <c r="A3185" s="31" t="s">
        <v>1673</v>
      </c>
      <c r="B3185" s="29">
        <v>7740.0</v>
      </c>
      <c r="C3185" s="26">
        <v>7740.0</v>
      </c>
      <c r="D3185" s="27">
        <v>0.0</v>
      </c>
      <c r="E3185" s="28"/>
    </row>
    <row r="3186" hidden="1">
      <c r="A3186" s="58" t="s">
        <v>1674</v>
      </c>
      <c r="B3186" s="29">
        <v>108501.0</v>
      </c>
      <c r="C3186" s="29">
        <v>108501.0</v>
      </c>
      <c r="D3186" s="27">
        <v>0.0</v>
      </c>
      <c r="E3186" s="34"/>
    </row>
    <row r="3187" hidden="1">
      <c r="A3187" s="58" t="s">
        <v>1675</v>
      </c>
      <c r="B3187" s="29">
        <v>41481.0</v>
      </c>
      <c r="C3187" s="59">
        <v>41481.0</v>
      </c>
      <c r="D3187" s="27">
        <v>0.0</v>
      </c>
      <c r="E3187" s="34"/>
    </row>
    <row r="3188" hidden="1">
      <c r="A3188" s="58" t="s">
        <v>1676</v>
      </c>
      <c r="B3188" s="29">
        <v>89793.0</v>
      </c>
      <c r="C3188" s="59">
        <v>89793.0</v>
      </c>
      <c r="D3188" s="27">
        <v>0.0</v>
      </c>
      <c r="E3188" s="34"/>
    </row>
    <row r="3189" hidden="1">
      <c r="A3189" s="58" t="s">
        <v>1677</v>
      </c>
      <c r="B3189" s="29">
        <v>102282.1</v>
      </c>
      <c r="C3189" s="59">
        <v>102282.1</v>
      </c>
      <c r="D3189" s="27">
        <v>0.0</v>
      </c>
      <c r="E3189" s="34"/>
    </row>
    <row r="3190" hidden="1">
      <c r="A3190" s="58" t="s">
        <v>1679</v>
      </c>
      <c r="B3190" s="29">
        <v>0.0</v>
      </c>
      <c r="C3190" s="59">
        <v>0.0</v>
      </c>
      <c r="D3190" s="27">
        <v>0.0</v>
      </c>
      <c r="E3190" s="34"/>
    </row>
    <row r="3191" hidden="1">
      <c r="A3191" s="58" t="s">
        <v>1680</v>
      </c>
      <c r="B3191" s="29">
        <v>7248.0</v>
      </c>
      <c r="C3191" s="59">
        <v>7248.0</v>
      </c>
      <c r="D3191" s="27">
        <v>0.0</v>
      </c>
      <c r="E3191" s="34"/>
    </row>
    <row r="3192" hidden="1">
      <c r="A3192" s="35" t="s">
        <v>1681</v>
      </c>
      <c r="B3192" s="29">
        <v>412578.1</v>
      </c>
      <c r="C3192" s="59">
        <v>412578.1</v>
      </c>
      <c r="D3192" s="27">
        <v>0.0</v>
      </c>
      <c r="E3192" s="34"/>
    </row>
    <row r="3193" hidden="1">
      <c r="A3193" s="36" t="s">
        <v>1682</v>
      </c>
      <c r="B3193" s="37">
        <v>3.0</v>
      </c>
      <c r="C3193" s="27">
        <v>5.0</v>
      </c>
      <c r="D3193" s="27">
        <v>2.0</v>
      </c>
      <c r="E3193" s="38"/>
    </row>
    <row r="3194" hidden="1"/>
    <row r="3195" hidden="1"/>
    <row r="3196" hidden="1">
      <c r="A3196" s="5" t="s">
        <v>1653</v>
      </c>
      <c r="B3196" s="6"/>
      <c r="C3196" s="6"/>
      <c r="D3196" s="6"/>
      <c r="E3196" s="7"/>
    </row>
    <row r="3197" hidden="1">
      <c r="A3197" s="10"/>
      <c r="B3197" s="11"/>
      <c r="C3197" s="11"/>
      <c r="D3197" s="11"/>
      <c r="E3197" s="12"/>
    </row>
    <row r="3198" hidden="1">
      <c r="A3198" s="5" t="s">
        <v>1655</v>
      </c>
      <c r="B3198" s="6"/>
      <c r="C3198" s="6"/>
      <c r="D3198" s="6"/>
      <c r="E3198" s="7"/>
    </row>
    <row r="3199" hidden="1">
      <c r="A3199" s="10"/>
      <c r="B3199" s="11"/>
      <c r="C3199" s="11"/>
      <c r="D3199" s="11"/>
      <c r="E3199" s="12"/>
    </row>
    <row r="3200" hidden="1">
      <c r="A3200" s="13">
        <v>46125.0</v>
      </c>
      <c r="B3200" s="6"/>
      <c r="C3200" s="54" t="s">
        <v>1656</v>
      </c>
      <c r="D3200" s="15">
        <v>46131.0</v>
      </c>
      <c r="E3200" s="7"/>
    </row>
    <row r="3201" hidden="1">
      <c r="A3201" s="10"/>
      <c r="B3201" s="11"/>
      <c r="C3201" s="16"/>
      <c r="D3201" s="11"/>
      <c r="E3201" s="12"/>
    </row>
    <row r="3202" hidden="1">
      <c r="A3202" s="55" t="s">
        <v>1985</v>
      </c>
      <c r="B3202" s="7"/>
      <c r="C3202" s="16"/>
      <c r="D3202" s="56" t="s">
        <v>1986</v>
      </c>
      <c r="E3202" s="7"/>
    </row>
    <row r="3203" hidden="1">
      <c r="A3203" s="10"/>
      <c r="B3203" s="12"/>
      <c r="C3203" s="16"/>
      <c r="D3203" s="11"/>
      <c r="E3203" s="12"/>
    </row>
    <row r="3204" hidden="1">
      <c r="A3204" s="19" t="s">
        <v>1657</v>
      </c>
      <c r="B3204" s="6"/>
      <c r="C3204" s="6"/>
      <c r="D3204" s="6"/>
      <c r="E3204" s="7"/>
    </row>
    <row r="3205" hidden="1">
      <c r="A3205" s="20" t="s">
        <v>1658</v>
      </c>
      <c r="B3205" s="21" t="s">
        <v>1659</v>
      </c>
      <c r="C3205" s="22" t="s">
        <v>1660</v>
      </c>
      <c r="D3205" s="21" t="s">
        <v>1661</v>
      </c>
      <c r="E3205" s="23" t="s">
        <v>13</v>
      </c>
    </row>
    <row r="3206" hidden="1">
      <c r="A3206" s="57" t="s">
        <v>1662</v>
      </c>
      <c r="B3206" s="25">
        <v>24540.0</v>
      </c>
      <c r="C3206" s="26">
        <v>5226.0</v>
      </c>
      <c r="D3206" s="27">
        <v>-19314.0</v>
      </c>
      <c r="E3206" s="28"/>
    </row>
    <row r="3207" hidden="1">
      <c r="A3207" s="57" t="s">
        <v>1663</v>
      </c>
      <c r="B3207" s="29">
        <v>39072.0</v>
      </c>
      <c r="C3207" s="26">
        <v>39072.0</v>
      </c>
      <c r="D3207" s="27">
        <v>0.0</v>
      </c>
      <c r="E3207" s="28"/>
    </row>
    <row r="3208" hidden="1">
      <c r="A3208" s="57" t="s">
        <v>1664</v>
      </c>
      <c r="B3208" s="29">
        <v>1090.0</v>
      </c>
      <c r="C3208" s="26">
        <v>1090.0</v>
      </c>
      <c r="D3208" s="27">
        <v>0.0</v>
      </c>
      <c r="E3208" s="28" t="s">
        <v>1665</v>
      </c>
    </row>
    <row r="3209" hidden="1">
      <c r="A3209" s="57" t="s">
        <v>1666</v>
      </c>
      <c r="B3209" s="25">
        <v>3995.0</v>
      </c>
      <c r="C3209" s="26">
        <v>8187.0</v>
      </c>
      <c r="D3209" s="27">
        <v>4192.0</v>
      </c>
      <c r="E3209" s="28" t="s">
        <v>2160</v>
      </c>
    </row>
    <row r="3210" hidden="1">
      <c r="A3210" s="31" t="s">
        <v>1668</v>
      </c>
      <c r="B3210" s="29">
        <v>0.0</v>
      </c>
      <c r="C3210" s="26"/>
      <c r="D3210" s="27">
        <v>0.0</v>
      </c>
      <c r="E3210" s="28"/>
    </row>
    <row r="3211" hidden="1">
      <c r="A3211" s="31" t="s">
        <v>1669</v>
      </c>
      <c r="B3211" s="29">
        <v>35.0</v>
      </c>
      <c r="C3211" s="26">
        <v>15147.0</v>
      </c>
      <c r="D3211" s="27">
        <v>15112.0</v>
      </c>
      <c r="E3211" s="28" t="s">
        <v>2161</v>
      </c>
    </row>
    <row r="3212" hidden="1">
      <c r="A3212" s="31" t="s">
        <v>1671</v>
      </c>
      <c r="B3212" s="29">
        <v>3921.0</v>
      </c>
      <c r="C3212" s="26">
        <v>3720.0</v>
      </c>
      <c r="D3212" s="27">
        <v>-201.0</v>
      </c>
      <c r="E3212" s="28" t="s">
        <v>2162</v>
      </c>
    </row>
    <row r="3213" hidden="1">
      <c r="A3213" s="31" t="s">
        <v>1673</v>
      </c>
      <c r="B3213" s="29">
        <v>7620.0</v>
      </c>
      <c r="C3213" s="26">
        <v>7830.0</v>
      </c>
      <c r="D3213" s="27">
        <v>210.0</v>
      </c>
      <c r="E3213" s="28"/>
    </row>
    <row r="3214" hidden="1">
      <c r="A3214" s="58" t="s">
        <v>1674</v>
      </c>
      <c r="B3214" s="29">
        <v>103856.0</v>
      </c>
      <c r="C3214" s="29">
        <v>103856.0</v>
      </c>
      <c r="D3214" s="27">
        <v>0.0</v>
      </c>
      <c r="E3214" s="34"/>
    </row>
    <row r="3215" hidden="1">
      <c r="A3215" s="58" t="s">
        <v>1675</v>
      </c>
      <c r="B3215" s="29">
        <v>42219.0</v>
      </c>
      <c r="C3215" s="59">
        <v>42219.0</v>
      </c>
      <c r="D3215" s="27">
        <v>0.0</v>
      </c>
      <c r="E3215" s="34"/>
    </row>
    <row r="3216" hidden="1">
      <c r="A3216" s="58" t="s">
        <v>1676</v>
      </c>
      <c r="B3216" s="29">
        <v>79655.0</v>
      </c>
      <c r="C3216" s="59">
        <v>79655.0</v>
      </c>
      <c r="D3216" s="27">
        <v>0.0</v>
      </c>
      <c r="E3216" s="34"/>
    </row>
    <row r="3217" hidden="1">
      <c r="A3217" s="58" t="s">
        <v>1677</v>
      </c>
      <c r="B3217" s="29">
        <v>109734.0</v>
      </c>
      <c r="C3217" s="59">
        <v>109734.0</v>
      </c>
      <c r="D3217" s="27">
        <v>0.0</v>
      </c>
      <c r="E3217" s="34"/>
    </row>
    <row r="3218" hidden="1">
      <c r="A3218" s="58" t="s">
        <v>1679</v>
      </c>
      <c r="B3218" s="29">
        <v>950.0</v>
      </c>
      <c r="C3218" s="59">
        <v>950.0</v>
      </c>
      <c r="D3218" s="27">
        <v>0.0</v>
      </c>
      <c r="E3218" s="34"/>
    </row>
    <row r="3219" hidden="1">
      <c r="A3219" s="58" t="s">
        <v>1680</v>
      </c>
      <c r="B3219" s="29">
        <v>14216.0</v>
      </c>
      <c r="C3219" s="59">
        <v>14216.0</v>
      </c>
      <c r="D3219" s="27">
        <v>0.0</v>
      </c>
      <c r="E3219" s="34"/>
    </row>
    <row r="3220" hidden="1">
      <c r="A3220" s="35" t="s">
        <v>1681</v>
      </c>
      <c r="B3220" s="29">
        <v>416686.6</v>
      </c>
      <c r="C3220" s="59">
        <v>416686.6</v>
      </c>
      <c r="D3220" s="27">
        <v>0.0</v>
      </c>
      <c r="E3220" s="34"/>
    </row>
    <row r="3221" hidden="1">
      <c r="A3221" s="36" t="s">
        <v>1682</v>
      </c>
      <c r="B3221" s="37">
        <v>0.4000000000014552</v>
      </c>
      <c r="C3221" s="27">
        <v>-0.5999999999767169</v>
      </c>
      <c r="D3221" s="27">
        <v>-0.9999999999781721</v>
      </c>
      <c r="E3221" s="38"/>
    </row>
    <row r="3222" hidden="1"/>
    <row r="3223" hidden="1"/>
    <row r="3224" hidden="1">
      <c r="A3224" s="5" t="s">
        <v>1653</v>
      </c>
      <c r="B3224" s="6"/>
      <c r="C3224" s="6"/>
      <c r="D3224" s="6"/>
      <c r="E3224" s="7"/>
    </row>
    <row r="3225" hidden="1">
      <c r="A3225" s="10"/>
      <c r="B3225" s="11"/>
      <c r="C3225" s="11"/>
      <c r="D3225" s="11"/>
      <c r="E3225" s="12"/>
    </row>
    <row r="3226" hidden="1">
      <c r="A3226" s="5" t="s">
        <v>1655</v>
      </c>
      <c r="B3226" s="6"/>
      <c r="C3226" s="6"/>
      <c r="D3226" s="6"/>
      <c r="E3226" s="7"/>
    </row>
    <row r="3227" hidden="1">
      <c r="A3227" s="10"/>
      <c r="B3227" s="11"/>
      <c r="C3227" s="11"/>
      <c r="D3227" s="11"/>
      <c r="E3227" s="12"/>
    </row>
    <row r="3228" hidden="1">
      <c r="A3228" s="13">
        <v>46132.0</v>
      </c>
      <c r="B3228" s="6"/>
      <c r="C3228" s="54" t="s">
        <v>1656</v>
      </c>
      <c r="D3228" s="15">
        <v>46138.0</v>
      </c>
      <c r="E3228" s="7"/>
    </row>
    <row r="3229" hidden="1">
      <c r="A3229" s="10"/>
      <c r="B3229" s="11"/>
      <c r="C3229" s="16"/>
      <c r="D3229" s="11"/>
      <c r="E3229" s="12"/>
    </row>
    <row r="3230" hidden="1">
      <c r="A3230" s="55" t="s">
        <v>1985</v>
      </c>
      <c r="B3230" s="7"/>
      <c r="C3230" s="16"/>
      <c r="D3230" s="56" t="s">
        <v>1986</v>
      </c>
      <c r="E3230" s="7"/>
    </row>
    <row r="3231" hidden="1">
      <c r="A3231" s="10"/>
      <c r="B3231" s="12"/>
      <c r="C3231" s="16"/>
      <c r="D3231" s="11"/>
      <c r="E3231" s="12"/>
    </row>
    <row r="3232" hidden="1">
      <c r="A3232" s="19" t="s">
        <v>1657</v>
      </c>
      <c r="B3232" s="6"/>
      <c r="C3232" s="6"/>
      <c r="D3232" s="6"/>
      <c r="E3232" s="7"/>
    </row>
    <row r="3233" hidden="1">
      <c r="A3233" s="20" t="s">
        <v>1658</v>
      </c>
      <c r="B3233" s="21" t="s">
        <v>1659</v>
      </c>
      <c r="C3233" s="22" t="s">
        <v>1660</v>
      </c>
      <c r="D3233" s="21" t="s">
        <v>1661</v>
      </c>
      <c r="E3233" s="23" t="s">
        <v>13</v>
      </c>
    </row>
    <row r="3234" hidden="1">
      <c r="A3234" s="57" t="s">
        <v>1662</v>
      </c>
      <c r="B3234" s="25">
        <v>32750.0</v>
      </c>
      <c r="C3234" s="26">
        <v>28750.0</v>
      </c>
      <c r="D3234" s="27">
        <v>-4000.0</v>
      </c>
      <c r="E3234" s="28"/>
    </row>
    <row r="3235" hidden="1">
      <c r="A3235" s="57" t="s">
        <v>1663</v>
      </c>
      <c r="B3235" s="29">
        <v>31934.0</v>
      </c>
      <c r="C3235" s="26">
        <v>31934.0</v>
      </c>
      <c r="D3235" s="27">
        <v>0.0</v>
      </c>
      <c r="E3235" s="28"/>
    </row>
    <row r="3236" hidden="1">
      <c r="A3236" s="57" t="s">
        <v>1664</v>
      </c>
      <c r="B3236" s="29">
        <v>140.0</v>
      </c>
      <c r="C3236" s="26">
        <v>140.0</v>
      </c>
      <c r="D3236" s="27">
        <v>0.0</v>
      </c>
      <c r="E3236" s="28" t="s">
        <v>1665</v>
      </c>
    </row>
    <row r="3237" hidden="1">
      <c r="A3237" s="57" t="s">
        <v>1666</v>
      </c>
      <c r="B3237" s="25">
        <v>2500.0</v>
      </c>
      <c r="C3237" s="26">
        <v>5000.0</v>
      </c>
      <c r="D3237" s="27">
        <v>2500.0</v>
      </c>
      <c r="E3237" s="28" t="s">
        <v>2163</v>
      </c>
    </row>
    <row r="3238" hidden="1">
      <c r="A3238" s="31" t="s">
        <v>1668</v>
      </c>
      <c r="B3238" s="29">
        <v>0.0</v>
      </c>
      <c r="C3238" s="26"/>
      <c r="D3238" s="27">
        <v>0.0</v>
      </c>
      <c r="E3238" s="28"/>
    </row>
    <row r="3239" hidden="1">
      <c r="A3239" s="31" t="s">
        <v>1669</v>
      </c>
      <c r="B3239" s="29">
        <v>0.0</v>
      </c>
      <c r="C3239" s="26"/>
      <c r="D3239" s="27">
        <v>0.0</v>
      </c>
      <c r="E3239" s="28"/>
    </row>
    <row r="3240" hidden="1">
      <c r="A3240" s="31" t="s">
        <v>1671</v>
      </c>
      <c r="B3240" s="29">
        <v>300.0</v>
      </c>
      <c r="C3240" s="26">
        <v>1800.0</v>
      </c>
      <c r="D3240" s="27">
        <v>1500.0</v>
      </c>
      <c r="E3240" s="28" t="s">
        <v>2164</v>
      </c>
    </row>
    <row r="3241" hidden="1">
      <c r="A3241" s="31" t="s">
        <v>1673</v>
      </c>
      <c r="B3241" s="29">
        <v>6975.0</v>
      </c>
      <c r="C3241" s="26">
        <v>6975.0</v>
      </c>
      <c r="D3241" s="27">
        <v>0.0</v>
      </c>
      <c r="E3241" s="28"/>
    </row>
    <row r="3242" hidden="1">
      <c r="A3242" s="58" t="s">
        <v>1674</v>
      </c>
      <c r="B3242" s="29">
        <v>103558.0</v>
      </c>
      <c r="C3242" s="29">
        <v>103856.0</v>
      </c>
      <c r="D3242" s="27">
        <v>298.0</v>
      </c>
      <c r="E3242" s="34"/>
    </row>
    <row r="3243" hidden="1">
      <c r="A3243" s="58" t="s">
        <v>1675</v>
      </c>
      <c r="B3243" s="29">
        <v>34385.0</v>
      </c>
      <c r="C3243" s="59">
        <v>42219.0</v>
      </c>
      <c r="D3243" s="27">
        <v>7834.0</v>
      </c>
      <c r="E3243" s="34"/>
    </row>
    <row r="3244" hidden="1">
      <c r="A3244" s="58" t="s">
        <v>1676</v>
      </c>
      <c r="B3244" s="29">
        <v>99540.0</v>
      </c>
      <c r="C3244" s="59">
        <v>79655.0</v>
      </c>
      <c r="D3244" s="27">
        <v>-19885.0</v>
      </c>
      <c r="E3244" s="34"/>
    </row>
    <row r="3245" hidden="1">
      <c r="A3245" s="58" t="s">
        <v>1677</v>
      </c>
      <c r="B3245" s="29">
        <v>102435.0</v>
      </c>
      <c r="C3245" s="59">
        <v>109734.0</v>
      </c>
      <c r="D3245" s="27">
        <v>7299.0</v>
      </c>
      <c r="E3245" s="34"/>
    </row>
    <row r="3246" hidden="1">
      <c r="A3246" s="58" t="s">
        <v>1679</v>
      </c>
      <c r="B3246" s="29">
        <v>791.0</v>
      </c>
      <c r="C3246" s="59">
        <v>950.0</v>
      </c>
      <c r="D3246" s="27">
        <v>159.0</v>
      </c>
      <c r="E3246" s="34"/>
    </row>
    <row r="3247" hidden="1">
      <c r="A3247" s="58" t="s">
        <v>1680</v>
      </c>
      <c r="B3247" s="29">
        <v>8603.0</v>
      </c>
      <c r="C3247" s="59">
        <v>14216.0</v>
      </c>
      <c r="D3247" s="27">
        <v>5613.0</v>
      </c>
      <c r="E3247" s="34"/>
    </row>
    <row r="3248" hidden="1">
      <c r="A3248" s="35" t="s">
        <v>1681</v>
      </c>
      <c r="B3248" s="29">
        <v>415306.5</v>
      </c>
      <c r="C3248" s="59">
        <v>416686.6</v>
      </c>
      <c r="D3248" s="27">
        <v>1380.0999999999767</v>
      </c>
      <c r="E3248" s="34"/>
    </row>
    <row r="3249" hidden="1">
      <c r="A3249" s="36" t="s">
        <v>1682</v>
      </c>
      <c r="B3249" s="37">
        <v>1.5</v>
      </c>
      <c r="C3249" s="27">
        <v>-5673.599999999977</v>
      </c>
      <c r="D3249" s="27">
        <v>-5675.099999999977</v>
      </c>
      <c r="E3249" s="38"/>
    </row>
    <row r="3250" hidden="1"/>
    <row r="3251" hidden="1"/>
    <row r="3252">
      <c r="A3252" s="5" t="s">
        <v>1653</v>
      </c>
      <c r="B3252" s="6"/>
      <c r="C3252" s="6"/>
      <c r="D3252" s="6"/>
      <c r="E3252" s="7"/>
    </row>
    <row r="3253">
      <c r="A3253" s="10"/>
      <c r="B3253" s="11"/>
      <c r="C3253" s="11"/>
      <c r="D3253" s="11"/>
      <c r="E3253" s="12"/>
    </row>
    <row r="3254">
      <c r="A3254" s="5" t="s">
        <v>1655</v>
      </c>
      <c r="B3254" s="6"/>
      <c r="C3254" s="6"/>
      <c r="D3254" s="6"/>
      <c r="E3254" s="7"/>
    </row>
    <row r="3255">
      <c r="A3255" s="10"/>
      <c r="B3255" s="11"/>
      <c r="C3255" s="11"/>
      <c r="D3255" s="11"/>
      <c r="E3255" s="12"/>
    </row>
    <row r="3256">
      <c r="A3256" s="13">
        <v>46132.0</v>
      </c>
      <c r="B3256" s="6"/>
      <c r="C3256" s="54" t="s">
        <v>1656</v>
      </c>
      <c r="D3256" s="15">
        <v>46138.0</v>
      </c>
      <c r="E3256" s="7"/>
    </row>
    <row r="3257">
      <c r="A3257" s="10"/>
      <c r="B3257" s="11"/>
      <c r="C3257" s="16"/>
      <c r="D3257" s="11"/>
      <c r="E3257" s="12"/>
    </row>
    <row r="3258">
      <c r="A3258" s="55" t="s">
        <v>1985</v>
      </c>
      <c r="B3258" s="7"/>
      <c r="C3258" s="16"/>
      <c r="D3258" s="56" t="s">
        <v>1986</v>
      </c>
      <c r="E3258" s="7"/>
    </row>
    <row r="3259">
      <c r="A3259" s="10"/>
      <c r="B3259" s="12"/>
      <c r="C3259" s="16"/>
      <c r="D3259" s="11"/>
      <c r="E3259" s="12"/>
    </row>
    <row r="3260">
      <c r="A3260" s="19" t="s">
        <v>1657</v>
      </c>
      <c r="B3260" s="6"/>
      <c r="C3260" s="6"/>
      <c r="D3260" s="6"/>
      <c r="E3260" s="7"/>
    </row>
    <row r="3261">
      <c r="A3261" s="20" t="s">
        <v>1658</v>
      </c>
      <c r="B3261" s="21" t="s">
        <v>1659</v>
      </c>
      <c r="C3261" s="22" t="s">
        <v>1660</v>
      </c>
      <c r="D3261" s="21" t="s">
        <v>1661</v>
      </c>
      <c r="E3261" s="23" t="s">
        <v>13</v>
      </c>
    </row>
    <row r="3262">
      <c r="A3262" s="57" t="s">
        <v>1662</v>
      </c>
      <c r="B3262" s="25">
        <v>32750.0</v>
      </c>
      <c r="C3262" s="26">
        <v>28750.0</v>
      </c>
      <c r="D3262" s="27">
        <v>-4000.0</v>
      </c>
      <c r="E3262" s="28"/>
    </row>
    <row r="3263">
      <c r="A3263" s="57" t="s">
        <v>1663</v>
      </c>
      <c r="B3263" s="29">
        <v>31934.0</v>
      </c>
      <c r="C3263" s="26">
        <v>31934.0</v>
      </c>
      <c r="D3263" s="27">
        <v>0.0</v>
      </c>
      <c r="E3263" s="28"/>
    </row>
    <row r="3264">
      <c r="A3264" s="57" t="s">
        <v>1664</v>
      </c>
      <c r="B3264" s="29">
        <v>140.0</v>
      </c>
      <c r="C3264" s="26">
        <v>140.0</v>
      </c>
      <c r="D3264" s="27">
        <v>0.0</v>
      </c>
      <c r="E3264" s="28" t="s">
        <v>1665</v>
      </c>
    </row>
    <row r="3265">
      <c r="A3265" s="57" t="s">
        <v>1666</v>
      </c>
      <c r="B3265" s="25">
        <v>2500.0</v>
      </c>
      <c r="C3265" s="26">
        <v>5000.0</v>
      </c>
      <c r="D3265" s="27">
        <v>2500.0</v>
      </c>
      <c r="E3265" s="28" t="s">
        <v>2163</v>
      </c>
    </row>
    <row r="3266">
      <c r="A3266" s="31" t="s">
        <v>1668</v>
      </c>
      <c r="B3266" s="29">
        <v>0.0</v>
      </c>
      <c r="C3266" s="26"/>
      <c r="D3266" s="27">
        <v>0.0</v>
      </c>
      <c r="E3266" s="28"/>
    </row>
    <row r="3267">
      <c r="A3267" s="31" t="s">
        <v>1669</v>
      </c>
      <c r="B3267" s="29">
        <v>0.0</v>
      </c>
      <c r="C3267" s="26"/>
      <c r="D3267" s="27">
        <v>0.0</v>
      </c>
      <c r="E3267" s="28"/>
    </row>
    <row r="3268">
      <c r="A3268" s="31" t="s">
        <v>1671</v>
      </c>
      <c r="B3268" s="29">
        <v>300.0</v>
      </c>
      <c r="C3268" s="26">
        <v>1800.0</v>
      </c>
      <c r="D3268" s="27">
        <v>1500.0</v>
      </c>
      <c r="E3268" s="28" t="s">
        <v>2164</v>
      </c>
    </row>
    <row r="3269">
      <c r="A3269" s="31" t="s">
        <v>1673</v>
      </c>
      <c r="B3269" s="29">
        <v>6975.0</v>
      </c>
      <c r="C3269" s="26">
        <v>6975.0</v>
      </c>
      <c r="D3269" s="27">
        <v>0.0</v>
      </c>
      <c r="E3269" s="28"/>
    </row>
    <row r="3270">
      <c r="A3270" s="58" t="s">
        <v>1674</v>
      </c>
      <c r="B3270" s="29">
        <v>103558.0</v>
      </c>
      <c r="C3270" s="29">
        <v>103558.0</v>
      </c>
      <c r="D3270" s="27">
        <v>0.0</v>
      </c>
      <c r="E3270" s="34"/>
    </row>
    <row r="3271">
      <c r="A3271" s="58" t="s">
        <v>1675</v>
      </c>
      <c r="B3271" s="29">
        <v>34385.0</v>
      </c>
      <c r="C3271" s="59">
        <v>34385.0</v>
      </c>
      <c r="D3271" s="27">
        <v>0.0</v>
      </c>
      <c r="E3271" s="34"/>
    </row>
    <row r="3272">
      <c r="A3272" s="58" t="s">
        <v>1676</v>
      </c>
      <c r="B3272" s="29">
        <v>99540.0</v>
      </c>
      <c r="C3272" s="59">
        <v>99540.0</v>
      </c>
      <c r="D3272" s="27">
        <v>0.0</v>
      </c>
      <c r="E3272" s="34"/>
    </row>
    <row r="3273">
      <c r="A3273" s="58" t="s">
        <v>1677</v>
      </c>
      <c r="B3273" s="29">
        <v>102435.0</v>
      </c>
      <c r="C3273" s="59">
        <v>102435.0</v>
      </c>
      <c r="D3273" s="27">
        <v>0.0</v>
      </c>
      <c r="E3273" s="34"/>
    </row>
    <row r="3274">
      <c r="A3274" s="58" t="s">
        <v>1679</v>
      </c>
      <c r="B3274" s="29">
        <v>791.0</v>
      </c>
      <c r="C3274" s="59">
        <v>791.0</v>
      </c>
      <c r="D3274" s="27">
        <v>0.0</v>
      </c>
      <c r="E3274" s="34"/>
    </row>
    <row r="3275">
      <c r="A3275" s="58" t="s">
        <v>1680</v>
      </c>
      <c r="B3275" s="29">
        <v>8603.0</v>
      </c>
      <c r="C3275" s="59">
        <v>8603.0</v>
      </c>
      <c r="D3275" s="27">
        <v>0.0</v>
      </c>
      <c r="E3275" s="34"/>
    </row>
    <row r="3276">
      <c r="A3276" s="35" t="s">
        <v>1681</v>
      </c>
      <c r="B3276" s="29">
        <v>415306.5</v>
      </c>
      <c r="C3276" s="59">
        <v>414985.5</v>
      </c>
      <c r="D3276" s="27">
        <v>-321.0</v>
      </c>
      <c r="E3276" s="34"/>
    </row>
    <row r="3277">
      <c r="A3277" s="36" t="s">
        <v>1682</v>
      </c>
      <c r="B3277" s="37">
        <v>1.5</v>
      </c>
      <c r="C3277" s="27">
        <v>322.5</v>
      </c>
      <c r="D3277" s="27">
        <v>321.0</v>
      </c>
      <c r="E3277" s="38"/>
    </row>
    <row r="3280">
      <c r="A3280" s="5" t="s">
        <v>1653</v>
      </c>
      <c r="B3280" s="6"/>
      <c r="C3280" s="6"/>
      <c r="D3280" s="6"/>
      <c r="E3280" s="7"/>
    </row>
    <row r="3281">
      <c r="A3281" s="10"/>
      <c r="B3281" s="11"/>
      <c r="C3281" s="11"/>
      <c r="D3281" s="11"/>
      <c r="E3281" s="12"/>
    </row>
    <row r="3282">
      <c r="A3282" s="5" t="s">
        <v>1655</v>
      </c>
      <c r="B3282" s="6"/>
      <c r="C3282" s="6"/>
      <c r="D3282" s="6"/>
      <c r="E3282" s="7"/>
    </row>
    <row r="3283">
      <c r="A3283" s="10"/>
      <c r="B3283" s="11"/>
      <c r="C3283" s="11"/>
      <c r="D3283" s="11"/>
      <c r="E3283" s="12"/>
    </row>
    <row r="3284">
      <c r="A3284" s="13">
        <v>46139.0</v>
      </c>
      <c r="B3284" s="6"/>
      <c r="C3284" s="54" t="s">
        <v>1656</v>
      </c>
      <c r="D3284" s="15">
        <v>46142.0</v>
      </c>
      <c r="E3284" s="7"/>
    </row>
    <row r="3285">
      <c r="A3285" s="10"/>
      <c r="B3285" s="11"/>
      <c r="C3285" s="16"/>
      <c r="D3285" s="11"/>
      <c r="E3285" s="12"/>
    </row>
    <row r="3286">
      <c r="A3286" s="55" t="s">
        <v>1985</v>
      </c>
      <c r="B3286" s="7"/>
      <c r="C3286" s="16"/>
      <c r="D3286" s="56" t="s">
        <v>2000</v>
      </c>
      <c r="E3286" s="7"/>
    </row>
    <row r="3287">
      <c r="A3287" s="10"/>
      <c r="B3287" s="12"/>
      <c r="C3287" s="16"/>
      <c r="D3287" s="11"/>
      <c r="E3287" s="12"/>
    </row>
    <row r="3288">
      <c r="A3288" s="19" t="s">
        <v>1657</v>
      </c>
      <c r="B3288" s="6"/>
      <c r="C3288" s="6"/>
      <c r="D3288" s="6"/>
      <c r="E3288" s="7"/>
    </row>
    <row r="3289">
      <c r="A3289" s="20" t="s">
        <v>1658</v>
      </c>
      <c r="B3289" s="21" t="s">
        <v>1659</v>
      </c>
      <c r="C3289" s="22" t="s">
        <v>1660</v>
      </c>
      <c r="D3289" s="21" t="s">
        <v>1661</v>
      </c>
      <c r="E3289" s="23" t="s">
        <v>13</v>
      </c>
    </row>
    <row r="3290">
      <c r="A3290" s="57" t="s">
        <v>1662</v>
      </c>
      <c r="B3290" s="25">
        <v>6957.0</v>
      </c>
      <c r="C3290" s="26">
        <v>6957.0</v>
      </c>
      <c r="D3290" s="27">
        <v>0.0</v>
      </c>
      <c r="E3290" s="28"/>
    </row>
    <row r="3291">
      <c r="A3291" s="57" t="s">
        <v>1663</v>
      </c>
      <c r="B3291" s="29">
        <v>17266.0</v>
      </c>
      <c r="C3291" s="26">
        <v>17266.0</v>
      </c>
      <c r="D3291" s="27">
        <v>0.0</v>
      </c>
      <c r="E3291" s="28"/>
    </row>
    <row r="3292">
      <c r="A3292" s="57" t="s">
        <v>1664</v>
      </c>
      <c r="B3292" s="29">
        <v>0.0</v>
      </c>
      <c r="C3292" s="26"/>
      <c r="D3292" s="27">
        <v>0.0</v>
      </c>
      <c r="E3292" s="28" t="s">
        <v>1665</v>
      </c>
    </row>
    <row r="3293">
      <c r="A3293" s="57" t="s">
        <v>1666</v>
      </c>
      <c r="B3293" s="25">
        <v>2200.0</v>
      </c>
      <c r="C3293" s="26">
        <v>2200.0</v>
      </c>
      <c r="D3293" s="27">
        <v>0.0</v>
      </c>
      <c r="E3293" s="28"/>
    </row>
    <row r="3294">
      <c r="A3294" s="31" t="s">
        <v>1668</v>
      </c>
      <c r="B3294" s="29">
        <v>0.0</v>
      </c>
      <c r="C3294" s="26"/>
      <c r="D3294" s="27">
        <v>0.0</v>
      </c>
      <c r="E3294" s="28"/>
    </row>
    <row r="3295">
      <c r="A3295" s="31" t="s">
        <v>1669</v>
      </c>
      <c r="B3295" s="29">
        <v>90.0</v>
      </c>
      <c r="C3295" s="26">
        <v>90.0</v>
      </c>
      <c r="D3295" s="27">
        <v>0.0</v>
      </c>
      <c r="E3295" s="28" t="s">
        <v>2165</v>
      </c>
    </row>
    <row r="3296">
      <c r="A3296" s="31" t="s">
        <v>1671</v>
      </c>
      <c r="B3296" s="29">
        <v>4725.0</v>
      </c>
      <c r="C3296" s="26">
        <v>4570.0</v>
      </c>
      <c r="D3296" s="27">
        <v>-155.0</v>
      </c>
      <c r="E3296" s="28" t="s">
        <v>2166</v>
      </c>
    </row>
    <row r="3297">
      <c r="A3297" s="31" t="s">
        <v>1673</v>
      </c>
      <c r="B3297" s="29">
        <v>3130.0</v>
      </c>
      <c r="C3297" s="26">
        <v>3285.0</v>
      </c>
      <c r="D3297" s="27">
        <v>155.0</v>
      </c>
      <c r="E3297" s="28"/>
    </row>
    <row r="3298">
      <c r="A3298" s="58" t="s">
        <v>1674</v>
      </c>
      <c r="B3298" s="29">
        <v>47919.0</v>
      </c>
      <c r="C3298" s="29">
        <v>47919.0</v>
      </c>
      <c r="D3298" s="27">
        <v>0.0</v>
      </c>
      <c r="E3298" s="34"/>
    </row>
    <row r="3299">
      <c r="A3299" s="58" t="s">
        <v>1675</v>
      </c>
      <c r="B3299" s="29">
        <v>13867.0</v>
      </c>
      <c r="C3299" s="59">
        <v>13867.0</v>
      </c>
      <c r="D3299" s="27">
        <v>0.0</v>
      </c>
      <c r="E3299" s="34"/>
    </row>
    <row r="3300">
      <c r="A3300" s="58" t="s">
        <v>1676</v>
      </c>
      <c r="B3300" s="29">
        <v>37019.0</v>
      </c>
      <c r="C3300" s="59">
        <v>37019.0</v>
      </c>
      <c r="D3300" s="27">
        <v>0.0</v>
      </c>
      <c r="E3300" s="34"/>
    </row>
    <row r="3301">
      <c r="A3301" s="58" t="s">
        <v>1677</v>
      </c>
      <c r="B3301" s="29">
        <v>47959.0</v>
      </c>
      <c r="C3301" s="59">
        <v>47959.0</v>
      </c>
      <c r="D3301" s="27">
        <v>0.0</v>
      </c>
      <c r="E3301" s="34"/>
    </row>
    <row r="3302">
      <c r="A3302" s="58" t="s">
        <v>1679</v>
      </c>
      <c r="B3302" s="29">
        <v>876.0</v>
      </c>
      <c r="C3302" s="59">
        <v>876.0</v>
      </c>
      <c r="D3302" s="27">
        <v>0.0</v>
      </c>
      <c r="E3302" s="34"/>
    </row>
    <row r="3303">
      <c r="A3303" s="58" t="s">
        <v>1680</v>
      </c>
      <c r="B3303" s="29">
        <v>3820.0</v>
      </c>
      <c r="C3303" s="59">
        <v>3820.0</v>
      </c>
      <c r="D3303" s="27">
        <v>0.0</v>
      </c>
      <c r="E3303" s="34"/>
    </row>
    <row r="3304">
      <c r="A3304" s="35" t="s">
        <v>1681</v>
      </c>
      <c r="B3304" s="29">
        <v>182007.5</v>
      </c>
      <c r="C3304" s="59">
        <v>182007.5</v>
      </c>
      <c r="D3304" s="27">
        <v>0.0</v>
      </c>
      <c r="E3304" s="34"/>
    </row>
    <row r="3305">
      <c r="A3305" s="36" t="s">
        <v>1682</v>
      </c>
      <c r="B3305" s="37">
        <v>0.5</v>
      </c>
      <c r="C3305" s="27">
        <v>0.5</v>
      </c>
      <c r="D3305" s="27">
        <v>0.0</v>
      </c>
      <c r="E3305" s="38"/>
    </row>
    <row r="3308">
      <c r="A3308" s="5" t="s">
        <v>1653</v>
      </c>
      <c r="B3308" s="6"/>
      <c r="C3308" s="6"/>
      <c r="D3308" s="6"/>
      <c r="E3308" s="7"/>
    </row>
    <row r="3309">
      <c r="A3309" s="10"/>
      <c r="B3309" s="11"/>
      <c r="C3309" s="11"/>
      <c r="D3309" s="11"/>
      <c r="E3309" s="12"/>
    </row>
    <row r="3310">
      <c r="A3310" s="5" t="s">
        <v>1655</v>
      </c>
      <c r="B3310" s="6"/>
      <c r="C3310" s="6"/>
      <c r="D3310" s="6"/>
      <c r="E3310" s="7"/>
    </row>
    <row r="3311">
      <c r="A3311" s="10"/>
      <c r="B3311" s="11"/>
      <c r="C3311" s="11"/>
      <c r="D3311" s="11"/>
      <c r="E3311" s="12"/>
    </row>
    <row r="3312">
      <c r="A3312" s="13">
        <v>46143.0</v>
      </c>
      <c r="B3312" s="6"/>
      <c r="C3312" s="54" t="s">
        <v>1656</v>
      </c>
      <c r="D3312" s="15">
        <v>46145.0</v>
      </c>
      <c r="E3312" s="7"/>
    </row>
    <row r="3313">
      <c r="A3313" s="10"/>
      <c r="B3313" s="11"/>
      <c r="C3313" s="16"/>
      <c r="D3313" s="11"/>
      <c r="E3313" s="12"/>
    </row>
    <row r="3314">
      <c r="A3314" s="55" t="s">
        <v>1992</v>
      </c>
      <c r="B3314" s="7"/>
      <c r="C3314" s="16"/>
      <c r="D3314" s="56" t="s">
        <v>1986</v>
      </c>
      <c r="E3314" s="7"/>
    </row>
    <row r="3315">
      <c r="A3315" s="10"/>
      <c r="B3315" s="12"/>
      <c r="C3315" s="16"/>
      <c r="D3315" s="11"/>
      <c r="E3315" s="12"/>
    </row>
    <row r="3316">
      <c r="A3316" s="19" t="s">
        <v>1657</v>
      </c>
      <c r="B3316" s="6"/>
      <c r="C3316" s="6"/>
      <c r="D3316" s="6"/>
      <c r="E3316" s="7"/>
    </row>
    <row r="3317">
      <c r="A3317" s="20" t="s">
        <v>1658</v>
      </c>
      <c r="B3317" s="21" t="s">
        <v>1659</v>
      </c>
      <c r="C3317" s="22" t="s">
        <v>1660</v>
      </c>
      <c r="D3317" s="21" t="s">
        <v>1661</v>
      </c>
      <c r="E3317" s="23" t="s">
        <v>13</v>
      </c>
    </row>
    <row r="3318">
      <c r="A3318" s="57" t="s">
        <v>1662</v>
      </c>
      <c r="B3318" s="25">
        <v>18256.0</v>
      </c>
      <c r="C3318" s="26">
        <v>2184.0</v>
      </c>
      <c r="D3318" s="27">
        <v>-16072.0</v>
      </c>
      <c r="E3318" s="28"/>
    </row>
    <row r="3319">
      <c r="A3319" s="57" t="s">
        <v>1663</v>
      </c>
      <c r="B3319" s="29">
        <v>10769.0</v>
      </c>
      <c r="C3319" s="26">
        <v>10769.0</v>
      </c>
      <c r="D3319" s="27">
        <v>0.0</v>
      </c>
      <c r="E3319" s="28"/>
    </row>
    <row r="3320">
      <c r="A3320" s="57" t="s">
        <v>1664</v>
      </c>
      <c r="B3320" s="29">
        <v>200.0</v>
      </c>
      <c r="C3320" s="26">
        <v>200.0</v>
      </c>
      <c r="D3320" s="27">
        <v>0.0</v>
      </c>
      <c r="E3320" s="28" t="s">
        <v>1665</v>
      </c>
    </row>
    <row r="3321">
      <c r="A3321" s="57" t="s">
        <v>1666</v>
      </c>
      <c r="B3321" s="25">
        <v>500.0</v>
      </c>
      <c r="C3321" s="26">
        <v>6500.0</v>
      </c>
      <c r="D3321" s="27">
        <v>6000.0</v>
      </c>
      <c r="E3321" s="28" t="s">
        <v>1667</v>
      </c>
    </row>
    <row r="3322">
      <c r="A3322" s="31" t="s">
        <v>1668</v>
      </c>
      <c r="B3322" s="29">
        <v>225.0</v>
      </c>
      <c r="C3322" s="26"/>
      <c r="D3322" s="27">
        <v>-225.0</v>
      </c>
      <c r="E3322" s="28"/>
    </row>
    <row r="3323">
      <c r="A3323" s="31" t="s">
        <v>1669</v>
      </c>
      <c r="B3323" s="29">
        <v>70.0</v>
      </c>
      <c r="C3323" s="26">
        <v>70.0</v>
      </c>
      <c r="D3323" s="27">
        <v>0.0</v>
      </c>
      <c r="E3323" s="28" t="s">
        <v>1670</v>
      </c>
    </row>
    <row r="3324">
      <c r="A3324" s="31" t="s">
        <v>1671</v>
      </c>
      <c r="B3324" s="29">
        <v>0.0</v>
      </c>
      <c r="C3324" s="26">
        <v>10074.0</v>
      </c>
      <c r="D3324" s="27">
        <v>10074.0</v>
      </c>
      <c r="E3324" s="28" t="s">
        <v>1672</v>
      </c>
    </row>
    <row r="3325">
      <c r="A3325" s="31" t="s">
        <v>1673</v>
      </c>
      <c r="B3325" s="29">
        <v>3780.0</v>
      </c>
      <c r="C3325" s="26">
        <v>3960.0</v>
      </c>
      <c r="D3325" s="27">
        <v>180.0</v>
      </c>
      <c r="E3325" s="28"/>
    </row>
    <row r="3326">
      <c r="A3326" s="58" t="s">
        <v>1674</v>
      </c>
      <c r="B3326" s="29">
        <v>47344.0</v>
      </c>
      <c r="C3326" s="29">
        <v>47344.0</v>
      </c>
      <c r="D3326" s="27">
        <v>0.0</v>
      </c>
      <c r="E3326" s="34"/>
    </row>
    <row r="3327">
      <c r="A3327" s="58" t="s">
        <v>1675</v>
      </c>
      <c r="B3327" s="29">
        <v>22411.0</v>
      </c>
      <c r="C3327" s="59">
        <v>22411.0</v>
      </c>
      <c r="D3327" s="27">
        <v>0.0</v>
      </c>
      <c r="E3327" s="34"/>
    </row>
    <row r="3328">
      <c r="A3328" s="58" t="s">
        <v>1676</v>
      </c>
      <c r="B3328" s="29">
        <v>35568.0</v>
      </c>
      <c r="C3328" s="59">
        <v>35568.0</v>
      </c>
      <c r="D3328" s="27">
        <v>0.0</v>
      </c>
      <c r="E3328" s="34"/>
    </row>
    <row r="3329">
      <c r="A3329" s="58" t="s">
        <v>1677</v>
      </c>
      <c r="B3329" s="29">
        <v>48854.0</v>
      </c>
      <c r="C3329" s="59">
        <v>48854.0</v>
      </c>
      <c r="D3329" s="27">
        <v>0.0</v>
      </c>
      <c r="E3329" s="34"/>
    </row>
    <row r="3330">
      <c r="A3330" s="58" t="s">
        <v>1679</v>
      </c>
      <c r="B3330" s="29">
        <v>2330.0</v>
      </c>
      <c r="C3330" s="59">
        <v>2330.0</v>
      </c>
      <c r="D3330" s="27">
        <v>0.0</v>
      </c>
      <c r="E3330" s="34"/>
    </row>
    <row r="3331">
      <c r="A3331" s="58" t="s">
        <v>1680</v>
      </c>
      <c r="B3331" s="29">
        <v>4107.0</v>
      </c>
      <c r="C3331" s="59">
        <v>4107.0</v>
      </c>
      <c r="D3331" s="27">
        <v>0.0</v>
      </c>
      <c r="E3331" s="34"/>
    </row>
    <row r="3332">
      <c r="A3332" s="35" t="s">
        <v>1681</v>
      </c>
      <c r="B3332" s="29">
        <v>190307.0</v>
      </c>
      <c r="C3332" s="59">
        <v>190307.0</v>
      </c>
      <c r="D3332" s="27">
        <v>0.0</v>
      </c>
      <c r="E3332" s="34"/>
    </row>
    <row r="3333">
      <c r="A3333" s="36" t="s">
        <v>1682</v>
      </c>
      <c r="B3333" s="37">
        <v>0.0</v>
      </c>
      <c r="C3333" s="27">
        <v>-43.0</v>
      </c>
      <c r="D3333" s="27">
        <v>-43.0</v>
      </c>
      <c r="E3333" s="38"/>
    </row>
    <row r="3388" hidden="1"/>
    <row r="3389" hidden="1"/>
    <row r="3390" hidden="1"/>
    <row r="3391" hidden="1"/>
    <row r="3392" hidden="1"/>
    <row r="3393" hidden="1"/>
    <row r="3394" hidden="1"/>
    <row r="3395" hidden="1"/>
    <row r="3396" hidden="1"/>
    <row r="3397" hidden="1"/>
    <row r="3398" hidden="1"/>
    <row r="3399" hidden="1"/>
    <row r="3400" hidden="1"/>
    <row r="3401" hidden="1"/>
    <row r="3402" hidden="1"/>
    <row r="3403" hidden="1"/>
    <row r="3404" hidden="1"/>
    <row r="3405" hidden="1"/>
    <row r="3406" hidden="1"/>
    <row r="3407" hidden="1"/>
    <row r="3408" hidden="1"/>
    <row r="3409" hidden="1"/>
    <row r="3410" hidden="1"/>
    <row r="3411" hidden="1"/>
    <row r="3412" hidden="1"/>
    <row r="3413" hidden="1"/>
    <row r="3414" hidden="1"/>
    <row r="3415" hidden="1"/>
    <row r="3416" hidden="1"/>
    <row r="3417" hidden="1"/>
    <row r="3418" hidden="1"/>
    <row r="3419" hidden="1"/>
    <row r="3420" hidden="1"/>
    <row r="3421" hidden="1"/>
    <row r="3422" hidden="1"/>
    <row r="3423" hidden="1"/>
    <row r="3424" hidden="1"/>
    <row r="3425" hidden="1"/>
    <row r="3426" hidden="1"/>
    <row r="3427" hidden="1"/>
    <row r="3428" hidden="1"/>
    <row r="3429" hidden="1"/>
    <row r="3430" hidden="1"/>
    <row r="3431" hidden="1"/>
    <row r="3432" hidden="1"/>
    <row r="3433" hidden="1"/>
    <row r="3434" hidden="1"/>
    <row r="3435" hidden="1"/>
    <row r="3436" hidden="1"/>
    <row r="3437" hidden="1"/>
    <row r="3438" hidden="1"/>
    <row r="3439" hidden="1"/>
    <row r="3440" hidden="1"/>
    <row r="3441" hidden="1"/>
    <row r="3442" hidden="1"/>
    <row r="3443" hidden="1"/>
    <row r="3444" hidden="1"/>
    <row r="3445" hidden="1"/>
    <row r="3446" hidden="1"/>
    <row r="3447" hidden="1"/>
    <row r="3448" hidden="1"/>
    <row r="3449" hidden="1"/>
    <row r="3450" hidden="1"/>
    <row r="3451" hidden="1"/>
    <row r="3452" hidden="1"/>
    <row r="3453" hidden="1"/>
    <row r="3454" hidden="1"/>
    <row r="3455" hidden="1"/>
    <row r="3456" hidden="1"/>
    <row r="3457" hidden="1"/>
    <row r="3458" hidden="1"/>
    <row r="3459" hidden="1"/>
    <row r="3460" hidden="1"/>
    <row r="3461" hidden="1"/>
    <row r="3462" hidden="1"/>
    <row r="3463" hidden="1"/>
    <row r="3464" hidden="1"/>
    <row r="3465" hidden="1"/>
    <row r="3466" hidden="1"/>
    <row r="3467" hidden="1"/>
    <row r="3468" hidden="1"/>
    <row r="3469" hidden="1"/>
    <row r="3470" hidden="1"/>
    <row r="3471" hidden="1"/>
    <row r="3472" hidden="1"/>
    <row r="3473" hidden="1"/>
    <row r="3474" hidden="1"/>
    <row r="3475" hidden="1"/>
    <row r="3476" hidden="1"/>
    <row r="3477" hidden="1"/>
    <row r="3478" hidden="1"/>
    <row r="3479" hidden="1"/>
    <row r="3480" hidden="1"/>
    <row r="3481" hidden="1"/>
    <row r="3482" hidden="1"/>
    <row r="3483" hidden="1"/>
    <row r="3484" hidden="1"/>
    <row r="3485" hidden="1"/>
    <row r="3486" hidden="1"/>
    <row r="3487" hidden="1"/>
    <row r="3488" hidden="1"/>
    <row r="3489" hidden="1"/>
    <row r="3490" hidden="1"/>
    <row r="3491" hidden="1"/>
    <row r="3492" hidden="1"/>
    <row r="3493" hidden="1"/>
    <row r="3494" hidden="1"/>
    <row r="3495" hidden="1"/>
    <row r="3496" hidden="1"/>
    <row r="3497" hidden="1"/>
    <row r="3498" hidden="1"/>
    <row r="3499" hidden="1"/>
    <row r="3500" hidden="1"/>
    <row r="3501" hidden="1"/>
    <row r="3502" hidden="1"/>
    <row r="3503" hidden="1"/>
    <row r="3504" hidden="1"/>
    <row r="3505" hidden="1"/>
    <row r="3506" hidden="1"/>
    <row r="3507" hidden="1"/>
    <row r="3508" hidden="1"/>
    <row r="3509" hidden="1"/>
    <row r="3510" hidden="1"/>
    <row r="3511" hidden="1"/>
    <row r="3512" hidden="1"/>
    <row r="3513" hidden="1"/>
    <row r="3514" hidden="1"/>
    <row r="3515" hidden="1"/>
    <row r="3516" hidden="1"/>
    <row r="3517" hidden="1"/>
    <row r="3518" hidden="1"/>
    <row r="3519" hidden="1"/>
    <row r="3520" hidden="1"/>
    <row r="3521" hidden="1"/>
    <row r="3522" hidden="1"/>
    <row r="3523" hidden="1"/>
    <row r="3524" hidden="1"/>
    <row r="3525" hidden="1"/>
    <row r="3526" hidden="1"/>
    <row r="3527" hidden="1"/>
    <row r="3528" hidden="1"/>
    <row r="3529" hidden="1"/>
    <row r="3530" hidden="1"/>
    <row r="3531" hidden="1"/>
    <row r="3532" hidden="1"/>
    <row r="3533" hidden="1"/>
    <row r="3534" hidden="1"/>
    <row r="3535" hidden="1"/>
    <row r="3536" hidden="1"/>
    <row r="3537" hidden="1"/>
    <row r="3538" hidden="1"/>
    <row r="3539" hidden="1"/>
    <row r="3540" hidden="1"/>
    <row r="3541" hidden="1"/>
    <row r="3542" hidden="1"/>
    <row r="3543" hidden="1"/>
    <row r="3544" hidden="1"/>
    <row r="3545" hidden="1"/>
    <row r="3546" hidden="1"/>
    <row r="3547" hidden="1"/>
    <row r="3548" hidden="1"/>
    <row r="3549" hidden="1"/>
    <row r="3550" hidden="1"/>
    <row r="3551" hidden="1"/>
    <row r="3552" hidden="1"/>
    <row r="3553" hidden="1"/>
    <row r="3554" hidden="1"/>
    <row r="3555" hidden="1"/>
    <row r="3556" hidden="1"/>
    <row r="3557" hidden="1"/>
    <row r="3558" hidden="1"/>
    <row r="3559" hidden="1"/>
    <row r="3560" hidden="1"/>
    <row r="3561" hidden="1"/>
    <row r="3562" hidden="1"/>
    <row r="3563" hidden="1"/>
    <row r="3564" hidden="1"/>
    <row r="3565" hidden="1"/>
    <row r="3566" hidden="1"/>
    <row r="3567" hidden="1"/>
    <row r="3568" hidden="1"/>
    <row r="3569" hidden="1"/>
    <row r="3570" hidden="1"/>
    <row r="3571" hidden="1"/>
    <row r="3572" hidden="1"/>
    <row r="3573" hidden="1"/>
    <row r="3574" hidden="1"/>
    <row r="3575" hidden="1"/>
    <row r="3576" hidden="1"/>
    <row r="3577" hidden="1"/>
    <row r="3578" hidden="1"/>
    <row r="3579" hidden="1"/>
    <row r="3580" hidden="1"/>
    <row r="3581" hidden="1"/>
    <row r="3582" hidden="1"/>
    <row r="3583" hidden="1"/>
    <row r="3584" hidden="1"/>
    <row r="3585" hidden="1"/>
    <row r="3586" hidden="1"/>
    <row r="3587" hidden="1"/>
    <row r="3588" hidden="1"/>
    <row r="3589" hidden="1"/>
    <row r="3590" hidden="1"/>
    <row r="3591" hidden="1"/>
    <row r="3592" hidden="1"/>
    <row r="3593" hidden="1"/>
    <row r="3594" hidden="1"/>
    <row r="3595" hidden="1"/>
    <row r="3596" hidden="1"/>
    <row r="3597" hidden="1"/>
    <row r="3598" hidden="1"/>
    <row r="3599" hidden="1"/>
    <row r="3600" hidden="1"/>
    <row r="3601" hidden="1"/>
    <row r="3602" hidden="1"/>
    <row r="3603" hidden="1"/>
    <row r="3604" hidden="1"/>
    <row r="3605" hidden="1"/>
    <row r="3606" hidden="1"/>
    <row r="3607" hidden="1"/>
    <row r="3608" hidden="1"/>
    <row r="3609" hidden="1"/>
    <row r="3610" hidden="1"/>
    <row r="3611" hidden="1"/>
    <row r="3612" hidden="1"/>
    <row r="3613" hidden="1"/>
    <row r="3614" hidden="1"/>
    <row r="3615" hidden="1"/>
    <row r="3616" hidden="1"/>
    <row r="3617" hidden="1"/>
    <row r="3618" hidden="1"/>
    <row r="3619" hidden="1"/>
    <row r="3620" hidden="1"/>
    <row r="3621" hidden="1"/>
    <row r="3622" hidden="1"/>
    <row r="3623" hidden="1"/>
    <row r="3624" hidden="1"/>
    <row r="3625" hidden="1"/>
    <row r="3626" hidden="1"/>
    <row r="3627" hidden="1"/>
    <row r="3628" hidden="1"/>
    <row r="3629" hidden="1"/>
    <row r="3630" hidden="1"/>
    <row r="3631" hidden="1"/>
    <row r="3632" hidden="1"/>
    <row r="3633" hidden="1"/>
    <row r="3634" hidden="1"/>
    <row r="3635" hidden="1"/>
    <row r="3636" hidden="1"/>
    <row r="3637" hidden="1"/>
    <row r="3638" hidden="1"/>
    <row r="3639" hidden="1"/>
    <row r="3640" hidden="1"/>
    <row r="3641" hidden="1"/>
    <row r="3642" hidden="1"/>
    <row r="3643" hidden="1"/>
    <row r="3644" hidden="1"/>
    <row r="3645" hidden="1"/>
    <row r="3646" hidden="1"/>
    <row r="3647" hidden="1"/>
    <row r="3648" hidden="1"/>
    <row r="3649" hidden="1"/>
    <row r="3650" hidden="1"/>
    <row r="3651" hidden="1"/>
    <row r="3652" hidden="1"/>
    <row r="3653" hidden="1"/>
    <row r="3654" hidden="1"/>
    <row r="3655" hidden="1"/>
    <row r="3656" hidden="1"/>
    <row r="3657" hidden="1"/>
    <row r="3658" hidden="1"/>
    <row r="3659" hidden="1"/>
    <row r="3660" hidden="1"/>
    <row r="3661" hidden="1"/>
    <row r="3662" hidden="1"/>
    <row r="3663" hidden="1"/>
    <row r="3664" hidden="1"/>
    <row r="3665" hidden="1"/>
    <row r="3666" hidden="1"/>
    <row r="3667" hidden="1"/>
    <row r="3668" hidden="1"/>
    <row r="3669" hidden="1"/>
    <row r="3670" hidden="1"/>
    <row r="3671" hidden="1"/>
    <row r="3672" hidden="1"/>
    <row r="3673" hidden="1"/>
    <row r="3674" hidden="1"/>
    <row r="3675" hidden="1"/>
    <row r="3676" hidden="1"/>
    <row r="3677" hidden="1"/>
    <row r="3678" hidden="1"/>
    <row r="3679" hidden="1"/>
    <row r="3680" hidden="1"/>
    <row r="3681" hidden="1"/>
    <row r="3682" hidden="1"/>
    <row r="3683" hidden="1"/>
    <row r="3684" hidden="1"/>
    <row r="3685" hidden="1"/>
    <row r="3686" hidden="1"/>
    <row r="3687" hidden="1"/>
    <row r="3688" hidden="1"/>
    <row r="3689" hidden="1"/>
    <row r="3690" hidden="1"/>
    <row r="3691" hidden="1"/>
    <row r="3692" hidden="1"/>
    <row r="3693" hidden="1"/>
    <row r="3694" hidden="1"/>
    <row r="3695" hidden="1"/>
    <row r="3696" hidden="1"/>
    <row r="3697" hidden="1"/>
    <row r="3698" hidden="1"/>
    <row r="3699" hidden="1"/>
    <row r="3700" hidden="1"/>
    <row r="3701" hidden="1"/>
    <row r="3702" hidden="1"/>
    <row r="3703" hidden="1"/>
    <row r="3704" hidden="1"/>
    <row r="3705" hidden="1"/>
    <row r="3706" hidden="1"/>
    <row r="3707" hidden="1"/>
    <row r="3708" hidden="1"/>
    <row r="3709" hidden="1"/>
    <row r="3710" hidden="1"/>
    <row r="3711" hidden="1"/>
    <row r="3712" hidden="1"/>
    <row r="3713" hidden="1"/>
    <row r="3714" hidden="1"/>
    <row r="3715" hidden="1"/>
    <row r="3716" hidden="1"/>
    <row r="3717" hidden="1"/>
    <row r="3718" hidden="1"/>
    <row r="3719" hidden="1"/>
    <row r="3720" hidden="1"/>
    <row r="3721" hidden="1"/>
    <row r="3722" hidden="1"/>
    <row r="3723" hidden="1"/>
    <row r="3724" hidden="1"/>
    <row r="3725" hidden="1"/>
    <row r="3726" hidden="1"/>
    <row r="3727" hidden="1"/>
    <row r="3728" hidden="1"/>
    <row r="3729" hidden="1"/>
    <row r="3730" hidden="1"/>
    <row r="3731" hidden="1"/>
    <row r="3732" hidden="1"/>
    <row r="3733" hidden="1"/>
    <row r="3734" hidden="1"/>
    <row r="3735" hidden="1"/>
    <row r="3736" hidden="1"/>
    <row r="3737" hidden="1"/>
    <row r="3738" hidden="1"/>
    <row r="3739" hidden="1"/>
    <row r="3740" hidden="1"/>
    <row r="3741" hidden="1"/>
    <row r="3742" hidden="1"/>
    <row r="3743" hidden="1"/>
    <row r="3744" hidden="1"/>
    <row r="3745" hidden="1"/>
    <row r="3746" hidden="1"/>
    <row r="3747" hidden="1"/>
    <row r="3748" hidden="1"/>
    <row r="3749" hidden="1"/>
    <row r="3750" hidden="1"/>
    <row r="3751" hidden="1"/>
    <row r="3752" hidden="1"/>
    <row r="3753" hidden="1"/>
    <row r="3754" hidden="1"/>
    <row r="3755" hidden="1"/>
    <row r="3756" hidden="1"/>
    <row r="3757" hidden="1"/>
    <row r="3758" hidden="1"/>
    <row r="3759" hidden="1"/>
    <row r="3760" hidden="1"/>
    <row r="3761" hidden="1"/>
    <row r="3762" hidden="1"/>
    <row r="3763" hidden="1"/>
    <row r="3764" hidden="1"/>
    <row r="3765" hidden="1"/>
    <row r="3766" hidden="1"/>
    <row r="3767" hidden="1"/>
    <row r="3768" hidden="1"/>
    <row r="3769" hidden="1"/>
    <row r="3770" hidden="1"/>
    <row r="3771" hidden="1"/>
    <row r="3772" hidden="1"/>
    <row r="3773" hidden="1"/>
    <row r="3774" hidden="1"/>
    <row r="3775" hidden="1"/>
    <row r="3776" hidden="1"/>
    <row r="3777" hidden="1"/>
    <row r="3778" hidden="1"/>
    <row r="3779" hidden="1"/>
    <row r="3780" hidden="1"/>
    <row r="3781" hidden="1"/>
    <row r="3782" hidden="1"/>
    <row r="3783" hidden="1"/>
    <row r="3784" hidden="1"/>
    <row r="3785" hidden="1"/>
    <row r="3786" hidden="1"/>
    <row r="3787" hidden="1"/>
    <row r="3788" hidden="1"/>
    <row r="3789" hidden="1"/>
    <row r="3790" hidden="1"/>
    <row r="3791" hidden="1"/>
    <row r="3792" hidden="1"/>
    <row r="3793" hidden="1"/>
    <row r="3794" hidden="1"/>
    <row r="3795" hidden="1"/>
    <row r="3796" hidden="1"/>
    <row r="3797" hidden="1"/>
    <row r="3798" hidden="1"/>
    <row r="3799" hidden="1"/>
    <row r="3800" hidden="1"/>
    <row r="3801" hidden="1"/>
    <row r="3802" hidden="1"/>
    <row r="3803" hidden="1"/>
    <row r="3804" hidden="1"/>
    <row r="3805" hidden="1"/>
    <row r="3806" hidden="1"/>
    <row r="3807" hidden="1"/>
    <row r="3808" hidden="1"/>
    <row r="3809" hidden="1"/>
    <row r="3810" hidden="1"/>
    <row r="3811" hidden="1"/>
    <row r="3812" hidden="1"/>
    <row r="3813" hidden="1"/>
    <row r="3814" hidden="1"/>
    <row r="3815" hidden="1"/>
    <row r="3816" hidden="1"/>
    <row r="3817" hidden="1"/>
    <row r="3818" hidden="1"/>
    <row r="3819" hidden="1"/>
    <row r="3820" hidden="1"/>
    <row r="3821" hidden="1"/>
    <row r="3822" hidden="1"/>
    <row r="3823" hidden="1"/>
    <row r="3824" hidden="1"/>
    <row r="3825" hidden="1"/>
    <row r="3826" hidden="1"/>
    <row r="3827" hidden="1"/>
    <row r="3828" hidden="1"/>
    <row r="3829" hidden="1"/>
    <row r="3830" hidden="1"/>
    <row r="3831" hidden="1"/>
    <row r="3832" hidden="1"/>
    <row r="3833" hidden="1"/>
    <row r="3834" hidden="1"/>
    <row r="3835" hidden="1"/>
    <row r="3836" hidden="1"/>
    <row r="3837" hidden="1"/>
    <row r="3838" hidden="1"/>
    <row r="3839" hidden="1"/>
    <row r="3840" hidden="1"/>
    <row r="3841" hidden="1"/>
    <row r="3842" hidden="1"/>
    <row r="3843" hidden="1"/>
    <row r="3844" hidden="1"/>
    <row r="3845" hidden="1"/>
    <row r="3846" hidden="1"/>
    <row r="3847" hidden="1"/>
    <row r="3848" hidden="1"/>
    <row r="3849" hidden="1"/>
    <row r="3850" hidden="1"/>
    <row r="3851" hidden="1"/>
    <row r="3852" hidden="1"/>
    <row r="3853" hidden="1"/>
    <row r="3854" hidden="1"/>
    <row r="3855" hidden="1"/>
    <row r="3856" hidden="1"/>
    <row r="3857" hidden="1"/>
    <row r="3858" hidden="1"/>
    <row r="3859" hidden="1"/>
    <row r="3860" hidden="1"/>
    <row r="3861" hidden="1"/>
    <row r="3862" hidden="1"/>
    <row r="3863" hidden="1"/>
    <row r="3864" hidden="1"/>
    <row r="3865" hidden="1"/>
    <row r="3866" hidden="1"/>
    <row r="3867" hidden="1"/>
    <row r="3868" hidden="1"/>
    <row r="3869" hidden="1"/>
    <row r="3870" hidden="1"/>
    <row r="3871" hidden="1"/>
    <row r="3872" hidden="1"/>
    <row r="3873" hidden="1"/>
    <row r="3874" hidden="1"/>
    <row r="3875" hidden="1"/>
    <row r="3876" hidden="1"/>
    <row r="3877" hidden="1"/>
    <row r="3878" hidden="1"/>
    <row r="3879" hidden="1"/>
    <row r="3880" hidden="1"/>
    <row r="3881" hidden="1"/>
    <row r="3882" hidden="1"/>
    <row r="3883" hidden="1"/>
    <row r="3884" hidden="1"/>
    <row r="3885" hidden="1"/>
    <row r="3886" hidden="1"/>
    <row r="3887" hidden="1"/>
    <row r="3888" hidden="1"/>
    <row r="3889" hidden="1"/>
    <row r="3890" hidden="1"/>
    <row r="3891" hidden="1"/>
    <row r="3892" hidden="1"/>
    <row r="3893" hidden="1"/>
    <row r="3894" hidden="1"/>
    <row r="3895" hidden="1"/>
    <row r="3896" hidden="1"/>
    <row r="3897" hidden="1"/>
    <row r="3898" hidden="1"/>
    <row r="3899" hidden="1"/>
    <row r="3900" hidden="1"/>
    <row r="3901" hidden="1"/>
    <row r="3902" hidden="1"/>
    <row r="3903" hidden="1"/>
    <row r="3904" hidden="1"/>
    <row r="3905" hidden="1"/>
    <row r="3906" hidden="1"/>
    <row r="3907" hidden="1"/>
    <row r="3908" hidden="1"/>
    <row r="3909" hidden="1"/>
    <row r="3910" hidden="1"/>
    <row r="3911" hidden="1"/>
    <row r="3912" hidden="1"/>
    <row r="3913" hidden="1"/>
    <row r="3914" hidden="1"/>
    <row r="3915" hidden="1"/>
    <row r="3916" hidden="1"/>
    <row r="3917" hidden="1"/>
    <row r="3918" hidden="1"/>
    <row r="3919" hidden="1"/>
    <row r="3920" hidden="1"/>
    <row r="3921" hidden="1"/>
    <row r="3922" hidden="1"/>
    <row r="3923" hidden="1"/>
    <row r="3924" hidden="1"/>
    <row r="3925" hidden="1"/>
    <row r="3926" hidden="1"/>
    <row r="3927" hidden="1"/>
    <row r="3928" hidden="1"/>
    <row r="3929" hidden="1"/>
    <row r="3930" hidden="1"/>
    <row r="3931" hidden="1"/>
    <row r="3932" hidden="1"/>
    <row r="3933" hidden="1"/>
    <row r="3934" hidden="1"/>
    <row r="3935" hidden="1"/>
    <row r="3936" hidden="1"/>
    <row r="3937" hidden="1"/>
    <row r="3938" hidden="1"/>
    <row r="3939" hidden="1"/>
    <row r="3940" hidden="1"/>
    <row r="3941" hidden="1"/>
    <row r="3942" hidden="1"/>
    <row r="3943" hidden="1"/>
    <row r="3944" hidden="1"/>
    <row r="3945" hidden="1"/>
    <row r="3946" hidden="1"/>
    <row r="3947" hidden="1"/>
    <row r="3948" hidden="1"/>
    <row r="3949" hidden="1"/>
    <row r="3950" hidden="1"/>
    <row r="3951" hidden="1"/>
    <row r="3952" hidden="1"/>
    <row r="3953" hidden="1"/>
    <row r="3954" hidden="1"/>
    <row r="3955" hidden="1"/>
    <row r="3956" hidden="1"/>
    <row r="3957" hidden="1"/>
    <row r="3958" hidden="1"/>
    <row r="3959" hidden="1"/>
    <row r="3960" hidden="1"/>
    <row r="3961" hidden="1"/>
    <row r="3962" hidden="1"/>
    <row r="3963" hidden="1"/>
    <row r="3964" hidden="1"/>
    <row r="3965" hidden="1"/>
    <row r="3966" hidden="1"/>
    <row r="3967" hidden="1"/>
    <row r="3968" hidden="1"/>
    <row r="3969" hidden="1"/>
    <row r="3970" hidden="1"/>
    <row r="3971" hidden="1"/>
    <row r="3972" hidden="1"/>
    <row r="3973" hidden="1"/>
    <row r="3974" hidden="1"/>
    <row r="3975" hidden="1"/>
    <row r="3976" hidden="1"/>
    <row r="3977" hidden="1"/>
    <row r="3978" hidden="1"/>
    <row r="3979" hidden="1"/>
    <row r="3980" hidden="1"/>
    <row r="3981" hidden="1"/>
    <row r="3982" hidden="1"/>
    <row r="3983" hidden="1"/>
    <row r="3984" hidden="1"/>
    <row r="3985" hidden="1"/>
    <row r="3986" hidden="1"/>
    <row r="3987" hidden="1"/>
    <row r="3988" hidden="1"/>
    <row r="3989" hidden="1"/>
    <row r="3990" hidden="1"/>
    <row r="3991" hidden="1"/>
    <row r="3992" hidden="1"/>
    <row r="3993" hidden="1"/>
    <row r="3994" hidden="1"/>
    <row r="3995" hidden="1"/>
    <row r="3996" hidden="1"/>
    <row r="3997" hidden="1"/>
    <row r="3998" hidden="1"/>
    <row r="3999" hidden="1"/>
    <row r="4000" hidden="1"/>
    <row r="4001" hidden="1"/>
    <row r="4002" hidden="1"/>
    <row r="4003" hidden="1"/>
    <row r="4004" hidden="1"/>
    <row r="4005" hidden="1"/>
    <row r="4006" hidden="1"/>
    <row r="4007" hidden="1"/>
    <row r="4008" hidden="1"/>
    <row r="4009" hidden="1"/>
    <row r="4010" hidden="1"/>
    <row r="4011" hidden="1"/>
    <row r="4012" hidden="1"/>
    <row r="4013" hidden="1"/>
    <row r="4014" hidden="1"/>
    <row r="4015" hidden="1"/>
    <row r="4016" hidden="1"/>
    <row r="4017" hidden="1"/>
    <row r="4018" hidden="1"/>
    <row r="4019" hidden="1"/>
    <row r="4020" hidden="1"/>
    <row r="4021" hidden="1"/>
    <row r="4022" hidden="1"/>
    <row r="4023" hidden="1"/>
    <row r="4024" hidden="1"/>
    <row r="4025" hidden="1"/>
    <row r="4026" hidden="1"/>
    <row r="4027" hidden="1"/>
    <row r="4028" hidden="1"/>
    <row r="4029" hidden="1"/>
    <row r="4030" hidden="1"/>
    <row r="4031" hidden="1"/>
    <row r="4032" hidden="1"/>
    <row r="4033" hidden="1"/>
    <row r="4034" hidden="1"/>
    <row r="4035" hidden="1"/>
    <row r="4036" hidden="1"/>
    <row r="4037" hidden="1"/>
    <row r="4038" hidden="1"/>
    <row r="4039" hidden="1"/>
    <row r="4040" hidden="1"/>
    <row r="4041" hidden="1"/>
    <row r="4042" hidden="1"/>
    <row r="4043" hidden="1"/>
    <row r="4044" hidden="1"/>
    <row r="4045" hidden="1"/>
    <row r="4046" hidden="1"/>
    <row r="4047" hidden="1"/>
    <row r="4048" hidden="1"/>
    <row r="4049" hidden="1"/>
    <row r="4050" hidden="1"/>
    <row r="4051" hidden="1"/>
    <row r="4052" hidden="1"/>
    <row r="4053" hidden="1"/>
    <row r="4054" hidden="1"/>
    <row r="4055" hidden="1"/>
    <row r="4056" hidden="1"/>
    <row r="4057" hidden="1"/>
    <row r="4058" hidden="1"/>
    <row r="4059" hidden="1"/>
    <row r="4060" hidden="1"/>
    <row r="4061" hidden="1"/>
    <row r="4062" hidden="1"/>
    <row r="4063" hidden="1"/>
    <row r="4064" hidden="1"/>
    <row r="4065" hidden="1"/>
    <row r="4066" hidden="1"/>
    <row r="4067" hidden="1"/>
    <row r="4068" hidden="1"/>
    <row r="4069" hidden="1"/>
    <row r="4070" hidden="1"/>
    <row r="4071" hidden="1"/>
    <row r="4072" hidden="1"/>
    <row r="4073" hidden="1"/>
    <row r="4074" hidden="1"/>
    <row r="4075" hidden="1"/>
    <row r="4076" hidden="1"/>
    <row r="4077" hidden="1"/>
    <row r="4078" hidden="1"/>
    <row r="4079" hidden="1"/>
    <row r="4080" hidden="1"/>
    <row r="4081" hidden="1"/>
    <row r="4082" hidden="1"/>
    <row r="4083" hidden="1"/>
    <row r="4084" hidden="1"/>
    <row r="4085" hidden="1"/>
    <row r="4086" hidden="1"/>
    <row r="4087" hidden="1"/>
    <row r="4088" hidden="1"/>
    <row r="4089" hidden="1"/>
    <row r="4090" hidden="1"/>
    <row r="4091" hidden="1"/>
    <row r="4092" hidden="1"/>
    <row r="4093" hidden="1"/>
    <row r="4094" hidden="1"/>
    <row r="4095" hidden="1"/>
    <row r="4096" hidden="1"/>
    <row r="4097" hidden="1"/>
    <row r="4098" hidden="1"/>
    <row r="4099" hidden="1"/>
    <row r="4100" hidden="1"/>
    <row r="4101" hidden="1"/>
    <row r="4102" hidden="1"/>
    <row r="4103" hidden="1"/>
    <row r="4104" hidden="1"/>
    <row r="4105" hidden="1"/>
    <row r="4106" hidden="1"/>
    <row r="4107" hidden="1"/>
    <row r="4108" hidden="1"/>
    <row r="4109" hidden="1"/>
    <row r="4110" hidden="1"/>
    <row r="4111" hidden="1"/>
    <row r="4112" hidden="1"/>
    <row r="4113" hidden="1"/>
    <row r="4114" hidden="1"/>
    <row r="4115" hidden="1"/>
    <row r="4116" hidden="1"/>
    <row r="4117" hidden="1"/>
    <row r="4118" hidden="1"/>
    <row r="4119" hidden="1"/>
    <row r="4120" hidden="1"/>
    <row r="4121" hidden="1"/>
    <row r="4122" hidden="1"/>
    <row r="4123" hidden="1"/>
    <row r="4124" hidden="1"/>
    <row r="4125" hidden="1"/>
    <row r="4126" hidden="1"/>
    <row r="4127" hidden="1"/>
    <row r="4128" hidden="1"/>
    <row r="4129" hidden="1"/>
    <row r="4130" hidden="1"/>
    <row r="4131" hidden="1"/>
    <row r="4132" hidden="1"/>
    <row r="4133" hidden="1"/>
    <row r="4134" hidden="1"/>
    <row r="4135" hidden="1"/>
    <row r="4136" hidden="1"/>
    <row r="4137" hidden="1"/>
    <row r="4138" hidden="1"/>
    <row r="4139" hidden="1"/>
    <row r="4140" hidden="1"/>
    <row r="4141" hidden="1"/>
    <row r="4142" hidden="1"/>
    <row r="4143" hidden="1"/>
    <row r="4144" hidden="1"/>
    <row r="4145" hidden="1"/>
    <row r="4146" hidden="1"/>
    <row r="4147" hidden="1"/>
    <row r="4148" hidden="1"/>
    <row r="4149" hidden="1"/>
    <row r="4150" hidden="1"/>
    <row r="4151" hidden="1"/>
    <row r="4152" hidden="1"/>
    <row r="4153" hidden="1"/>
    <row r="4154" hidden="1"/>
    <row r="4155" hidden="1"/>
    <row r="4156" hidden="1"/>
    <row r="4157" hidden="1"/>
    <row r="4158" hidden="1"/>
    <row r="4159" hidden="1"/>
    <row r="4160" hidden="1"/>
    <row r="4161" hidden="1"/>
    <row r="4162" hidden="1"/>
    <row r="4163" hidden="1"/>
    <row r="4164" hidden="1"/>
    <row r="4165" hidden="1"/>
    <row r="4166" hidden="1"/>
    <row r="4167" hidden="1"/>
    <row r="4168" hidden="1"/>
    <row r="4169" hidden="1"/>
    <row r="4170" hidden="1"/>
    <row r="4171" hidden="1"/>
    <row r="4172" hidden="1"/>
    <row r="4173" hidden="1"/>
    <row r="4174" hidden="1"/>
    <row r="4175" hidden="1"/>
    <row r="4176" hidden="1"/>
    <row r="4177" hidden="1"/>
    <row r="4178" hidden="1"/>
    <row r="4179" hidden="1"/>
    <row r="4180" hidden="1"/>
    <row r="4181" hidden="1"/>
    <row r="4182" hidden="1"/>
    <row r="4183" hidden="1"/>
    <row r="4184" hidden="1"/>
    <row r="4185" hidden="1"/>
    <row r="4186" hidden="1"/>
    <row r="4187" hidden="1"/>
    <row r="4188" hidden="1"/>
    <row r="4189" hidden="1"/>
    <row r="4190" hidden="1"/>
    <row r="4191" hidden="1"/>
    <row r="4192" hidden="1"/>
    <row r="4193" hidden="1"/>
    <row r="4194" hidden="1"/>
    <row r="4195" hidden="1"/>
    <row r="4196" hidden="1"/>
    <row r="4197" hidden="1"/>
    <row r="4198" hidden="1"/>
    <row r="4199" hidden="1"/>
    <row r="4200" hidden="1"/>
    <row r="4201" hidden="1"/>
    <row r="4202" hidden="1"/>
    <row r="4203" hidden="1"/>
    <row r="4204" hidden="1"/>
    <row r="4205" hidden="1"/>
    <row r="4206" hidden="1"/>
    <row r="4207" hidden="1"/>
    <row r="4208" hidden="1"/>
    <row r="4209" hidden="1"/>
    <row r="4210" hidden="1"/>
    <row r="4211" hidden="1"/>
    <row r="4212" hidden="1"/>
    <row r="4213" hidden="1"/>
    <row r="4214" hidden="1"/>
    <row r="4215" hidden="1"/>
    <row r="4216" hidden="1"/>
    <row r="4217" hidden="1"/>
    <row r="4218" hidden="1"/>
    <row r="4219" hidden="1"/>
    <row r="4220" hidden="1"/>
    <row r="4221" hidden="1"/>
    <row r="4222" hidden="1"/>
    <row r="4223" hidden="1"/>
    <row r="4224" hidden="1"/>
    <row r="4225" hidden="1"/>
    <row r="4226" hidden="1"/>
    <row r="4227" hidden="1"/>
    <row r="4228" hidden="1"/>
    <row r="4229" hidden="1"/>
    <row r="4230" hidden="1"/>
    <row r="4231" hidden="1"/>
    <row r="4232" hidden="1"/>
    <row r="4233" hidden="1"/>
    <row r="4234" hidden="1"/>
    <row r="4235" hidden="1"/>
    <row r="4236" hidden="1"/>
    <row r="4237" hidden="1"/>
    <row r="4238" hidden="1"/>
    <row r="4239" hidden="1"/>
    <row r="4240" hidden="1"/>
    <row r="4241" hidden="1"/>
    <row r="4242" hidden="1"/>
    <row r="4243" hidden="1"/>
    <row r="4244" hidden="1"/>
    <row r="4245" hidden="1"/>
    <row r="4246" hidden="1"/>
    <row r="4247" hidden="1"/>
    <row r="4248" hidden="1"/>
    <row r="4249" hidden="1"/>
    <row r="4250" hidden="1"/>
    <row r="4251" hidden="1"/>
    <row r="4252" hidden="1"/>
    <row r="4253" hidden="1"/>
    <row r="4254" hidden="1"/>
    <row r="4255" hidden="1"/>
    <row r="4256" hidden="1"/>
    <row r="4257" hidden="1"/>
    <row r="4258" hidden="1"/>
    <row r="4259" hidden="1"/>
    <row r="4260" hidden="1"/>
    <row r="4261" hidden="1"/>
    <row r="4262" hidden="1"/>
    <row r="4263" hidden="1"/>
    <row r="4264" hidden="1"/>
    <row r="4265" hidden="1"/>
    <row r="4266" hidden="1"/>
    <row r="4267" hidden="1"/>
    <row r="4268" hidden="1"/>
    <row r="4269" hidden="1"/>
    <row r="4270" hidden="1"/>
    <row r="4271" hidden="1"/>
    <row r="4272" hidden="1"/>
    <row r="4273" hidden="1"/>
    <row r="4274" hidden="1"/>
    <row r="4275" hidden="1"/>
    <row r="4276" hidden="1"/>
    <row r="4277" hidden="1"/>
    <row r="4278" hidden="1"/>
    <row r="4279" hidden="1"/>
    <row r="4280" hidden="1"/>
    <row r="4281" hidden="1"/>
    <row r="4282" hidden="1"/>
    <row r="4283" hidden="1"/>
    <row r="4284" hidden="1"/>
    <row r="4285" hidden="1"/>
    <row r="4286" hidden="1"/>
    <row r="4287" hidden="1"/>
    <row r="4288" hidden="1"/>
    <row r="4289" hidden="1"/>
    <row r="4290" hidden="1"/>
    <row r="4291" hidden="1"/>
    <row r="4292" hidden="1"/>
    <row r="4293" hidden="1"/>
    <row r="4294" hidden="1"/>
    <row r="4295" hidden="1"/>
    <row r="4296" hidden="1"/>
    <row r="4297" hidden="1"/>
    <row r="4298" hidden="1"/>
    <row r="4299" hidden="1"/>
    <row r="4300" hidden="1"/>
    <row r="4301" hidden="1"/>
    <row r="4302" hidden="1"/>
    <row r="4303" hidden="1"/>
    <row r="4304" hidden="1"/>
    <row r="4305" hidden="1"/>
    <row r="4306" hidden="1"/>
    <row r="4307" hidden="1"/>
    <row r="4308" hidden="1"/>
    <row r="4309" hidden="1"/>
    <row r="4310" hidden="1"/>
    <row r="4311" hidden="1"/>
    <row r="4312" hidden="1"/>
    <row r="4313" hidden="1"/>
    <row r="4314" hidden="1"/>
    <row r="4315" hidden="1"/>
    <row r="4316" hidden="1"/>
    <row r="4317" hidden="1"/>
    <row r="4318" hidden="1"/>
    <row r="4319" hidden="1"/>
    <row r="4320" hidden="1"/>
    <row r="4321" hidden="1"/>
    <row r="4322" hidden="1"/>
    <row r="4323" hidden="1"/>
    <row r="4324" hidden="1"/>
    <row r="4325" hidden="1"/>
    <row r="4326" hidden="1"/>
    <row r="4327" hidden="1"/>
    <row r="4328" hidden="1"/>
    <row r="4329" hidden="1"/>
    <row r="4330" hidden="1"/>
    <row r="4331" hidden="1"/>
    <row r="4332" hidden="1"/>
    <row r="4333" hidden="1"/>
    <row r="4334" hidden="1"/>
    <row r="4335" hidden="1"/>
    <row r="4336" hidden="1"/>
    <row r="4337" hidden="1"/>
    <row r="4338" hidden="1"/>
    <row r="4339" hidden="1"/>
    <row r="4340" hidden="1"/>
    <row r="4341" hidden="1"/>
    <row r="4342" hidden="1"/>
    <row r="4343" hidden="1"/>
    <row r="4344" hidden="1"/>
    <row r="4345" hidden="1"/>
    <row r="4346" hidden="1"/>
    <row r="4347" hidden="1"/>
    <row r="4348" hidden="1"/>
    <row r="4349" hidden="1"/>
    <row r="4350" hidden="1"/>
    <row r="4351" hidden="1"/>
    <row r="4352" hidden="1"/>
    <row r="4353" hidden="1"/>
    <row r="4354" hidden="1"/>
    <row r="4355" hidden="1"/>
    <row r="4356" hidden="1"/>
    <row r="4357" hidden="1"/>
    <row r="4358" hidden="1"/>
    <row r="4359" hidden="1"/>
    <row r="4360" hidden="1"/>
    <row r="4361" hidden="1"/>
    <row r="4362" hidden="1"/>
    <row r="4363" hidden="1"/>
    <row r="4364" hidden="1"/>
    <row r="4365" hidden="1"/>
    <row r="4366" hidden="1"/>
    <row r="4367" hidden="1"/>
    <row r="4368" hidden="1"/>
    <row r="4369" hidden="1"/>
    <row r="4370" hidden="1"/>
    <row r="4371" hidden="1"/>
    <row r="4372" hidden="1"/>
    <row r="4373" hidden="1"/>
    <row r="4374" hidden="1"/>
    <row r="4375" hidden="1"/>
    <row r="4376" hidden="1"/>
    <row r="4377" hidden="1"/>
    <row r="4378" hidden="1"/>
    <row r="4379" hidden="1"/>
    <row r="4380" hidden="1"/>
    <row r="4381" hidden="1"/>
    <row r="4382" hidden="1"/>
    <row r="4383" hidden="1"/>
    <row r="4384" hidden="1"/>
    <row r="4385" hidden="1"/>
    <row r="4386" hidden="1"/>
    <row r="4387" hidden="1"/>
    <row r="4388" hidden="1"/>
    <row r="4389" hidden="1"/>
    <row r="4390" hidden="1"/>
    <row r="4391" hidden="1"/>
    <row r="4392" hidden="1"/>
    <row r="4393" hidden="1"/>
    <row r="4394" hidden="1"/>
    <row r="4395" hidden="1"/>
    <row r="4396" hidden="1"/>
    <row r="4397" hidden="1"/>
    <row r="4398" hidden="1"/>
    <row r="4399" hidden="1"/>
    <row r="4400" hidden="1"/>
    <row r="4401" hidden="1"/>
    <row r="4402" hidden="1"/>
    <row r="4403" hidden="1"/>
    <row r="4404" hidden="1"/>
    <row r="4405" hidden="1"/>
    <row r="4406" hidden="1"/>
    <row r="4407" hidden="1"/>
    <row r="4408" hidden="1"/>
    <row r="4409" hidden="1"/>
    <row r="4410" hidden="1"/>
    <row r="4411" hidden="1"/>
    <row r="4412" hidden="1"/>
    <row r="4413" hidden="1"/>
    <row r="4414" hidden="1"/>
    <row r="4415" hidden="1"/>
    <row r="4416" hidden="1"/>
    <row r="4417" hidden="1"/>
    <row r="4418" hidden="1"/>
    <row r="4419" hidden="1"/>
    <row r="4420" hidden="1"/>
    <row r="4421" hidden="1"/>
    <row r="4422" hidden="1"/>
    <row r="4423" hidden="1"/>
    <row r="4424" hidden="1"/>
    <row r="4425" hidden="1"/>
    <row r="4426" hidden="1"/>
    <row r="4427" hidden="1"/>
    <row r="4428" hidden="1"/>
    <row r="4429" hidden="1"/>
    <row r="4430" hidden="1"/>
    <row r="4431" hidden="1"/>
    <row r="4432" hidden="1"/>
    <row r="4433" hidden="1"/>
    <row r="4434" hidden="1"/>
    <row r="4435" hidden="1"/>
    <row r="4436" hidden="1"/>
    <row r="4437" hidden="1"/>
    <row r="4438" hidden="1"/>
    <row r="4439" hidden="1"/>
    <row r="4440" hidden="1"/>
    <row r="4441" hidden="1"/>
    <row r="4442" hidden="1"/>
    <row r="4443" hidden="1"/>
    <row r="4444" hidden="1"/>
    <row r="4445" hidden="1"/>
    <row r="4446" hidden="1"/>
    <row r="4447" hidden="1"/>
    <row r="4448" hidden="1"/>
    <row r="4449" hidden="1"/>
    <row r="4450" hidden="1"/>
    <row r="4451" hidden="1"/>
    <row r="4452" hidden="1"/>
    <row r="4453" hidden="1"/>
    <row r="4454" hidden="1"/>
    <row r="4455" hidden="1"/>
    <row r="4456" hidden="1"/>
    <row r="4457" hidden="1"/>
    <row r="4458" hidden="1"/>
    <row r="4459" hidden="1"/>
    <row r="4460" hidden="1"/>
    <row r="4461" hidden="1"/>
    <row r="4462" hidden="1"/>
    <row r="4463" hidden="1"/>
    <row r="4464" hidden="1"/>
    <row r="4465" hidden="1"/>
    <row r="4466" hidden="1"/>
    <row r="4467" hidden="1"/>
    <row r="4468" hidden="1"/>
    <row r="4469" hidden="1"/>
    <row r="4470" hidden="1"/>
    <row r="4471" hidden="1"/>
    <row r="4472" hidden="1"/>
    <row r="4473" hidden="1"/>
    <row r="4474" hidden="1"/>
    <row r="4475" hidden="1"/>
    <row r="4476" hidden="1"/>
    <row r="4477" hidden="1"/>
    <row r="4478" hidden="1"/>
    <row r="4479" hidden="1"/>
    <row r="4480" hidden="1"/>
    <row r="4481" hidden="1"/>
    <row r="4482" hidden="1"/>
    <row r="4483" hidden="1"/>
    <row r="4484" hidden="1"/>
    <row r="4485" hidden="1"/>
    <row r="4486" hidden="1"/>
    <row r="4487" hidden="1"/>
    <row r="4488" hidden="1"/>
    <row r="4489" hidden="1"/>
    <row r="4490" hidden="1"/>
    <row r="4491" hidden="1"/>
    <row r="4492" hidden="1"/>
    <row r="4493" hidden="1"/>
    <row r="4494" hidden="1"/>
    <row r="4495" hidden="1"/>
    <row r="4496" hidden="1"/>
    <row r="4497" hidden="1"/>
    <row r="4498" hidden="1"/>
    <row r="4499" hidden="1"/>
    <row r="4500" hidden="1"/>
    <row r="4501" hidden="1"/>
    <row r="4502" hidden="1"/>
    <row r="4503" hidden="1"/>
    <row r="4504" hidden="1"/>
    <row r="4505" hidden="1"/>
    <row r="4506" hidden="1"/>
    <row r="4507" hidden="1"/>
    <row r="4508" hidden="1"/>
    <row r="4509" hidden="1"/>
    <row r="4510" hidden="1"/>
    <row r="4511" hidden="1"/>
    <row r="4512" hidden="1"/>
    <row r="4513" hidden="1"/>
    <row r="4514" hidden="1"/>
    <row r="4515" hidden="1"/>
    <row r="4516" hidden="1"/>
    <row r="4517" hidden="1"/>
    <row r="4518" hidden="1"/>
    <row r="4519" hidden="1"/>
    <row r="4520" hidden="1"/>
    <row r="4521" hidden="1"/>
    <row r="4522" hidden="1"/>
    <row r="4523" hidden="1"/>
    <row r="4524" hidden="1"/>
    <row r="4525" hidden="1"/>
    <row r="4526" hidden="1"/>
    <row r="4527" hidden="1"/>
    <row r="4528" hidden="1"/>
    <row r="4529" hidden="1"/>
    <row r="4530" hidden="1"/>
    <row r="4531" hidden="1"/>
    <row r="4532" hidden="1"/>
    <row r="4533" hidden="1"/>
    <row r="4534" hidden="1"/>
    <row r="4535" hidden="1"/>
    <row r="4536" hidden="1"/>
    <row r="4537" hidden="1"/>
    <row r="4538" hidden="1"/>
    <row r="4539" hidden="1"/>
    <row r="4540" hidden="1"/>
    <row r="4541" hidden="1"/>
    <row r="4542" hidden="1"/>
    <row r="4543" hidden="1"/>
    <row r="4544" hidden="1"/>
    <row r="4545" hidden="1"/>
    <row r="4546" hidden="1"/>
    <row r="4547" hidden="1"/>
    <row r="4548" hidden="1"/>
    <row r="4549" hidden="1"/>
    <row r="4550" hidden="1"/>
    <row r="4551" hidden="1"/>
    <row r="4552" hidden="1"/>
    <row r="4553" hidden="1"/>
    <row r="4554" hidden="1"/>
    <row r="4555" hidden="1"/>
    <row r="4556" hidden="1"/>
    <row r="4557" hidden="1"/>
    <row r="4558" hidden="1"/>
    <row r="4559" hidden="1"/>
    <row r="4560" hidden="1"/>
    <row r="4561" hidden="1"/>
    <row r="4562" hidden="1"/>
    <row r="4563" hidden="1"/>
    <row r="4564" hidden="1"/>
    <row r="4565" hidden="1"/>
    <row r="4566" hidden="1"/>
    <row r="4567" hidden="1"/>
    <row r="4568" hidden="1"/>
    <row r="4569" hidden="1"/>
    <row r="4570" hidden="1"/>
    <row r="4571" hidden="1"/>
    <row r="4572" hidden="1"/>
    <row r="4573" hidden="1"/>
    <row r="4574" hidden="1"/>
    <row r="4575" hidden="1"/>
    <row r="4576" hidden="1"/>
    <row r="4577" hidden="1"/>
    <row r="4578" hidden="1"/>
    <row r="4579" hidden="1"/>
    <row r="4580" hidden="1"/>
    <row r="4581" hidden="1"/>
    <row r="4582" hidden="1"/>
    <row r="4583" hidden="1"/>
    <row r="4584" hidden="1"/>
    <row r="4585" hidden="1"/>
    <row r="4586" hidden="1"/>
    <row r="4587" hidden="1"/>
    <row r="4588" hidden="1"/>
    <row r="4589" hidden="1"/>
    <row r="4590" hidden="1"/>
    <row r="4591" hidden="1"/>
    <row r="4592" hidden="1"/>
    <row r="4593" hidden="1"/>
    <row r="4594" hidden="1"/>
    <row r="4595" hidden="1"/>
    <row r="4596" hidden="1"/>
    <row r="4597" hidden="1"/>
    <row r="4598" hidden="1"/>
    <row r="4599" hidden="1"/>
    <row r="4600" hidden="1"/>
    <row r="4601" hidden="1"/>
    <row r="4602" hidden="1"/>
    <row r="4603" hidden="1"/>
    <row r="4604" hidden="1"/>
    <row r="4605" hidden="1"/>
    <row r="4606" hidden="1"/>
    <row r="4607" hidden="1"/>
    <row r="4608" hidden="1"/>
    <row r="4609" hidden="1"/>
    <row r="4610" hidden="1"/>
    <row r="4611" hidden="1"/>
    <row r="4612" hidden="1"/>
    <row r="4613" hidden="1"/>
    <row r="4614" hidden="1"/>
    <row r="4615" hidden="1"/>
    <row r="4616" hidden="1"/>
    <row r="4617" hidden="1"/>
    <row r="4618" hidden="1"/>
    <row r="4619" hidden="1"/>
    <row r="4620" hidden="1"/>
    <row r="4621" hidden="1"/>
    <row r="4622" hidden="1"/>
    <row r="4623" hidden="1"/>
    <row r="4624" hidden="1"/>
    <row r="4625" hidden="1"/>
    <row r="4626" hidden="1"/>
    <row r="4627" hidden="1"/>
    <row r="4628" hidden="1"/>
    <row r="4629" hidden="1"/>
    <row r="4630" hidden="1"/>
    <row r="4631" hidden="1"/>
    <row r="4632" hidden="1"/>
    <row r="4633" hidden="1"/>
    <row r="4634" hidden="1"/>
    <row r="4635" hidden="1"/>
    <row r="4636" hidden="1"/>
    <row r="4637" hidden="1"/>
    <row r="4638" hidden="1"/>
    <row r="4639" hidden="1"/>
    <row r="4640" hidden="1"/>
    <row r="4641" hidden="1"/>
    <row r="4642" hidden="1"/>
    <row r="4643" hidden="1"/>
    <row r="4644" hidden="1"/>
    <row r="4645" hidden="1"/>
    <row r="4646" hidden="1"/>
    <row r="4647" hidden="1"/>
    <row r="4648" hidden="1"/>
    <row r="4649" hidden="1"/>
    <row r="4650" hidden="1"/>
    <row r="4651" hidden="1"/>
    <row r="4652" hidden="1"/>
    <row r="4653" hidden="1"/>
    <row r="4654" hidden="1"/>
    <row r="4655" hidden="1"/>
    <row r="4656" hidden="1"/>
    <row r="4657" hidden="1"/>
    <row r="4658" hidden="1"/>
    <row r="4659" hidden="1"/>
    <row r="4660" hidden="1"/>
    <row r="4661" hidden="1"/>
    <row r="4662" hidden="1"/>
    <row r="4663" hidden="1"/>
    <row r="4664" hidden="1"/>
    <row r="4665" hidden="1"/>
    <row r="4666" hidden="1"/>
    <row r="4667" hidden="1"/>
    <row r="4668" hidden="1"/>
    <row r="4669" hidden="1"/>
    <row r="4670" hidden="1"/>
    <row r="4671" hidden="1"/>
    <row r="4672" hidden="1"/>
    <row r="4673" hidden="1"/>
    <row r="4674" hidden="1"/>
    <row r="4675" hidden="1"/>
    <row r="4676" hidden="1"/>
    <row r="4677" hidden="1"/>
    <row r="4678" hidden="1"/>
    <row r="4679" hidden="1"/>
    <row r="4680" hidden="1"/>
    <row r="4681" hidden="1"/>
    <row r="4682" hidden="1"/>
    <row r="4683" hidden="1"/>
    <row r="4684" hidden="1"/>
    <row r="4685" hidden="1"/>
    <row r="4686" hidden="1"/>
    <row r="4687" hidden="1"/>
    <row r="4688" hidden="1"/>
    <row r="4689" hidden="1"/>
    <row r="4690" hidden="1"/>
    <row r="4691" hidden="1"/>
    <row r="4692" hidden="1"/>
    <row r="4693" hidden="1"/>
    <row r="4694" hidden="1"/>
    <row r="4695" hidden="1"/>
    <row r="4696" hidden="1"/>
    <row r="4697" hidden="1"/>
    <row r="4698" hidden="1"/>
    <row r="4699" hidden="1"/>
    <row r="4700" hidden="1"/>
    <row r="4701" hidden="1"/>
    <row r="4702" hidden="1"/>
    <row r="4703" hidden="1"/>
    <row r="4704" hidden="1"/>
    <row r="4705" hidden="1"/>
    <row r="4706" hidden="1"/>
    <row r="4707" hidden="1"/>
    <row r="4708" hidden="1"/>
    <row r="4709" hidden="1"/>
    <row r="4710" hidden="1"/>
    <row r="4711" hidden="1"/>
    <row r="4712" hidden="1"/>
    <row r="4713" hidden="1"/>
    <row r="4714" hidden="1"/>
    <row r="4715" hidden="1"/>
    <row r="4716" hidden="1"/>
    <row r="4717" hidden="1"/>
    <row r="4718" hidden="1"/>
    <row r="4719" hidden="1"/>
    <row r="4720" hidden="1"/>
    <row r="4721" hidden="1"/>
    <row r="4722" hidden="1"/>
    <row r="4723" hidden="1"/>
    <row r="4724" hidden="1"/>
    <row r="4725" hidden="1"/>
    <row r="4726" hidden="1"/>
    <row r="4727" hidden="1"/>
    <row r="4728" hidden="1"/>
    <row r="4729" hidden="1"/>
    <row r="4730" hidden="1"/>
    <row r="4731" hidden="1"/>
    <row r="4732" hidden="1"/>
    <row r="4733" hidden="1"/>
    <row r="4734" hidden="1"/>
    <row r="4735" hidden="1"/>
    <row r="4736" hidden="1"/>
    <row r="4737" hidden="1"/>
    <row r="4738" hidden="1"/>
    <row r="4739" hidden="1"/>
    <row r="4740" hidden="1"/>
    <row r="4741" hidden="1"/>
    <row r="4742" hidden="1"/>
    <row r="4743" hidden="1"/>
    <row r="4744" hidden="1"/>
    <row r="4745" hidden="1"/>
    <row r="4746" hidden="1"/>
    <row r="4747" hidden="1"/>
    <row r="4748" hidden="1"/>
    <row r="4749" hidden="1"/>
    <row r="4750" hidden="1"/>
    <row r="4751" hidden="1"/>
    <row r="4752" hidden="1"/>
    <row r="4753" hidden="1"/>
    <row r="4754" hidden="1"/>
    <row r="4755" hidden="1"/>
    <row r="4756" hidden="1"/>
    <row r="4757" hidden="1"/>
    <row r="4758" hidden="1"/>
    <row r="4759" hidden="1"/>
    <row r="4760" hidden="1"/>
    <row r="4761" hidden="1"/>
    <row r="4762" hidden="1"/>
    <row r="4763" hidden="1"/>
    <row r="4764" hidden="1"/>
    <row r="4765" hidden="1"/>
    <row r="4766" hidden="1"/>
    <row r="4767" hidden="1"/>
    <row r="4768" hidden="1"/>
    <row r="4769" hidden="1"/>
    <row r="4770" hidden="1"/>
    <row r="4771" hidden="1"/>
    <row r="4772" hidden="1"/>
    <row r="4773" hidden="1"/>
    <row r="4774" hidden="1"/>
    <row r="4775" hidden="1"/>
    <row r="4776" hidden="1"/>
    <row r="4777" hidden="1"/>
    <row r="4778" hidden="1"/>
    <row r="4779" hidden="1"/>
    <row r="4780" hidden="1"/>
    <row r="4781" hidden="1"/>
    <row r="4782" hidden="1"/>
    <row r="4783" hidden="1"/>
    <row r="4784" hidden="1"/>
    <row r="4785" hidden="1"/>
    <row r="4786" hidden="1"/>
    <row r="4787" hidden="1"/>
    <row r="4788" hidden="1"/>
    <row r="4789" hidden="1"/>
    <row r="4790" hidden="1"/>
    <row r="4791" hidden="1"/>
    <row r="4792" hidden="1"/>
    <row r="4793" hidden="1"/>
    <row r="4794" hidden="1"/>
    <row r="4795" hidden="1"/>
    <row r="4796" hidden="1"/>
    <row r="4797" hidden="1"/>
    <row r="4798" hidden="1"/>
    <row r="4799" hidden="1"/>
    <row r="4800" hidden="1"/>
    <row r="4801" hidden="1"/>
    <row r="4802" hidden="1"/>
    <row r="4803" hidden="1"/>
    <row r="4804" hidden="1"/>
    <row r="4805" hidden="1"/>
    <row r="4806" hidden="1"/>
    <row r="4807" hidden="1"/>
    <row r="4808" hidden="1"/>
    <row r="4809" hidden="1"/>
    <row r="4810" hidden="1"/>
    <row r="4811" hidden="1"/>
    <row r="4812" hidden="1"/>
    <row r="4813" hidden="1"/>
    <row r="4814" hidden="1"/>
    <row r="4815" hidden="1"/>
    <row r="4816" hidden="1"/>
    <row r="4817" hidden="1"/>
    <row r="4818" hidden="1"/>
    <row r="4819" hidden="1"/>
    <row r="4820" hidden="1"/>
    <row r="4821" hidden="1"/>
    <row r="4822" hidden="1"/>
    <row r="4823" hidden="1"/>
    <row r="4824" hidden="1"/>
    <row r="4825" hidden="1"/>
    <row r="4826" hidden="1"/>
    <row r="4827" hidden="1"/>
    <row r="4828" hidden="1"/>
    <row r="4829" hidden="1"/>
    <row r="4830" hidden="1"/>
    <row r="4831" hidden="1"/>
    <row r="4832" hidden="1"/>
    <row r="4833" hidden="1"/>
    <row r="4834" hidden="1"/>
    <row r="4835" hidden="1"/>
    <row r="4836" hidden="1"/>
    <row r="4837" hidden="1"/>
    <row r="4838" hidden="1"/>
    <row r="4839" hidden="1"/>
    <row r="4840" hidden="1"/>
    <row r="4841" hidden="1"/>
    <row r="4842" hidden="1"/>
    <row r="4843" hidden="1"/>
    <row r="4844" hidden="1"/>
    <row r="4845" hidden="1"/>
    <row r="4846" hidden="1"/>
    <row r="4847" hidden="1"/>
    <row r="4848" hidden="1"/>
    <row r="4849" hidden="1"/>
    <row r="4850" hidden="1"/>
    <row r="4851" hidden="1"/>
    <row r="4852" hidden="1"/>
    <row r="4853" hidden="1"/>
    <row r="4854" hidden="1"/>
    <row r="4855" hidden="1"/>
    <row r="4856" hidden="1"/>
    <row r="4857" hidden="1"/>
    <row r="4858" hidden="1"/>
    <row r="4859" hidden="1"/>
    <row r="4860" hidden="1"/>
    <row r="4861" hidden="1"/>
    <row r="4862" hidden="1"/>
    <row r="4863" hidden="1"/>
    <row r="4864" hidden="1"/>
    <row r="4865" hidden="1"/>
    <row r="4866" hidden="1"/>
    <row r="4867" hidden="1"/>
    <row r="4868" hidden="1"/>
    <row r="4869" hidden="1"/>
    <row r="4870" hidden="1"/>
    <row r="4871" hidden="1"/>
    <row r="4872" hidden="1"/>
    <row r="4873" hidden="1"/>
    <row r="4874" hidden="1"/>
    <row r="4875" hidden="1"/>
    <row r="4876" hidden="1"/>
    <row r="4877" hidden="1"/>
    <row r="4878" hidden="1"/>
    <row r="4879" hidden="1"/>
    <row r="4880" hidden="1"/>
    <row r="4881" hidden="1"/>
    <row r="4882" hidden="1"/>
    <row r="4883" hidden="1"/>
    <row r="4884" hidden="1"/>
    <row r="4885" hidden="1"/>
    <row r="4886" hidden="1"/>
    <row r="4887" hidden="1"/>
    <row r="4888" hidden="1"/>
    <row r="4889" hidden="1"/>
    <row r="4890" hidden="1"/>
    <row r="4891" hidden="1"/>
    <row r="4892" hidden="1"/>
    <row r="4893" hidden="1"/>
    <row r="4894" hidden="1"/>
    <row r="4895" hidden="1"/>
    <row r="4896" hidden="1"/>
    <row r="4897" hidden="1"/>
    <row r="4898" hidden="1"/>
    <row r="4899" hidden="1"/>
    <row r="4900" hidden="1"/>
    <row r="4901" hidden="1"/>
    <row r="4902" hidden="1"/>
    <row r="4903" hidden="1"/>
    <row r="4904" hidden="1"/>
    <row r="4905" hidden="1"/>
    <row r="4906" hidden="1"/>
    <row r="4907" hidden="1"/>
    <row r="4908" hidden="1"/>
    <row r="4909" hidden="1"/>
    <row r="4910" hidden="1"/>
    <row r="4911" hidden="1"/>
    <row r="4912" hidden="1"/>
    <row r="4913" hidden="1"/>
    <row r="4914" hidden="1"/>
    <row r="4915" hidden="1"/>
    <row r="4916" hidden="1"/>
    <row r="4917" hidden="1"/>
    <row r="4918" hidden="1"/>
    <row r="4919" hidden="1"/>
    <row r="4920" hidden="1"/>
    <row r="4921" hidden="1"/>
    <row r="4922" hidden="1"/>
    <row r="4923" hidden="1"/>
    <row r="4924" hidden="1"/>
    <row r="4925" hidden="1"/>
    <row r="4926" hidden="1"/>
    <row r="4927" hidden="1"/>
    <row r="4928" hidden="1"/>
    <row r="4929" hidden="1"/>
    <row r="4930" hidden="1"/>
    <row r="4931" hidden="1"/>
    <row r="4932" hidden="1"/>
    <row r="4933" hidden="1"/>
    <row r="4934" hidden="1"/>
    <row r="4935" hidden="1"/>
    <row r="4936" hidden="1"/>
    <row r="4937" hidden="1"/>
    <row r="4938" hidden="1"/>
    <row r="4939" hidden="1"/>
    <row r="4940" hidden="1"/>
    <row r="4941" hidden="1"/>
    <row r="4942" hidden="1"/>
    <row r="4943" hidden="1"/>
    <row r="4944" hidden="1"/>
    <row r="4945" hidden="1"/>
    <row r="4946" hidden="1"/>
    <row r="4947" hidden="1"/>
    <row r="4948" hidden="1"/>
    <row r="4949" hidden="1"/>
    <row r="4950" hidden="1"/>
    <row r="4951" hidden="1"/>
    <row r="4952" hidden="1"/>
    <row r="4953" hidden="1"/>
    <row r="4954" hidden="1"/>
    <row r="4955" hidden="1"/>
    <row r="4956" hidden="1"/>
    <row r="4957" hidden="1"/>
    <row r="4958" hidden="1"/>
    <row r="4959" hidden="1"/>
    <row r="4960" hidden="1"/>
    <row r="4961" hidden="1"/>
    <row r="4962" hidden="1"/>
    <row r="4963" hidden="1"/>
    <row r="4964" hidden="1"/>
    <row r="4965" hidden="1"/>
    <row r="4966" hidden="1"/>
    <row r="4967" hidden="1"/>
    <row r="4968" hidden="1"/>
    <row r="4969" hidden="1"/>
    <row r="4970" hidden="1"/>
    <row r="4971" hidden="1"/>
    <row r="4972" hidden="1"/>
    <row r="4973" hidden="1"/>
    <row r="4974" hidden="1"/>
    <row r="4975" hidden="1"/>
    <row r="4976" hidden="1"/>
    <row r="4977" hidden="1"/>
    <row r="4978" hidden="1"/>
    <row r="4979" hidden="1"/>
    <row r="4980" hidden="1"/>
    <row r="4981" hidden="1"/>
    <row r="4982" hidden="1"/>
    <row r="4983" hidden="1"/>
    <row r="4984" hidden="1"/>
    <row r="4985" hidden="1"/>
    <row r="4986" hidden="1"/>
    <row r="4987" hidden="1"/>
    <row r="4988" hidden="1"/>
    <row r="4989" hidden="1"/>
    <row r="4990" hidden="1"/>
    <row r="4991" hidden="1"/>
    <row r="4992" hidden="1"/>
    <row r="4993" hidden="1"/>
    <row r="4994" hidden="1"/>
    <row r="4995" hidden="1"/>
    <row r="4996" hidden="1"/>
    <row r="4997" hidden="1"/>
    <row r="4998" hidden="1"/>
    <row r="4999" hidden="1"/>
    <row r="5000" hidden="1"/>
    <row r="5001" hidden="1"/>
    <row r="5002" hidden="1"/>
    <row r="5003" hidden="1"/>
    <row r="5004" hidden="1"/>
    <row r="5005" hidden="1"/>
    <row r="5006" hidden="1"/>
    <row r="5007" hidden="1"/>
    <row r="5008" hidden="1"/>
    <row r="5009" hidden="1"/>
    <row r="5010" hidden="1"/>
    <row r="5011" hidden="1"/>
    <row r="5012" hidden="1"/>
    <row r="5013" hidden="1"/>
    <row r="5014" hidden="1"/>
    <row r="5015" hidden="1"/>
    <row r="5016" hidden="1"/>
    <row r="5017" hidden="1"/>
    <row r="5018" hidden="1"/>
    <row r="5019" hidden="1"/>
    <row r="5020" hidden="1"/>
    <row r="5021" hidden="1"/>
    <row r="5022" hidden="1"/>
    <row r="5023" hidden="1"/>
    <row r="5024" hidden="1"/>
    <row r="5025" hidden="1"/>
    <row r="5026" hidden="1"/>
    <row r="5027" hidden="1"/>
    <row r="5028" hidden="1"/>
    <row r="5029" hidden="1"/>
    <row r="5030" hidden="1"/>
    <row r="5031" hidden="1"/>
    <row r="5032" hidden="1"/>
    <row r="5033" hidden="1"/>
    <row r="5034" hidden="1"/>
    <row r="5035" hidden="1"/>
    <row r="5036" hidden="1"/>
    <row r="5037" hidden="1"/>
    <row r="5038" hidden="1"/>
    <row r="5039" hidden="1"/>
    <row r="5040" hidden="1"/>
    <row r="5041" hidden="1"/>
    <row r="5042" hidden="1"/>
    <row r="5043" hidden="1"/>
    <row r="5044" hidden="1"/>
    <row r="5045" hidden="1"/>
    <row r="5046" hidden="1"/>
    <row r="5047" hidden="1"/>
    <row r="5048" hidden="1"/>
    <row r="5049" hidden="1"/>
    <row r="5050" hidden="1"/>
    <row r="5051" hidden="1"/>
    <row r="5052" hidden="1"/>
    <row r="5053" hidden="1"/>
    <row r="5054" hidden="1"/>
    <row r="5055" hidden="1"/>
    <row r="5056" hidden="1"/>
    <row r="5057" hidden="1"/>
    <row r="5058" hidden="1"/>
    <row r="5059" hidden="1"/>
    <row r="5060" hidden="1"/>
    <row r="5061" hidden="1"/>
    <row r="5062" hidden="1"/>
    <row r="5063" hidden="1"/>
    <row r="5064" hidden="1"/>
    <row r="5065" hidden="1"/>
    <row r="5066" hidden="1"/>
    <row r="5067" hidden="1"/>
    <row r="5068" hidden="1"/>
    <row r="5069" hidden="1"/>
    <row r="5070" hidden="1"/>
    <row r="5071" hidden="1"/>
    <row r="5072" hidden="1"/>
    <row r="5073" hidden="1"/>
    <row r="5074" hidden="1"/>
    <row r="5075" hidden="1"/>
    <row r="5076" hidden="1"/>
    <row r="5077" hidden="1"/>
    <row r="5078" hidden="1"/>
    <row r="5079" hidden="1"/>
    <row r="5080" hidden="1"/>
    <row r="5081" hidden="1"/>
    <row r="5082" hidden="1"/>
    <row r="5083" hidden="1"/>
    <row r="5084" hidden="1"/>
    <row r="5085" hidden="1"/>
    <row r="5086" hidden="1"/>
    <row r="5087" hidden="1"/>
    <row r="5088" hidden="1"/>
    <row r="5089" hidden="1"/>
    <row r="5090" hidden="1"/>
    <row r="5091" hidden="1"/>
    <row r="5092" hidden="1"/>
    <row r="5093" hidden="1"/>
    <row r="5094" hidden="1"/>
    <row r="5095" hidden="1"/>
    <row r="5096" hidden="1"/>
    <row r="5097" hidden="1"/>
    <row r="5098" hidden="1"/>
    <row r="5099" hidden="1"/>
    <row r="5100" hidden="1"/>
    <row r="5101" hidden="1"/>
    <row r="5102" hidden="1"/>
    <row r="5103" hidden="1"/>
    <row r="5104" hidden="1"/>
    <row r="5105" hidden="1"/>
    <row r="5106" hidden="1"/>
    <row r="5107" hidden="1"/>
    <row r="5108" hidden="1"/>
    <row r="5109" hidden="1"/>
    <row r="5110" hidden="1"/>
    <row r="5111" hidden="1"/>
    <row r="5112" hidden="1"/>
    <row r="5113" hidden="1"/>
    <row r="5114" hidden="1"/>
    <row r="5115" hidden="1"/>
    <row r="5116" hidden="1"/>
    <row r="5117" hidden="1"/>
    <row r="5118" hidden="1"/>
    <row r="5119" hidden="1"/>
    <row r="5120" hidden="1"/>
    <row r="5121" hidden="1"/>
    <row r="5122" hidden="1"/>
    <row r="5123" hidden="1"/>
    <row r="5124" hidden="1"/>
    <row r="5125" hidden="1"/>
    <row r="5126" hidden="1"/>
    <row r="5127" hidden="1"/>
    <row r="5128" hidden="1"/>
    <row r="5129" hidden="1"/>
    <row r="5130" hidden="1"/>
    <row r="5131" hidden="1"/>
    <row r="5132" hidden="1"/>
    <row r="5133" hidden="1"/>
    <row r="5134" hidden="1"/>
    <row r="5135" hidden="1"/>
    <row r="5136" hidden="1"/>
    <row r="5137" hidden="1"/>
    <row r="5138" hidden="1"/>
    <row r="5139" hidden="1"/>
    <row r="5140" hidden="1"/>
    <row r="5141" hidden="1"/>
    <row r="5142" hidden="1"/>
    <row r="5143" hidden="1"/>
    <row r="5144" hidden="1"/>
    <row r="5145" hidden="1"/>
    <row r="5146" hidden="1"/>
    <row r="5147" hidden="1"/>
    <row r="5148" hidden="1"/>
    <row r="5149" hidden="1"/>
    <row r="5150" hidden="1"/>
    <row r="5151" hidden="1"/>
    <row r="5152" hidden="1"/>
    <row r="5153" hidden="1"/>
    <row r="5154" hidden="1"/>
    <row r="5155" hidden="1"/>
    <row r="5156" hidden="1"/>
    <row r="5157" hidden="1"/>
    <row r="5158" hidden="1"/>
    <row r="5159" hidden="1"/>
    <row r="5160" hidden="1"/>
    <row r="5161" hidden="1"/>
    <row r="5162" hidden="1"/>
    <row r="5163" hidden="1"/>
    <row r="5164" hidden="1"/>
    <row r="5165" hidden="1"/>
    <row r="5166" hidden="1"/>
    <row r="5167" hidden="1"/>
    <row r="5168" hidden="1"/>
    <row r="5169" hidden="1"/>
    <row r="5170" hidden="1"/>
    <row r="5171" hidden="1"/>
    <row r="5172" hidden="1"/>
    <row r="5173" hidden="1"/>
    <row r="5174" hidden="1"/>
    <row r="5175" hidden="1"/>
    <row r="5176" hidden="1"/>
    <row r="5177" hidden="1"/>
    <row r="5178" hidden="1"/>
    <row r="5179" hidden="1"/>
    <row r="5180" hidden="1"/>
    <row r="5181" hidden="1"/>
    <row r="5182" hidden="1"/>
    <row r="5183" hidden="1"/>
    <row r="5184" hidden="1"/>
    <row r="5185" hidden="1"/>
    <row r="5186" hidden="1"/>
    <row r="5187" hidden="1"/>
    <row r="5188" hidden="1"/>
    <row r="5189" hidden="1"/>
    <row r="5190" hidden="1"/>
    <row r="5191" hidden="1"/>
    <row r="5192" hidden="1"/>
    <row r="5193" hidden="1"/>
    <row r="5194" hidden="1"/>
    <row r="5195" hidden="1"/>
    <row r="5196" hidden="1"/>
    <row r="5197" hidden="1"/>
    <row r="5198" hidden="1"/>
    <row r="5199" hidden="1"/>
    <row r="5200" hidden="1"/>
    <row r="5201" hidden="1"/>
    <row r="5202" hidden="1"/>
    <row r="5203" hidden="1"/>
    <row r="5204" hidden="1"/>
    <row r="5205" hidden="1"/>
    <row r="5206" hidden="1"/>
    <row r="5207" hidden="1"/>
    <row r="5208" hidden="1"/>
    <row r="5209" hidden="1"/>
    <row r="5210" hidden="1"/>
    <row r="5211" hidden="1"/>
    <row r="5212" hidden="1"/>
    <row r="5213" hidden="1"/>
    <row r="5214" hidden="1"/>
    <row r="5215" hidden="1"/>
    <row r="5216" hidden="1"/>
    <row r="5217" hidden="1"/>
    <row r="5218" hidden="1"/>
    <row r="5219" hidden="1"/>
    <row r="5220" hidden="1"/>
    <row r="5221" hidden="1"/>
    <row r="5222" hidden="1"/>
    <row r="5223" hidden="1"/>
    <row r="5224" hidden="1"/>
    <row r="5225" hidden="1"/>
    <row r="5226" hidden="1"/>
    <row r="5227" hidden="1"/>
    <row r="5228" hidden="1"/>
    <row r="5229" hidden="1"/>
    <row r="5230" hidden="1"/>
    <row r="5231" hidden="1"/>
    <row r="5232" hidden="1"/>
    <row r="5233" hidden="1"/>
    <row r="5234" hidden="1"/>
    <row r="5235" hidden="1"/>
    <row r="5236" hidden="1"/>
    <row r="5237" hidden="1"/>
    <row r="5238" hidden="1"/>
    <row r="5239" hidden="1"/>
    <row r="5240" hidden="1"/>
    <row r="5241" hidden="1"/>
    <row r="5242" hidden="1"/>
    <row r="5243" hidden="1"/>
    <row r="5244" hidden="1"/>
    <row r="5245" hidden="1"/>
    <row r="5246" hidden="1"/>
    <row r="5247" hidden="1"/>
    <row r="5248" hidden="1"/>
    <row r="5249" hidden="1"/>
    <row r="5250" hidden="1"/>
    <row r="5251" hidden="1"/>
    <row r="5252" hidden="1"/>
    <row r="5253" hidden="1"/>
    <row r="5254" hidden="1"/>
    <row r="5255" hidden="1"/>
    <row r="5256" hidden="1"/>
    <row r="5257" hidden="1"/>
    <row r="5258" hidden="1"/>
    <row r="5259" hidden="1"/>
    <row r="5260" hidden="1"/>
    <row r="5261" hidden="1"/>
    <row r="5262" hidden="1"/>
    <row r="5263" hidden="1"/>
    <row r="5264" hidden="1"/>
    <row r="5265" hidden="1"/>
    <row r="5266" hidden="1"/>
    <row r="5267" hidden="1"/>
    <row r="5268" hidden="1"/>
    <row r="5269" hidden="1"/>
    <row r="5270" hidden="1"/>
    <row r="5271" hidden="1"/>
    <row r="5272" hidden="1"/>
    <row r="5273" hidden="1"/>
    <row r="5274" hidden="1"/>
    <row r="5275" hidden="1"/>
    <row r="5276" hidden="1"/>
    <row r="5277" hidden="1"/>
    <row r="5278" hidden="1"/>
    <row r="5279" hidden="1"/>
    <row r="5280" hidden="1"/>
    <row r="5281" hidden="1"/>
    <row r="5282" hidden="1"/>
    <row r="5283" hidden="1"/>
    <row r="5284" hidden="1"/>
    <row r="5285" hidden="1"/>
    <row r="5286" hidden="1"/>
    <row r="5287" hidden="1"/>
    <row r="5288" hidden="1"/>
    <row r="5289" hidden="1"/>
    <row r="5290" hidden="1"/>
    <row r="5291" hidden="1"/>
    <row r="5292" hidden="1"/>
    <row r="5293" hidden="1"/>
    <row r="5294" hidden="1"/>
    <row r="5295" hidden="1"/>
    <row r="5296" hidden="1"/>
    <row r="5297" hidden="1"/>
    <row r="5298" hidden="1"/>
    <row r="5299" hidden="1"/>
    <row r="5300" hidden="1"/>
    <row r="5301" hidden="1"/>
    <row r="5302" hidden="1"/>
    <row r="5303" hidden="1"/>
    <row r="5304" hidden="1"/>
    <row r="5305" hidden="1"/>
    <row r="5306" hidden="1"/>
    <row r="5307" hidden="1"/>
    <row r="5308" hidden="1"/>
    <row r="5309" hidden="1"/>
    <row r="5310" hidden="1"/>
    <row r="5311" hidden="1"/>
    <row r="5312" hidden="1"/>
    <row r="5313" hidden="1"/>
    <row r="5314" hidden="1"/>
    <row r="5315" hidden="1"/>
    <row r="5316" hidden="1"/>
    <row r="5317" hidden="1"/>
    <row r="5318" hidden="1"/>
    <row r="5319" hidden="1"/>
    <row r="5320" hidden="1"/>
    <row r="5321" hidden="1"/>
    <row r="5322" hidden="1"/>
    <row r="5323" hidden="1"/>
    <row r="5324" hidden="1"/>
    <row r="5325" hidden="1"/>
    <row r="5326" hidden="1"/>
    <row r="5327" hidden="1"/>
    <row r="5328" hidden="1"/>
    <row r="5329" hidden="1"/>
    <row r="5330" hidden="1"/>
    <row r="5331" hidden="1"/>
    <row r="5332" hidden="1"/>
    <row r="5333" hidden="1"/>
    <row r="5334" hidden="1"/>
    <row r="5335" hidden="1"/>
    <row r="5336" hidden="1"/>
    <row r="5337" hidden="1"/>
    <row r="5338" hidden="1"/>
    <row r="5339" hidden="1"/>
    <row r="5340" hidden="1"/>
    <row r="5341" hidden="1"/>
    <row r="5342" hidden="1"/>
    <row r="5343" hidden="1"/>
    <row r="5344" hidden="1"/>
    <row r="5345" hidden="1"/>
    <row r="5346" hidden="1"/>
    <row r="5347" hidden="1"/>
    <row r="5348" hidden="1"/>
    <row r="5349" hidden="1"/>
    <row r="5350" hidden="1"/>
    <row r="5351" hidden="1"/>
    <row r="5352" hidden="1"/>
    <row r="5353" hidden="1"/>
    <row r="5354" hidden="1"/>
    <row r="5355" hidden="1"/>
    <row r="5356" hidden="1"/>
    <row r="5357" hidden="1"/>
    <row r="5358" hidden="1"/>
    <row r="5359" hidden="1"/>
    <row r="5360" hidden="1"/>
    <row r="5361" hidden="1"/>
    <row r="5362" hidden="1"/>
    <row r="5363" hidden="1"/>
    <row r="5364" hidden="1"/>
    <row r="5365" hidden="1"/>
    <row r="5366" hidden="1"/>
    <row r="5367" hidden="1"/>
    <row r="5368" hidden="1"/>
    <row r="5369" hidden="1"/>
    <row r="5370" hidden="1"/>
    <row r="5371" hidden="1"/>
    <row r="5372" hidden="1"/>
    <row r="5373" hidden="1"/>
    <row r="5374" hidden="1"/>
    <row r="5375" hidden="1"/>
    <row r="5376" hidden="1"/>
    <row r="5377" hidden="1"/>
    <row r="5378" hidden="1"/>
    <row r="5379" hidden="1"/>
    <row r="5380" hidden="1"/>
    <row r="5381" hidden="1"/>
    <row r="5382" hidden="1"/>
    <row r="5383" hidden="1"/>
    <row r="5384" hidden="1"/>
    <row r="5385" hidden="1"/>
    <row r="5386" hidden="1"/>
    <row r="5387" hidden="1"/>
    <row r="5388" hidden="1"/>
    <row r="5389" hidden="1"/>
    <row r="5390" hidden="1"/>
    <row r="5391" hidden="1"/>
    <row r="5392" hidden="1"/>
    <row r="5393" hidden="1"/>
    <row r="5394" hidden="1"/>
    <row r="5395" hidden="1"/>
    <row r="5396" hidden="1"/>
    <row r="5397" hidden="1"/>
    <row r="5398" hidden="1"/>
    <row r="5399" hidden="1"/>
    <row r="5400" hidden="1"/>
    <row r="5401" hidden="1"/>
    <row r="5402" hidden="1"/>
    <row r="5403" hidden="1"/>
    <row r="5404" hidden="1"/>
    <row r="5405" hidden="1"/>
    <row r="5406" hidden="1"/>
    <row r="5407" hidden="1"/>
    <row r="5408" hidden="1"/>
    <row r="5409" hidden="1"/>
    <row r="5410" hidden="1"/>
    <row r="5411" hidden="1"/>
    <row r="5412" hidden="1"/>
    <row r="5413" hidden="1"/>
    <row r="5414" hidden="1"/>
    <row r="5415" hidden="1"/>
    <row r="5416" hidden="1"/>
    <row r="5417" hidden="1"/>
    <row r="5418" hidden="1"/>
    <row r="5419" hidden="1"/>
    <row r="5420" hidden="1"/>
    <row r="5421" hidden="1"/>
    <row r="5422" hidden="1"/>
    <row r="5423" hidden="1"/>
    <row r="5424" hidden="1"/>
    <row r="5425" hidden="1"/>
    <row r="5426" hidden="1"/>
    <row r="5427" hidden="1"/>
    <row r="5428" hidden="1"/>
    <row r="5429" hidden="1"/>
    <row r="5430" hidden="1"/>
    <row r="5431" hidden="1"/>
    <row r="5432" hidden="1"/>
    <row r="5433" hidden="1"/>
    <row r="5434" hidden="1"/>
    <row r="5435" hidden="1"/>
    <row r="5436" hidden="1"/>
    <row r="5437" hidden="1"/>
    <row r="5438" hidden="1"/>
    <row r="5439" hidden="1"/>
    <row r="5440" hidden="1"/>
    <row r="5441" hidden="1"/>
    <row r="5442" hidden="1"/>
    <row r="5443" hidden="1"/>
    <row r="5444" hidden="1"/>
    <row r="5445" hidden="1"/>
    <row r="5446" hidden="1"/>
    <row r="5447" hidden="1"/>
    <row r="5448" hidden="1"/>
    <row r="5449" hidden="1"/>
    <row r="5450" hidden="1"/>
    <row r="5451" hidden="1"/>
    <row r="5452" hidden="1"/>
    <row r="5453" hidden="1"/>
    <row r="5454" hidden="1"/>
    <row r="5455" hidden="1"/>
    <row r="5456" hidden="1"/>
    <row r="5457" hidden="1"/>
    <row r="5458" hidden="1"/>
    <row r="5459" hidden="1"/>
    <row r="5460" hidden="1"/>
    <row r="5461" hidden="1"/>
    <row r="5462" hidden="1"/>
    <row r="5463" hidden="1"/>
    <row r="5464" hidden="1"/>
    <row r="5465" hidden="1"/>
    <row r="5466" hidden="1"/>
    <row r="5467" hidden="1"/>
    <row r="5468" hidden="1"/>
    <row r="5469" hidden="1"/>
    <row r="5470" hidden="1"/>
    <row r="5471" hidden="1"/>
    <row r="5472" hidden="1"/>
    <row r="5473" hidden="1"/>
    <row r="5474" hidden="1"/>
    <row r="5475" hidden="1"/>
    <row r="5476" hidden="1"/>
    <row r="5477" hidden="1"/>
    <row r="5478" hidden="1"/>
    <row r="5479" hidden="1"/>
    <row r="5480" hidden="1"/>
    <row r="5481" hidden="1"/>
    <row r="5482" hidden="1"/>
    <row r="5483" hidden="1"/>
    <row r="5484" hidden="1"/>
    <row r="5485" hidden="1"/>
    <row r="5486" hidden="1"/>
    <row r="5487" hidden="1"/>
    <row r="5488" hidden="1"/>
    <row r="5489" hidden="1"/>
    <row r="5490" hidden="1"/>
    <row r="5491" hidden="1"/>
    <row r="5492" hidden="1"/>
    <row r="5493" hidden="1"/>
    <row r="5494" hidden="1"/>
    <row r="5495" hidden="1"/>
    <row r="5496" hidden="1"/>
    <row r="5497" hidden="1"/>
    <row r="5498" hidden="1"/>
    <row r="5499" hidden="1"/>
    <row r="5500" hidden="1"/>
    <row r="5501" hidden="1"/>
    <row r="5502" hidden="1"/>
    <row r="5503" hidden="1"/>
    <row r="5504" hidden="1"/>
    <row r="5505" hidden="1"/>
    <row r="5506" hidden="1"/>
    <row r="5507" hidden="1"/>
    <row r="5508" hidden="1"/>
    <row r="5509" hidden="1"/>
    <row r="5510" hidden="1"/>
    <row r="5511" hidden="1"/>
    <row r="5512" hidden="1"/>
    <row r="5513" hidden="1"/>
    <row r="5514" hidden="1"/>
    <row r="5515" hidden="1"/>
    <row r="5516" hidden="1"/>
    <row r="5517" hidden="1"/>
    <row r="5518" hidden="1"/>
    <row r="5519" hidden="1"/>
    <row r="5520" hidden="1"/>
    <row r="5521" hidden="1"/>
    <row r="5522" hidden="1"/>
    <row r="5523" hidden="1"/>
    <row r="5524" hidden="1"/>
    <row r="5525" hidden="1"/>
    <row r="5526" hidden="1"/>
    <row r="5527" hidden="1"/>
    <row r="5528" hidden="1"/>
    <row r="5529" hidden="1"/>
    <row r="5530" hidden="1"/>
    <row r="5531" hidden="1"/>
    <row r="5532" hidden="1"/>
    <row r="5533" hidden="1"/>
    <row r="5534" hidden="1"/>
    <row r="5535" hidden="1"/>
    <row r="5536" hidden="1"/>
    <row r="5537" hidden="1"/>
    <row r="5538" hidden="1"/>
    <row r="5539" hidden="1"/>
    <row r="5540" hidden="1"/>
    <row r="5541" hidden="1"/>
    <row r="5542" hidden="1"/>
    <row r="5543" hidden="1"/>
    <row r="5544" hidden="1"/>
    <row r="5545" hidden="1"/>
    <row r="5546" hidden="1"/>
    <row r="5547" hidden="1"/>
    <row r="5548" hidden="1"/>
    <row r="5549" hidden="1"/>
    <row r="5550" hidden="1"/>
    <row r="5551" hidden="1"/>
    <row r="5552" hidden="1"/>
    <row r="5553" hidden="1"/>
    <row r="5554" hidden="1"/>
    <row r="5555" hidden="1"/>
    <row r="5556" hidden="1"/>
    <row r="5557" hidden="1"/>
    <row r="5558" hidden="1"/>
    <row r="5559" hidden="1"/>
    <row r="5560" hidden="1"/>
    <row r="5561" hidden="1"/>
    <row r="5562" hidden="1"/>
    <row r="5563" hidden="1"/>
    <row r="5564" hidden="1"/>
    <row r="5565" hidden="1"/>
    <row r="5566" hidden="1"/>
    <row r="5567" hidden="1"/>
    <row r="5568" hidden="1"/>
    <row r="5569" hidden="1"/>
    <row r="5570" hidden="1"/>
    <row r="5571" hidden="1"/>
    <row r="5572" hidden="1"/>
    <row r="5573" hidden="1"/>
    <row r="5574" hidden="1"/>
    <row r="5575" hidden="1"/>
    <row r="5576" hidden="1"/>
    <row r="5577" hidden="1"/>
    <row r="5578" hidden="1"/>
    <row r="5579" hidden="1"/>
    <row r="5580" hidden="1"/>
    <row r="5581" hidden="1"/>
    <row r="5582" hidden="1"/>
    <row r="5583" hidden="1"/>
    <row r="5584" hidden="1"/>
    <row r="5585" hidden="1"/>
    <row r="5586" hidden="1"/>
    <row r="5587" hidden="1"/>
    <row r="5588" hidden="1"/>
    <row r="5589" hidden="1"/>
    <row r="5590" hidden="1"/>
    <row r="5591" hidden="1"/>
    <row r="5592" hidden="1"/>
    <row r="5593" hidden="1"/>
    <row r="5594" hidden="1"/>
    <row r="5595" hidden="1"/>
    <row r="5596" hidden="1"/>
    <row r="5597" hidden="1"/>
    <row r="5598" hidden="1"/>
    <row r="5599" hidden="1"/>
    <row r="5600" hidden="1"/>
    <row r="5601" hidden="1"/>
    <row r="5602" hidden="1"/>
    <row r="5603" hidden="1"/>
    <row r="5604" hidden="1"/>
    <row r="5605" hidden="1"/>
    <row r="5606" hidden="1"/>
    <row r="5607" hidden="1"/>
    <row r="5608" hidden="1"/>
    <row r="5609" hidden="1"/>
    <row r="5610" hidden="1"/>
    <row r="5611" hidden="1"/>
    <row r="5612" hidden="1"/>
    <row r="5613" hidden="1"/>
    <row r="5614" hidden="1"/>
    <row r="5615" hidden="1"/>
    <row r="5616" hidden="1"/>
    <row r="5617" hidden="1"/>
    <row r="5618" hidden="1"/>
    <row r="5619" hidden="1"/>
    <row r="5620" hidden="1"/>
    <row r="5621" hidden="1"/>
    <row r="5622" hidden="1"/>
    <row r="5623" hidden="1"/>
    <row r="5624" hidden="1"/>
    <row r="5625" hidden="1"/>
    <row r="5626" hidden="1"/>
    <row r="5627" hidden="1"/>
    <row r="5628" hidden="1"/>
    <row r="5629" hidden="1"/>
    <row r="5630" hidden="1"/>
    <row r="5631" hidden="1"/>
    <row r="5632" hidden="1"/>
    <row r="5633" hidden="1"/>
    <row r="5634" hidden="1"/>
    <row r="5635" hidden="1"/>
    <row r="5636" hidden="1"/>
    <row r="5637" hidden="1"/>
    <row r="5638" hidden="1"/>
    <row r="5639" hidden="1"/>
    <row r="5640" hidden="1"/>
    <row r="5641" hidden="1"/>
    <row r="5642" hidden="1"/>
    <row r="5643" hidden="1"/>
    <row r="5644" hidden="1"/>
    <row r="5645" hidden="1"/>
    <row r="5646" hidden="1"/>
    <row r="5647" hidden="1"/>
    <row r="5648" hidden="1"/>
    <row r="5649" hidden="1"/>
    <row r="5650" hidden="1"/>
    <row r="5651" hidden="1"/>
    <row r="5652" hidden="1"/>
    <row r="5653" hidden="1"/>
    <row r="5654" hidden="1"/>
    <row r="5655" hidden="1"/>
    <row r="5656" hidden="1"/>
    <row r="5657" hidden="1"/>
    <row r="5658" hidden="1"/>
    <row r="5659" hidden="1"/>
    <row r="5660" hidden="1"/>
    <row r="5661" hidden="1"/>
    <row r="5662" hidden="1"/>
    <row r="5663" hidden="1"/>
    <row r="5664" hidden="1"/>
    <row r="5665" hidden="1"/>
    <row r="5666" hidden="1"/>
    <row r="5667" hidden="1"/>
    <row r="5668" hidden="1"/>
    <row r="5669" hidden="1"/>
    <row r="5670" hidden="1"/>
    <row r="5671" hidden="1"/>
    <row r="5672" hidden="1"/>
    <row r="5673" hidden="1"/>
    <row r="5674" hidden="1"/>
    <row r="5675" hidden="1"/>
    <row r="5676" hidden="1"/>
    <row r="5677" hidden="1"/>
    <row r="5678" hidden="1"/>
    <row r="5679" hidden="1"/>
    <row r="5680" hidden="1"/>
    <row r="5681" hidden="1"/>
    <row r="5682" hidden="1"/>
    <row r="5683" hidden="1"/>
    <row r="5684" hidden="1"/>
    <row r="5685" hidden="1"/>
    <row r="5686" hidden="1"/>
    <row r="5687" hidden="1"/>
    <row r="5688" hidden="1"/>
    <row r="5689" hidden="1"/>
    <row r="5690" hidden="1"/>
    <row r="5691" hidden="1"/>
    <row r="5692" hidden="1"/>
    <row r="5693" hidden="1"/>
    <row r="5694" hidden="1"/>
    <row r="5695" hidden="1"/>
    <row r="5696" hidden="1"/>
    <row r="5697" hidden="1"/>
    <row r="5698" hidden="1"/>
    <row r="5699" hidden="1"/>
    <row r="5700" hidden="1"/>
    <row r="5701" hidden="1"/>
    <row r="5702" hidden="1"/>
    <row r="5703" hidden="1"/>
    <row r="5704" hidden="1"/>
    <row r="5705" hidden="1"/>
    <row r="5706" hidden="1"/>
    <row r="5707" hidden="1"/>
    <row r="5708" hidden="1"/>
    <row r="5709" hidden="1"/>
    <row r="5710" hidden="1"/>
    <row r="5711" hidden="1"/>
    <row r="5712" hidden="1"/>
    <row r="5713" hidden="1"/>
    <row r="5714" hidden="1"/>
    <row r="5715" hidden="1"/>
    <row r="5716" hidden="1"/>
    <row r="5717" hidden="1"/>
    <row r="5718" hidden="1"/>
    <row r="5719" hidden="1"/>
    <row r="5720" hidden="1"/>
    <row r="5721" hidden="1"/>
    <row r="5722" hidden="1"/>
    <row r="5723" hidden="1"/>
    <row r="5724" hidden="1"/>
    <row r="5725" hidden="1"/>
    <row r="5726" hidden="1"/>
    <row r="5727" hidden="1"/>
    <row r="5728" hidden="1"/>
    <row r="5729" hidden="1"/>
    <row r="5730" hidden="1"/>
    <row r="5731" hidden="1"/>
    <row r="5732" hidden="1"/>
    <row r="5733" hidden="1"/>
    <row r="5734" hidden="1"/>
    <row r="5735" hidden="1"/>
    <row r="5736" hidden="1"/>
    <row r="5737" hidden="1"/>
    <row r="5738" hidden="1"/>
    <row r="5739" hidden="1"/>
    <row r="5740" hidden="1"/>
    <row r="5741" hidden="1"/>
    <row r="5742" hidden="1"/>
    <row r="5743" hidden="1"/>
    <row r="5744" hidden="1"/>
    <row r="5745" hidden="1"/>
    <row r="5746" hidden="1"/>
    <row r="5747" hidden="1"/>
    <row r="5748" hidden="1"/>
    <row r="5749" hidden="1"/>
    <row r="5750" hidden="1"/>
    <row r="5751" hidden="1"/>
    <row r="5752" hidden="1"/>
    <row r="5753" hidden="1"/>
    <row r="5754" hidden="1"/>
    <row r="5755" hidden="1"/>
    <row r="5756" hidden="1"/>
    <row r="5757" hidden="1"/>
    <row r="5758" hidden="1"/>
    <row r="5759" hidden="1"/>
    <row r="5760" hidden="1"/>
    <row r="5761" hidden="1"/>
    <row r="5762" hidden="1"/>
    <row r="5763" hidden="1"/>
    <row r="5764" hidden="1"/>
    <row r="5765" hidden="1"/>
    <row r="5766" hidden="1"/>
    <row r="5767" hidden="1"/>
    <row r="5768" hidden="1"/>
    <row r="5769" hidden="1"/>
    <row r="5770" hidden="1"/>
    <row r="5771" hidden="1"/>
    <row r="5772" hidden="1"/>
    <row r="5773" hidden="1"/>
    <row r="5774" hidden="1"/>
    <row r="5775" hidden="1"/>
    <row r="5776" hidden="1"/>
    <row r="5777" hidden="1"/>
    <row r="5778" hidden="1"/>
    <row r="5779" hidden="1"/>
    <row r="5780" hidden="1"/>
    <row r="5781" hidden="1"/>
    <row r="5782" hidden="1"/>
    <row r="5783" hidden="1"/>
    <row r="5784" hidden="1"/>
    <row r="5785" hidden="1"/>
    <row r="5786" hidden="1"/>
    <row r="5787" hidden="1"/>
    <row r="5788" hidden="1"/>
    <row r="5789" hidden="1"/>
    <row r="5790" hidden="1"/>
    <row r="5791" hidden="1"/>
    <row r="5792" hidden="1"/>
    <row r="5793" hidden="1"/>
    <row r="5794" hidden="1"/>
    <row r="5795" hidden="1"/>
    <row r="5796" hidden="1"/>
    <row r="5797" hidden="1"/>
    <row r="5798" hidden="1"/>
    <row r="5799" hidden="1"/>
    <row r="5800" hidden="1"/>
    <row r="5801" hidden="1"/>
    <row r="5802" hidden="1"/>
    <row r="5803" hidden="1"/>
    <row r="5804" hidden="1"/>
    <row r="5805" hidden="1"/>
    <row r="5806" hidden="1"/>
    <row r="5807" hidden="1"/>
    <row r="5808" hidden="1"/>
    <row r="5809" hidden="1"/>
    <row r="5810" hidden="1"/>
    <row r="5811" hidden="1"/>
    <row r="5812" hidden="1"/>
    <row r="5813" hidden="1"/>
    <row r="5814" hidden="1"/>
    <row r="5815" hidden="1"/>
    <row r="5816" hidden="1"/>
    <row r="5817" hidden="1"/>
    <row r="5818" hidden="1"/>
    <row r="5819" hidden="1"/>
    <row r="5820" hidden="1"/>
    <row r="5821" hidden="1"/>
    <row r="5822" hidden="1"/>
    <row r="5823" hidden="1"/>
    <row r="5824" hidden="1"/>
    <row r="5825" hidden="1"/>
    <row r="5826" hidden="1"/>
    <row r="5827" hidden="1"/>
    <row r="5828" hidden="1"/>
    <row r="5829" hidden="1"/>
    <row r="5830" hidden="1"/>
    <row r="5831" hidden="1"/>
    <row r="5832" hidden="1"/>
    <row r="5833" hidden="1"/>
    <row r="5834" hidden="1"/>
    <row r="5835" hidden="1"/>
    <row r="5836" hidden="1"/>
    <row r="5837" hidden="1"/>
    <row r="5838" hidden="1"/>
    <row r="5839" hidden="1"/>
    <row r="5840" hidden="1"/>
    <row r="5841" hidden="1"/>
    <row r="5842" hidden="1"/>
    <row r="5843" hidden="1"/>
    <row r="5844" hidden="1"/>
    <row r="5845" hidden="1"/>
    <row r="5846" hidden="1"/>
    <row r="5847" hidden="1"/>
    <row r="5848" hidden="1"/>
    <row r="5849" hidden="1"/>
    <row r="5850" hidden="1"/>
    <row r="5851" hidden="1"/>
    <row r="5852" hidden="1"/>
    <row r="5853" hidden="1"/>
    <row r="5854" hidden="1"/>
    <row r="5855" hidden="1"/>
    <row r="5856" hidden="1"/>
    <row r="5857" hidden="1"/>
    <row r="5858" hidden="1"/>
    <row r="5859" hidden="1"/>
    <row r="5860" hidden="1"/>
    <row r="5861" hidden="1"/>
    <row r="5862" hidden="1"/>
    <row r="5863" hidden="1"/>
    <row r="5864" hidden="1"/>
    <row r="5865" hidden="1"/>
    <row r="5866" hidden="1"/>
    <row r="5867" hidden="1"/>
    <row r="5868" hidden="1"/>
    <row r="5869" hidden="1"/>
    <row r="5870" hidden="1"/>
    <row r="5871" hidden="1"/>
    <row r="5872" hidden="1"/>
    <row r="5873" hidden="1"/>
    <row r="5874" hidden="1"/>
    <row r="5875" hidden="1"/>
    <row r="5876" hidden="1"/>
    <row r="5877" hidden="1"/>
    <row r="5878" hidden="1"/>
    <row r="5879" hidden="1"/>
    <row r="5880" hidden="1"/>
    <row r="5881" hidden="1"/>
    <row r="5882" hidden="1"/>
    <row r="5883" hidden="1"/>
    <row r="5884" hidden="1"/>
    <row r="5885" hidden="1"/>
    <row r="5886" hidden="1"/>
    <row r="5887" hidden="1"/>
    <row r="5888" hidden="1"/>
    <row r="5889" hidden="1"/>
    <row r="5890" hidden="1"/>
    <row r="5891" hidden="1"/>
    <row r="5892" hidden="1"/>
    <row r="5893" hidden="1"/>
    <row r="5894" hidden="1"/>
    <row r="5895" hidden="1"/>
    <row r="5896" hidden="1"/>
    <row r="5897" hidden="1"/>
    <row r="5898" hidden="1"/>
    <row r="5899" hidden="1"/>
    <row r="5900" hidden="1"/>
    <row r="5901" hidden="1"/>
    <row r="5902" hidden="1"/>
    <row r="5903" hidden="1"/>
    <row r="5904" hidden="1"/>
    <row r="5905" hidden="1"/>
    <row r="5906" hidden="1"/>
    <row r="5907" hidden="1"/>
    <row r="5908" hidden="1"/>
    <row r="5909" hidden="1"/>
    <row r="5910" hidden="1"/>
    <row r="5911" hidden="1"/>
    <row r="5912" hidden="1"/>
    <row r="5913" hidden="1"/>
    <row r="5914" hidden="1"/>
    <row r="5915" hidden="1"/>
    <row r="5916" hidden="1"/>
    <row r="5917" hidden="1"/>
    <row r="5918" hidden="1"/>
    <row r="5919" hidden="1"/>
    <row r="5920" hidden="1"/>
    <row r="5921" hidden="1"/>
    <row r="5922" hidden="1"/>
    <row r="5923" hidden="1"/>
    <row r="5924" hidden="1"/>
    <row r="5925" hidden="1"/>
    <row r="5926" hidden="1"/>
    <row r="5927" hidden="1"/>
    <row r="5928" hidden="1"/>
    <row r="5929" hidden="1"/>
    <row r="5930" hidden="1"/>
    <row r="5931" hidden="1"/>
    <row r="5932" hidden="1"/>
    <row r="5933" hidden="1"/>
    <row r="5934" hidden="1"/>
    <row r="5935" hidden="1"/>
    <row r="5936" hidden="1"/>
    <row r="5937" hidden="1"/>
    <row r="5938" hidden="1"/>
    <row r="5939" hidden="1"/>
    <row r="5940" hidden="1"/>
    <row r="5941" hidden="1"/>
    <row r="5942" hidden="1"/>
    <row r="5943" hidden="1"/>
    <row r="5944" hidden="1"/>
    <row r="5945" hidden="1"/>
    <row r="5946" hidden="1"/>
    <row r="5947" hidden="1"/>
    <row r="5948" hidden="1"/>
    <row r="5949" hidden="1"/>
    <row r="5950" hidden="1"/>
    <row r="5951" hidden="1"/>
    <row r="5952" hidden="1"/>
    <row r="5953" hidden="1"/>
    <row r="5954" hidden="1"/>
    <row r="5955" hidden="1"/>
    <row r="5956" hidden="1"/>
    <row r="5957" hidden="1"/>
    <row r="5958" hidden="1"/>
    <row r="5959" hidden="1"/>
    <row r="5960" hidden="1"/>
    <row r="5961" hidden="1"/>
    <row r="5962" hidden="1"/>
    <row r="5963" hidden="1"/>
    <row r="5964" hidden="1"/>
    <row r="5965" hidden="1"/>
    <row r="5966" hidden="1"/>
    <row r="5967" hidden="1"/>
    <row r="5968" hidden="1"/>
    <row r="5969" hidden="1"/>
    <row r="5970" hidden="1"/>
    <row r="5971" hidden="1"/>
    <row r="5972" hidden="1"/>
    <row r="5973" hidden="1"/>
    <row r="5974" hidden="1"/>
    <row r="5975" hidden="1"/>
  </sheetData>
  <mergeCells count="952">
    <mergeCell ref="A2252:E2252"/>
    <mergeCell ref="A2272:E2273"/>
    <mergeCell ref="A2274:E2275"/>
    <mergeCell ref="A2276:B2277"/>
    <mergeCell ref="C2276:C2279"/>
    <mergeCell ref="D2276:E2277"/>
    <mergeCell ref="A2278:B2279"/>
    <mergeCell ref="D2278:E2279"/>
    <mergeCell ref="A2280:E2280"/>
    <mergeCell ref="A2300:E2301"/>
    <mergeCell ref="A2302:E2303"/>
    <mergeCell ref="A2304:B2305"/>
    <mergeCell ref="C2304:C2307"/>
    <mergeCell ref="A2306:B2307"/>
    <mergeCell ref="D2136:E2137"/>
    <mergeCell ref="D2138:E2139"/>
    <mergeCell ref="A2140:E2140"/>
    <mergeCell ref="A2160:E2161"/>
    <mergeCell ref="A2162:E2163"/>
    <mergeCell ref="C2164:C2167"/>
    <mergeCell ref="D2164:E2165"/>
    <mergeCell ref="D2192:E2193"/>
    <mergeCell ref="D2194:E2195"/>
    <mergeCell ref="D2166:E2167"/>
    <mergeCell ref="A2168:E2168"/>
    <mergeCell ref="A2188:E2189"/>
    <mergeCell ref="A2190:E2191"/>
    <mergeCell ref="A2192:B2193"/>
    <mergeCell ref="C2192:C2195"/>
    <mergeCell ref="A2194:B2195"/>
    <mergeCell ref="A2196:E2196"/>
    <mergeCell ref="A2216:E2217"/>
    <mergeCell ref="A2218:E2219"/>
    <mergeCell ref="A2220:B2221"/>
    <mergeCell ref="C2220:C2223"/>
    <mergeCell ref="D2220:E2221"/>
    <mergeCell ref="A2222:B2223"/>
    <mergeCell ref="D2248:E2249"/>
    <mergeCell ref="D2250:E2251"/>
    <mergeCell ref="D2222:E2223"/>
    <mergeCell ref="A2224:E2224"/>
    <mergeCell ref="A2244:E2245"/>
    <mergeCell ref="A2246:E2247"/>
    <mergeCell ref="A2248:B2249"/>
    <mergeCell ref="C2248:C2251"/>
    <mergeCell ref="A2250:B2251"/>
    <mergeCell ref="A2332:B2333"/>
    <mergeCell ref="A2334:B2335"/>
    <mergeCell ref="A2420:E2420"/>
    <mergeCell ref="A2440:E2441"/>
    <mergeCell ref="A2442:E2443"/>
    <mergeCell ref="A2444:B2445"/>
    <mergeCell ref="C2444:C2447"/>
    <mergeCell ref="D2444:E2445"/>
    <mergeCell ref="A2446:B2447"/>
    <mergeCell ref="D2446:E2447"/>
    <mergeCell ref="A2448:E2448"/>
    <mergeCell ref="A2468:E2469"/>
    <mergeCell ref="A2470:E2471"/>
    <mergeCell ref="A2472:B2473"/>
    <mergeCell ref="C2472:C2475"/>
    <mergeCell ref="A2474:B2475"/>
    <mergeCell ref="D2304:E2305"/>
    <mergeCell ref="D2306:E2307"/>
    <mergeCell ref="A2308:E2308"/>
    <mergeCell ref="A2328:E2329"/>
    <mergeCell ref="A2330:E2331"/>
    <mergeCell ref="C2332:C2335"/>
    <mergeCell ref="D2332:E2333"/>
    <mergeCell ref="D2360:E2361"/>
    <mergeCell ref="D2362:E2363"/>
    <mergeCell ref="D2334:E2335"/>
    <mergeCell ref="A2336:E2336"/>
    <mergeCell ref="A2356:E2357"/>
    <mergeCell ref="A2358:E2359"/>
    <mergeCell ref="A2360:B2361"/>
    <mergeCell ref="C2360:C2363"/>
    <mergeCell ref="A2362:B2363"/>
    <mergeCell ref="A2364:E2364"/>
    <mergeCell ref="A2384:E2385"/>
    <mergeCell ref="A2386:E2387"/>
    <mergeCell ref="A2388:B2389"/>
    <mergeCell ref="C2388:C2391"/>
    <mergeCell ref="D2388:E2389"/>
    <mergeCell ref="A2390:B2391"/>
    <mergeCell ref="D2416:E2417"/>
    <mergeCell ref="D2418:E2419"/>
    <mergeCell ref="D2390:E2391"/>
    <mergeCell ref="A2392:E2392"/>
    <mergeCell ref="A2412:E2413"/>
    <mergeCell ref="A2414:E2415"/>
    <mergeCell ref="A2416:B2417"/>
    <mergeCell ref="C2416:C2419"/>
    <mergeCell ref="A2418:B2419"/>
    <mergeCell ref="A2500:B2501"/>
    <mergeCell ref="A2502:B2503"/>
    <mergeCell ref="A2588:E2588"/>
    <mergeCell ref="A2608:E2609"/>
    <mergeCell ref="A2610:E2611"/>
    <mergeCell ref="A2612:B2613"/>
    <mergeCell ref="C2612:C2615"/>
    <mergeCell ref="D2612:E2613"/>
    <mergeCell ref="A2614:B2615"/>
    <mergeCell ref="D2614:E2615"/>
    <mergeCell ref="A2616:E2616"/>
    <mergeCell ref="A2636:E2637"/>
    <mergeCell ref="A2638:E2639"/>
    <mergeCell ref="A2640:B2641"/>
    <mergeCell ref="C2640:C2643"/>
    <mergeCell ref="A2642:B2643"/>
    <mergeCell ref="D2472:E2473"/>
    <mergeCell ref="D2474:E2475"/>
    <mergeCell ref="A2476:E2476"/>
    <mergeCell ref="A2496:E2497"/>
    <mergeCell ref="A2498:E2499"/>
    <mergeCell ref="C2500:C2503"/>
    <mergeCell ref="D2500:E2501"/>
    <mergeCell ref="D2528:E2529"/>
    <mergeCell ref="D2530:E2531"/>
    <mergeCell ref="D2502:E2503"/>
    <mergeCell ref="A2504:E2504"/>
    <mergeCell ref="A2524:E2525"/>
    <mergeCell ref="A2526:E2527"/>
    <mergeCell ref="A2528:B2529"/>
    <mergeCell ref="C2528:C2531"/>
    <mergeCell ref="A2530:B2531"/>
    <mergeCell ref="A2532:E2532"/>
    <mergeCell ref="A2552:E2553"/>
    <mergeCell ref="A2554:E2555"/>
    <mergeCell ref="A2556:B2557"/>
    <mergeCell ref="C2556:C2559"/>
    <mergeCell ref="D2556:E2557"/>
    <mergeCell ref="A2558:B2559"/>
    <mergeCell ref="D2584:E2585"/>
    <mergeCell ref="D2586:E2587"/>
    <mergeCell ref="D2558:E2559"/>
    <mergeCell ref="A2560:E2560"/>
    <mergeCell ref="A2580:E2581"/>
    <mergeCell ref="A2582:E2583"/>
    <mergeCell ref="A2584:B2585"/>
    <mergeCell ref="C2584:C2587"/>
    <mergeCell ref="A2586:B2587"/>
    <mergeCell ref="A2668:B2669"/>
    <mergeCell ref="A2670:B2671"/>
    <mergeCell ref="A2756:E2756"/>
    <mergeCell ref="A2776:E2777"/>
    <mergeCell ref="A2778:E2779"/>
    <mergeCell ref="A2780:B2781"/>
    <mergeCell ref="C2780:C2783"/>
    <mergeCell ref="D2780:E2781"/>
    <mergeCell ref="A2782:B2783"/>
    <mergeCell ref="D2782:E2783"/>
    <mergeCell ref="A2784:E2784"/>
    <mergeCell ref="A2804:E2805"/>
    <mergeCell ref="A2806:E2807"/>
    <mergeCell ref="A2808:B2809"/>
    <mergeCell ref="C2808:C2811"/>
    <mergeCell ref="A2810:B2811"/>
    <mergeCell ref="D2640:E2641"/>
    <mergeCell ref="D2642:E2643"/>
    <mergeCell ref="A2644:E2644"/>
    <mergeCell ref="A2664:E2665"/>
    <mergeCell ref="A2666:E2667"/>
    <mergeCell ref="C2668:C2671"/>
    <mergeCell ref="D2668:E2669"/>
    <mergeCell ref="D2696:E2697"/>
    <mergeCell ref="D2698:E2699"/>
    <mergeCell ref="D2670:E2671"/>
    <mergeCell ref="A2672:E2672"/>
    <mergeCell ref="A2692:E2693"/>
    <mergeCell ref="A2694:E2695"/>
    <mergeCell ref="A2696:B2697"/>
    <mergeCell ref="C2696:C2699"/>
    <mergeCell ref="A2698:B2699"/>
    <mergeCell ref="A2700:E2700"/>
    <mergeCell ref="A2720:E2721"/>
    <mergeCell ref="A2722:E2723"/>
    <mergeCell ref="A2724:B2725"/>
    <mergeCell ref="C2724:C2727"/>
    <mergeCell ref="D2724:E2725"/>
    <mergeCell ref="A2726:B2727"/>
    <mergeCell ref="D2752:E2753"/>
    <mergeCell ref="D2754:E2755"/>
    <mergeCell ref="D2726:E2727"/>
    <mergeCell ref="A2728:E2728"/>
    <mergeCell ref="A2748:E2749"/>
    <mergeCell ref="A2750:E2751"/>
    <mergeCell ref="A2752:B2753"/>
    <mergeCell ref="C2752:C2755"/>
    <mergeCell ref="A2754:B2755"/>
    <mergeCell ref="A2836:B2837"/>
    <mergeCell ref="A2838:B2839"/>
    <mergeCell ref="A2924:E2924"/>
    <mergeCell ref="A2944:E2945"/>
    <mergeCell ref="A2946:E2947"/>
    <mergeCell ref="A2948:B2949"/>
    <mergeCell ref="C2948:C2951"/>
    <mergeCell ref="D2948:E2949"/>
    <mergeCell ref="A2950:B2951"/>
    <mergeCell ref="D2950:E2951"/>
    <mergeCell ref="A2952:E2952"/>
    <mergeCell ref="A2972:E2973"/>
    <mergeCell ref="A2974:E2975"/>
    <mergeCell ref="A2976:B2977"/>
    <mergeCell ref="C2976:C2979"/>
    <mergeCell ref="A2978:B2979"/>
    <mergeCell ref="D2808:E2809"/>
    <mergeCell ref="D2810:E2811"/>
    <mergeCell ref="A2812:E2812"/>
    <mergeCell ref="A2832:E2833"/>
    <mergeCell ref="A2834:E2835"/>
    <mergeCell ref="C2836:C2839"/>
    <mergeCell ref="D2836:E2837"/>
    <mergeCell ref="D2864:E2865"/>
    <mergeCell ref="D2866:E2867"/>
    <mergeCell ref="D2838:E2839"/>
    <mergeCell ref="A2840:E2840"/>
    <mergeCell ref="A2860:E2861"/>
    <mergeCell ref="A2862:E2863"/>
    <mergeCell ref="A2864:B2865"/>
    <mergeCell ref="C2864:C2867"/>
    <mergeCell ref="A2866:B2867"/>
    <mergeCell ref="A2868:E2868"/>
    <mergeCell ref="A2888:E2889"/>
    <mergeCell ref="A2890:E2891"/>
    <mergeCell ref="A2892:B2893"/>
    <mergeCell ref="C2892:C2895"/>
    <mergeCell ref="D2892:E2893"/>
    <mergeCell ref="A2894:B2895"/>
    <mergeCell ref="D2920:E2921"/>
    <mergeCell ref="D2922:E2923"/>
    <mergeCell ref="D2894:E2895"/>
    <mergeCell ref="A2896:E2896"/>
    <mergeCell ref="A2916:E2917"/>
    <mergeCell ref="A2918:E2919"/>
    <mergeCell ref="A2920:B2921"/>
    <mergeCell ref="C2920:C2923"/>
    <mergeCell ref="A2922:B2923"/>
    <mergeCell ref="A3004:B3005"/>
    <mergeCell ref="A3006:B3007"/>
    <mergeCell ref="A3092:E3092"/>
    <mergeCell ref="A3112:E3113"/>
    <mergeCell ref="A3114:E3115"/>
    <mergeCell ref="A3116:B3117"/>
    <mergeCell ref="C3116:C3119"/>
    <mergeCell ref="D3116:E3117"/>
    <mergeCell ref="A3118:B3119"/>
    <mergeCell ref="D3118:E3119"/>
    <mergeCell ref="A3120:E3120"/>
    <mergeCell ref="A3140:E3141"/>
    <mergeCell ref="A3142:E3143"/>
    <mergeCell ref="A3144:B3145"/>
    <mergeCell ref="C3144:C3147"/>
    <mergeCell ref="A3146:B3147"/>
    <mergeCell ref="D2976:E2977"/>
    <mergeCell ref="D2978:E2979"/>
    <mergeCell ref="A2980:E2980"/>
    <mergeCell ref="A3000:E3001"/>
    <mergeCell ref="A3002:E3003"/>
    <mergeCell ref="C3004:C3007"/>
    <mergeCell ref="D3004:E3005"/>
    <mergeCell ref="D3032:E3033"/>
    <mergeCell ref="D3034:E3035"/>
    <mergeCell ref="D3006:E3007"/>
    <mergeCell ref="A3008:E3008"/>
    <mergeCell ref="A3028:E3029"/>
    <mergeCell ref="A3030:E3031"/>
    <mergeCell ref="A3032:B3033"/>
    <mergeCell ref="C3032:C3035"/>
    <mergeCell ref="A3034:B3035"/>
    <mergeCell ref="A3036:E3036"/>
    <mergeCell ref="A3056:E3057"/>
    <mergeCell ref="A3058:E3059"/>
    <mergeCell ref="A3060:B3061"/>
    <mergeCell ref="C3060:C3063"/>
    <mergeCell ref="D3060:E3061"/>
    <mergeCell ref="A3062:B3063"/>
    <mergeCell ref="D3088:E3089"/>
    <mergeCell ref="D3090:E3091"/>
    <mergeCell ref="D3062:E3063"/>
    <mergeCell ref="A3064:E3064"/>
    <mergeCell ref="A3084:E3085"/>
    <mergeCell ref="A3086:E3087"/>
    <mergeCell ref="A3088:B3089"/>
    <mergeCell ref="C3088:C3091"/>
    <mergeCell ref="A3090:B3091"/>
    <mergeCell ref="A3172:B3173"/>
    <mergeCell ref="A3174:B3175"/>
    <mergeCell ref="A740:E740"/>
    <mergeCell ref="A760:E761"/>
    <mergeCell ref="A762:E763"/>
    <mergeCell ref="A764:B765"/>
    <mergeCell ref="C764:C767"/>
    <mergeCell ref="D764:E765"/>
    <mergeCell ref="A766:B767"/>
    <mergeCell ref="D766:E767"/>
    <mergeCell ref="A768:E768"/>
    <mergeCell ref="A788:E789"/>
    <mergeCell ref="A790:E791"/>
    <mergeCell ref="A792:B793"/>
    <mergeCell ref="C792:C795"/>
    <mergeCell ref="A794:B795"/>
    <mergeCell ref="D624:E625"/>
    <mergeCell ref="D626:E627"/>
    <mergeCell ref="A628:E628"/>
    <mergeCell ref="A648:E649"/>
    <mergeCell ref="A650:E651"/>
    <mergeCell ref="C652:C655"/>
    <mergeCell ref="D652:E653"/>
    <mergeCell ref="D680:E681"/>
    <mergeCell ref="D682:E683"/>
    <mergeCell ref="D654:E655"/>
    <mergeCell ref="A656:E656"/>
    <mergeCell ref="A676:E677"/>
    <mergeCell ref="A678:E679"/>
    <mergeCell ref="A680:B681"/>
    <mergeCell ref="C680:C683"/>
    <mergeCell ref="A682:B683"/>
    <mergeCell ref="A684:E684"/>
    <mergeCell ref="A704:E705"/>
    <mergeCell ref="A706:E707"/>
    <mergeCell ref="A708:B709"/>
    <mergeCell ref="C708:C711"/>
    <mergeCell ref="D708:E709"/>
    <mergeCell ref="A710:B711"/>
    <mergeCell ref="D736:E737"/>
    <mergeCell ref="D738:E739"/>
    <mergeCell ref="D710:E711"/>
    <mergeCell ref="A712:E712"/>
    <mergeCell ref="A732:E733"/>
    <mergeCell ref="A734:E735"/>
    <mergeCell ref="A736:B737"/>
    <mergeCell ref="C736:C739"/>
    <mergeCell ref="A738:B739"/>
    <mergeCell ref="A820:B821"/>
    <mergeCell ref="A822:B823"/>
    <mergeCell ref="A908:E908"/>
    <mergeCell ref="A928:E929"/>
    <mergeCell ref="A930:E931"/>
    <mergeCell ref="A932:B933"/>
    <mergeCell ref="C932:C935"/>
    <mergeCell ref="D932:E933"/>
    <mergeCell ref="A934:B935"/>
    <mergeCell ref="D934:E935"/>
    <mergeCell ref="A936:E936"/>
    <mergeCell ref="A956:E957"/>
    <mergeCell ref="A958:E959"/>
    <mergeCell ref="A960:B961"/>
    <mergeCell ref="C960:C963"/>
    <mergeCell ref="A962:B963"/>
    <mergeCell ref="D792:E793"/>
    <mergeCell ref="D794:E795"/>
    <mergeCell ref="A796:E796"/>
    <mergeCell ref="A816:E817"/>
    <mergeCell ref="A818:E819"/>
    <mergeCell ref="C820:C823"/>
    <mergeCell ref="D820:E821"/>
    <mergeCell ref="D848:E849"/>
    <mergeCell ref="D850:E851"/>
    <mergeCell ref="D822:E823"/>
    <mergeCell ref="A824:E824"/>
    <mergeCell ref="A844:E845"/>
    <mergeCell ref="A846:E847"/>
    <mergeCell ref="A848:B849"/>
    <mergeCell ref="C848:C851"/>
    <mergeCell ref="A850:B851"/>
    <mergeCell ref="A852:E852"/>
    <mergeCell ref="A872:E873"/>
    <mergeCell ref="A874:E875"/>
    <mergeCell ref="A876:B877"/>
    <mergeCell ref="C876:C879"/>
    <mergeCell ref="D876:E877"/>
    <mergeCell ref="A878:B879"/>
    <mergeCell ref="D904:E905"/>
    <mergeCell ref="D906:E907"/>
    <mergeCell ref="D878:E879"/>
    <mergeCell ref="A880:E880"/>
    <mergeCell ref="A900:E901"/>
    <mergeCell ref="A902:E903"/>
    <mergeCell ref="A904:B905"/>
    <mergeCell ref="C904:C907"/>
    <mergeCell ref="A906:B907"/>
    <mergeCell ref="A988:B989"/>
    <mergeCell ref="A990:B991"/>
    <mergeCell ref="A1076:E1076"/>
    <mergeCell ref="A1096:E1097"/>
    <mergeCell ref="A1098:E1099"/>
    <mergeCell ref="A1100:B1101"/>
    <mergeCell ref="C1100:C1103"/>
    <mergeCell ref="D1100:E1101"/>
    <mergeCell ref="A1102:B1103"/>
    <mergeCell ref="D1102:E1103"/>
    <mergeCell ref="A1104:E1104"/>
    <mergeCell ref="A1124:E1125"/>
    <mergeCell ref="A1126:E1127"/>
    <mergeCell ref="A1128:B1129"/>
    <mergeCell ref="C1128:C1131"/>
    <mergeCell ref="A1130:B1131"/>
    <mergeCell ref="D960:E961"/>
    <mergeCell ref="D962:E963"/>
    <mergeCell ref="A964:E964"/>
    <mergeCell ref="A984:E985"/>
    <mergeCell ref="A986:E987"/>
    <mergeCell ref="C988:C991"/>
    <mergeCell ref="D988:E989"/>
    <mergeCell ref="D1016:E1017"/>
    <mergeCell ref="D1018:E1019"/>
    <mergeCell ref="D990:E991"/>
    <mergeCell ref="A992:E992"/>
    <mergeCell ref="A1012:E1013"/>
    <mergeCell ref="A1014:E1015"/>
    <mergeCell ref="A1016:B1017"/>
    <mergeCell ref="C1016:C1019"/>
    <mergeCell ref="A1018:B1019"/>
    <mergeCell ref="A1020:E1020"/>
    <mergeCell ref="A1040:E1041"/>
    <mergeCell ref="A1042:E1043"/>
    <mergeCell ref="A1044:B1045"/>
    <mergeCell ref="C1044:C1047"/>
    <mergeCell ref="D1044:E1045"/>
    <mergeCell ref="A1046:B1047"/>
    <mergeCell ref="D1072:E1073"/>
    <mergeCell ref="D1074:E1075"/>
    <mergeCell ref="D1046:E1047"/>
    <mergeCell ref="A1048:E1048"/>
    <mergeCell ref="A1068:E1069"/>
    <mergeCell ref="A1070:E1071"/>
    <mergeCell ref="A1072:B1073"/>
    <mergeCell ref="C1072:C1075"/>
    <mergeCell ref="A1074:B1075"/>
    <mergeCell ref="A1156:B1157"/>
    <mergeCell ref="A1158:B1159"/>
    <mergeCell ref="A3260:E3260"/>
    <mergeCell ref="A3280:E3281"/>
    <mergeCell ref="A3282:E3283"/>
    <mergeCell ref="A3284:B3285"/>
    <mergeCell ref="C3284:C3287"/>
    <mergeCell ref="D3284:E3285"/>
    <mergeCell ref="A3286:B3287"/>
    <mergeCell ref="D3286:E3287"/>
    <mergeCell ref="A3288:E3288"/>
    <mergeCell ref="A3308:E3309"/>
    <mergeCell ref="A3310:E3311"/>
    <mergeCell ref="A3312:B3313"/>
    <mergeCell ref="C3312:C3315"/>
    <mergeCell ref="A3314:B3315"/>
    <mergeCell ref="D3144:E3145"/>
    <mergeCell ref="D3146:E3147"/>
    <mergeCell ref="A3148:E3148"/>
    <mergeCell ref="A3168:E3169"/>
    <mergeCell ref="A3170:E3171"/>
    <mergeCell ref="C3172:C3175"/>
    <mergeCell ref="D3172:E3173"/>
    <mergeCell ref="D3200:E3201"/>
    <mergeCell ref="D3202:E3203"/>
    <mergeCell ref="D3174:E3175"/>
    <mergeCell ref="A3176:E3176"/>
    <mergeCell ref="A3196:E3197"/>
    <mergeCell ref="A3198:E3199"/>
    <mergeCell ref="A3200:B3201"/>
    <mergeCell ref="C3200:C3203"/>
    <mergeCell ref="A3202:B3203"/>
    <mergeCell ref="A3204:E3204"/>
    <mergeCell ref="A3224:E3225"/>
    <mergeCell ref="A3226:E3227"/>
    <mergeCell ref="A3228:B3229"/>
    <mergeCell ref="C3228:C3231"/>
    <mergeCell ref="D3228:E3229"/>
    <mergeCell ref="A3230:B3231"/>
    <mergeCell ref="D3256:E3257"/>
    <mergeCell ref="D3258:E3259"/>
    <mergeCell ref="D3230:E3231"/>
    <mergeCell ref="A3232:E3232"/>
    <mergeCell ref="A3252:E3253"/>
    <mergeCell ref="A3254:E3255"/>
    <mergeCell ref="A3256:B3257"/>
    <mergeCell ref="C3256:C3259"/>
    <mergeCell ref="A3258:B3259"/>
    <mergeCell ref="D3312:E3313"/>
    <mergeCell ref="D3314:E3315"/>
    <mergeCell ref="A3316:E3316"/>
    <mergeCell ref="A1:E2"/>
    <mergeCell ref="A3:E4"/>
    <mergeCell ref="A5:B6"/>
    <mergeCell ref="C5:C8"/>
    <mergeCell ref="D5:E6"/>
    <mergeCell ref="A7:B8"/>
    <mergeCell ref="D7:E8"/>
    <mergeCell ref="A9:E9"/>
    <mergeCell ref="A29:E30"/>
    <mergeCell ref="A31:E32"/>
    <mergeCell ref="A33:B34"/>
    <mergeCell ref="C33:C36"/>
    <mergeCell ref="D33:E34"/>
    <mergeCell ref="A35:B36"/>
    <mergeCell ref="D61:E62"/>
    <mergeCell ref="D63:E64"/>
    <mergeCell ref="D35:E36"/>
    <mergeCell ref="A37:E37"/>
    <mergeCell ref="A57:E58"/>
    <mergeCell ref="A59:E60"/>
    <mergeCell ref="A61:B62"/>
    <mergeCell ref="C61:C64"/>
    <mergeCell ref="A63:B64"/>
    <mergeCell ref="A65:E65"/>
    <mergeCell ref="A88:E89"/>
    <mergeCell ref="A90:E91"/>
    <mergeCell ref="A92:B93"/>
    <mergeCell ref="C92:C95"/>
    <mergeCell ref="D92:E93"/>
    <mergeCell ref="A94:B95"/>
    <mergeCell ref="D120:E121"/>
    <mergeCell ref="D122:E123"/>
    <mergeCell ref="D94:E95"/>
    <mergeCell ref="A96:E96"/>
    <mergeCell ref="A116:E117"/>
    <mergeCell ref="A118:E119"/>
    <mergeCell ref="A120:B121"/>
    <mergeCell ref="C120:C123"/>
    <mergeCell ref="A122:B123"/>
    <mergeCell ref="A236:E236"/>
    <mergeCell ref="A256:E257"/>
    <mergeCell ref="A258:E259"/>
    <mergeCell ref="A260:B261"/>
    <mergeCell ref="C260:C263"/>
    <mergeCell ref="D260:E261"/>
    <mergeCell ref="A262:B263"/>
    <mergeCell ref="D262:E263"/>
    <mergeCell ref="A264:E264"/>
    <mergeCell ref="A284:E285"/>
    <mergeCell ref="A286:E287"/>
    <mergeCell ref="A288:B289"/>
    <mergeCell ref="C288:C291"/>
    <mergeCell ref="A290:B291"/>
    <mergeCell ref="A124:E124"/>
    <mergeCell ref="A144:E145"/>
    <mergeCell ref="A146:E147"/>
    <mergeCell ref="A148:B149"/>
    <mergeCell ref="C148:C151"/>
    <mergeCell ref="D148:E149"/>
    <mergeCell ref="A150:B151"/>
    <mergeCell ref="D176:E177"/>
    <mergeCell ref="D178:E179"/>
    <mergeCell ref="D150:E151"/>
    <mergeCell ref="A152:E152"/>
    <mergeCell ref="A172:E173"/>
    <mergeCell ref="A174:E175"/>
    <mergeCell ref="A176:B177"/>
    <mergeCell ref="C176:C179"/>
    <mergeCell ref="A178:B179"/>
    <mergeCell ref="A180:E180"/>
    <mergeCell ref="A200:E201"/>
    <mergeCell ref="A202:E203"/>
    <mergeCell ref="A204:B205"/>
    <mergeCell ref="C204:C207"/>
    <mergeCell ref="D204:E205"/>
    <mergeCell ref="A206:B207"/>
    <mergeCell ref="D232:E233"/>
    <mergeCell ref="D234:E235"/>
    <mergeCell ref="D206:E207"/>
    <mergeCell ref="A208:E208"/>
    <mergeCell ref="A228:E229"/>
    <mergeCell ref="A230:E231"/>
    <mergeCell ref="A232:B233"/>
    <mergeCell ref="C232:C235"/>
    <mergeCell ref="A234:B235"/>
    <mergeCell ref="A316:B317"/>
    <mergeCell ref="A318:B319"/>
    <mergeCell ref="A404:E404"/>
    <mergeCell ref="A424:E425"/>
    <mergeCell ref="A426:E427"/>
    <mergeCell ref="A428:B429"/>
    <mergeCell ref="C428:C431"/>
    <mergeCell ref="D428:E429"/>
    <mergeCell ref="A430:B431"/>
    <mergeCell ref="D430:E431"/>
    <mergeCell ref="A432:E432"/>
    <mergeCell ref="A452:E453"/>
    <mergeCell ref="A454:E455"/>
    <mergeCell ref="A456:B457"/>
    <mergeCell ref="C456:C459"/>
    <mergeCell ref="A458:B459"/>
    <mergeCell ref="D288:E289"/>
    <mergeCell ref="D290:E291"/>
    <mergeCell ref="A292:E292"/>
    <mergeCell ref="A312:E313"/>
    <mergeCell ref="A314:E315"/>
    <mergeCell ref="C316:C319"/>
    <mergeCell ref="D316:E317"/>
    <mergeCell ref="D344:E345"/>
    <mergeCell ref="D346:E347"/>
    <mergeCell ref="D318:E319"/>
    <mergeCell ref="A320:E320"/>
    <mergeCell ref="A340:E341"/>
    <mergeCell ref="A342:E343"/>
    <mergeCell ref="A344:B345"/>
    <mergeCell ref="C344:C347"/>
    <mergeCell ref="A346:B347"/>
    <mergeCell ref="A348:E348"/>
    <mergeCell ref="A368:E369"/>
    <mergeCell ref="A370:E371"/>
    <mergeCell ref="A372:B373"/>
    <mergeCell ref="C372:C375"/>
    <mergeCell ref="D372:E373"/>
    <mergeCell ref="A374:B375"/>
    <mergeCell ref="D400:E401"/>
    <mergeCell ref="D402:E403"/>
    <mergeCell ref="D374:E375"/>
    <mergeCell ref="A376:E376"/>
    <mergeCell ref="A396:E397"/>
    <mergeCell ref="A398:E399"/>
    <mergeCell ref="A400:B401"/>
    <mergeCell ref="C400:C403"/>
    <mergeCell ref="A402:B403"/>
    <mergeCell ref="A484:B485"/>
    <mergeCell ref="A486:B487"/>
    <mergeCell ref="A572:E572"/>
    <mergeCell ref="A592:E593"/>
    <mergeCell ref="A594:E595"/>
    <mergeCell ref="A596:B597"/>
    <mergeCell ref="C596:C599"/>
    <mergeCell ref="D596:E597"/>
    <mergeCell ref="A598:B599"/>
    <mergeCell ref="D598:E599"/>
    <mergeCell ref="A600:E600"/>
    <mergeCell ref="A620:E621"/>
    <mergeCell ref="A622:E623"/>
    <mergeCell ref="A624:B625"/>
    <mergeCell ref="C624:C627"/>
    <mergeCell ref="A626:B627"/>
    <mergeCell ref="D456:E457"/>
    <mergeCell ref="D458:E459"/>
    <mergeCell ref="A460:E460"/>
    <mergeCell ref="A480:E481"/>
    <mergeCell ref="A482:E483"/>
    <mergeCell ref="C484:C487"/>
    <mergeCell ref="D484:E485"/>
    <mergeCell ref="D512:E513"/>
    <mergeCell ref="D514:E515"/>
    <mergeCell ref="D486:E487"/>
    <mergeCell ref="A488:E488"/>
    <mergeCell ref="A508:E509"/>
    <mergeCell ref="A510:E511"/>
    <mergeCell ref="A512:B513"/>
    <mergeCell ref="C512:C515"/>
    <mergeCell ref="A514:B515"/>
    <mergeCell ref="A516:E516"/>
    <mergeCell ref="A536:E537"/>
    <mergeCell ref="A538:E539"/>
    <mergeCell ref="A540:B541"/>
    <mergeCell ref="C540:C543"/>
    <mergeCell ref="D540:E541"/>
    <mergeCell ref="A542:B543"/>
    <mergeCell ref="D568:E569"/>
    <mergeCell ref="D570:E571"/>
    <mergeCell ref="D542:E543"/>
    <mergeCell ref="A544:E544"/>
    <mergeCell ref="A564:E565"/>
    <mergeCell ref="A566:E567"/>
    <mergeCell ref="A568:B569"/>
    <mergeCell ref="C568:C571"/>
    <mergeCell ref="A570:B571"/>
    <mergeCell ref="A652:B653"/>
    <mergeCell ref="A654:B655"/>
    <mergeCell ref="A1244:E1244"/>
    <mergeCell ref="A1264:E1265"/>
    <mergeCell ref="A1266:E1267"/>
    <mergeCell ref="A1268:B1269"/>
    <mergeCell ref="C1268:C1271"/>
    <mergeCell ref="D1268:E1269"/>
    <mergeCell ref="A1270:B1271"/>
    <mergeCell ref="D1270:E1271"/>
    <mergeCell ref="A1272:E1272"/>
    <mergeCell ref="A1292:E1293"/>
    <mergeCell ref="A1294:E1295"/>
    <mergeCell ref="A1296:B1297"/>
    <mergeCell ref="C1296:C1299"/>
    <mergeCell ref="A1298:B1299"/>
    <mergeCell ref="D1128:E1129"/>
    <mergeCell ref="D1130:E1131"/>
    <mergeCell ref="A1132:E1132"/>
    <mergeCell ref="A1152:E1153"/>
    <mergeCell ref="A1154:E1155"/>
    <mergeCell ref="C1156:C1159"/>
    <mergeCell ref="D1156:E1157"/>
    <mergeCell ref="D1184:E1185"/>
    <mergeCell ref="D1186:E1187"/>
    <mergeCell ref="D1158:E1159"/>
    <mergeCell ref="A1160:E1160"/>
    <mergeCell ref="A1180:E1181"/>
    <mergeCell ref="A1182:E1183"/>
    <mergeCell ref="A1184:B1185"/>
    <mergeCell ref="C1184:C1187"/>
    <mergeCell ref="A1186:B1187"/>
    <mergeCell ref="A1188:E1188"/>
    <mergeCell ref="A1208:E1209"/>
    <mergeCell ref="A1210:E1211"/>
    <mergeCell ref="A1212:B1213"/>
    <mergeCell ref="C1212:C1215"/>
    <mergeCell ref="D1212:E1213"/>
    <mergeCell ref="A1214:B1215"/>
    <mergeCell ref="D1240:E1241"/>
    <mergeCell ref="D1242:E1243"/>
    <mergeCell ref="D1214:E1215"/>
    <mergeCell ref="A1216:E1216"/>
    <mergeCell ref="A1236:E1237"/>
    <mergeCell ref="A1238:E1239"/>
    <mergeCell ref="A1240:B1241"/>
    <mergeCell ref="C1240:C1243"/>
    <mergeCell ref="A1242:B1243"/>
    <mergeCell ref="A1324:B1325"/>
    <mergeCell ref="A1326:B1327"/>
    <mergeCell ref="A1412:E1412"/>
    <mergeCell ref="A1432:E1433"/>
    <mergeCell ref="A1434:E1435"/>
    <mergeCell ref="A1436:B1437"/>
    <mergeCell ref="C1436:C1439"/>
    <mergeCell ref="D1436:E1437"/>
    <mergeCell ref="A1438:B1439"/>
    <mergeCell ref="D1438:E1439"/>
    <mergeCell ref="A1440:E1440"/>
    <mergeCell ref="A1460:E1461"/>
    <mergeCell ref="A1462:E1463"/>
    <mergeCell ref="A1464:B1465"/>
    <mergeCell ref="C1464:C1467"/>
    <mergeCell ref="A1466:B1467"/>
    <mergeCell ref="D1296:E1297"/>
    <mergeCell ref="D1298:E1299"/>
    <mergeCell ref="A1300:E1300"/>
    <mergeCell ref="A1320:E1321"/>
    <mergeCell ref="A1322:E1323"/>
    <mergeCell ref="C1324:C1327"/>
    <mergeCell ref="D1324:E1325"/>
    <mergeCell ref="D1352:E1353"/>
    <mergeCell ref="D1354:E1355"/>
    <mergeCell ref="D1326:E1327"/>
    <mergeCell ref="A1328:E1328"/>
    <mergeCell ref="A1348:E1349"/>
    <mergeCell ref="A1350:E1351"/>
    <mergeCell ref="A1352:B1353"/>
    <mergeCell ref="C1352:C1355"/>
    <mergeCell ref="A1354:B1355"/>
    <mergeCell ref="A1356:E1356"/>
    <mergeCell ref="A1376:E1377"/>
    <mergeCell ref="A1378:E1379"/>
    <mergeCell ref="A1380:B1381"/>
    <mergeCell ref="C1380:C1383"/>
    <mergeCell ref="D1380:E1381"/>
    <mergeCell ref="A1382:B1383"/>
    <mergeCell ref="D1408:E1409"/>
    <mergeCell ref="D1410:E1411"/>
    <mergeCell ref="D1382:E1383"/>
    <mergeCell ref="A1384:E1384"/>
    <mergeCell ref="A1404:E1405"/>
    <mergeCell ref="A1406:E1407"/>
    <mergeCell ref="A1408:B1409"/>
    <mergeCell ref="C1408:C1411"/>
    <mergeCell ref="A1410:B1411"/>
    <mergeCell ref="A1492:B1493"/>
    <mergeCell ref="A1494:B1495"/>
    <mergeCell ref="A1580:E1580"/>
    <mergeCell ref="A1600:E1601"/>
    <mergeCell ref="A1602:E1603"/>
    <mergeCell ref="A1604:B1605"/>
    <mergeCell ref="C1604:C1607"/>
    <mergeCell ref="D1604:E1605"/>
    <mergeCell ref="A1606:B1607"/>
    <mergeCell ref="D1606:E1607"/>
    <mergeCell ref="A1608:E1608"/>
    <mergeCell ref="A1628:E1629"/>
    <mergeCell ref="A1630:E1631"/>
    <mergeCell ref="A1632:B1633"/>
    <mergeCell ref="C1632:C1635"/>
    <mergeCell ref="A1634:B1635"/>
    <mergeCell ref="D1464:E1465"/>
    <mergeCell ref="D1466:E1467"/>
    <mergeCell ref="A1468:E1468"/>
    <mergeCell ref="A1488:E1489"/>
    <mergeCell ref="A1490:E1491"/>
    <mergeCell ref="C1492:C1495"/>
    <mergeCell ref="D1492:E1493"/>
    <mergeCell ref="D1520:E1521"/>
    <mergeCell ref="D1522:E1523"/>
    <mergeCell ref="D1494:E1495"/>
    <mergeCell ref="A1496:E1496"/>
    <mergeCell ref="A1516:E1517"/>
    <mergeCell ref="A1518:E1519"/>
    <mergeCell ref="A1520:B1521"/>
    <mergeCell ref="C1520:C1523"/>
    <mergeCell ref="A1522:B1523"/>
    <mergeCell ref="A1524:E1524"/>
    <mergeCell ref="A1544:E1545"/>
    <mergeCell ref="A1546:E1547"/>
    <mergeCell ref="A1548:B1549"/>
    <mergeCell ref="C1548:C1551"/>
    <mergeCell ref="D1548:E1549"/>
    <mergeCell ref="A1550:B1551"/>
    <mergeCell ref="D1576:E1577"/>
    <mergeCell ref="D1578:E1579"/>
    <mergeCell ref="D1550:E1551"/>
    <mergeCell ref="A1552:E1552"/>
    <mergeCell ref="A1572:E1573"/>
    <mergeCell ref="A1574:E1575"/>
    <mergeCell ref="A1576:B1577"/>
    <mergeCell ref="C1576:C1579"/>
    <mergeCell ref="A1578:B1579"/>
    <mergeCell ref="A1660:B1661"/>
    <mergeCell ref="A1662:B1663"/>
    <mergeCell ref="A1748:E1748"/>
    <mergeCell ref="A1768:E1769"/>
    <mergeCell ref="A1770:E1771"/>
    <mergeCell ref="A1772:B1773"/>
    <mergeCell ref="C1772:C1775"/>
    <mergeCell ref="D1772:E1773"/>
    <mergeCell ref="A1774:B1775"/>
    <mergeCell ref="D1774:E1775"/>
    <mergeCell ref="A1776:E1776"/>
    <mergeCell ref="A1796:E1797"/>
    <mergeCell ref="A1798:E1799"/>
    <mergeCell ref="A1800:B1801"/>
    <mergeCell ref="C1800:C1803"/>
    <mergeCell ref="A1802:B1803"/>
    <mergeCell ref="D1632:E1633"/>
    <mergeCell ref="D1634:E1635"/>
    <mergeCell ref="A1636:E1636"/>
    <mergeCell ref="A1656:E1657"/>
    <mergeCell ref="A1658:E1659"/>
    <mergeCell ref="C1660:C1663"/>
    <mergeCell ref="D1660:E1661"/>
    <mergeCell ref="D1688:E1689"/>
    <mergeCell ref="D1690:E1691"/>
    <mergeCell ref="D1662:E1663"/>
    <mergeCell ref="A1664:E1664"/>
    <mergeCell ref="A1684:E1685"/>
    <mergeCell ref="A1686:E1687"/>
    <mergeCell ref="A1688:B1689"/>
    <mergeCell ref="C1688:C1691"/>
    <mergeCell ref="A1690:B1691"/>
    <mergeCell ref="A1692:E1692"/>
    <mergeCell ref="A1712:E1713"/>
    <mergeCell ref="A1714:E1715"/>
    <mergeCell ref="A1716:B1717"/>
    <mergeCell ref="C1716:C1719"/>
    <mergeCell ref="D1716:E1717"/>
    <mergeCell ref="A1718:B1719"/>
    <mergeCell ref="D1744:E1745"/>
    <mergeCell ref="D1746:E1747"/>
    <mergeCell ref="D1718:E1719"/>
    <mergeCell ref="A1720:E1720"/>
    <mergeCell ref="A1740:E1741"/>
    <mergeCell ref="A1742:E1743"/>
    <mergeCell ref="A1744:B1745"/>
    <mergeCell ref="C1744:C1747"/>
    <mergeCell ref="A1746:B1747"/>
    <mergeCell ref="A1828:B1829"/>
    <mergeCell ref="A1830:B1831"/>
    <mergeCell ref="A1916:E1916"/>
    <mergeCell ref="A1936:E1937"/>
    <mergeCell ref="A1938:E1939"/>
    <mergeCell ref="A1940:B1941"/>
    <mergeCell ref="C1940:C1943"/>
    <mergeCell ref="D1940:E1941"/>
    <mergeCell ref="A1942:B1943"/>
    <mergeCell ref="D1942:E1943"/>
    <mergeCell ref="A1944:E1944"/>
    <mergeCell ref="A1964:E1965"/>
    <mergeCell ref="A1966:E1967"/>
    <mergeCell ref="A1968:B1969"/>
    <mergeCell ref="C1968:C1971"/>
    <mergeCell ref="A1970:B1971"/>
    <mergeCell ref="D1800:E1801"/>
    <mergeCell ref="D1802:E1803"/>
    <mergeCell ref="A1804:E1804"/>
    <mergeCell ref="A1824:E1825"/>
    <mergeCell ref="A1826:E1827"/>
    <mergeCell ref="C1828:C1831"/>
    <mergeCell ref="D1828:E1829"/>
    <mergeCell ref="D1856:E1857"/>
    <mergeCell ref="D1858:E1859"/>
    <mergeCell ref="D1830:E1831"/>
    <mergeCell ref="A1832:E1832"/>
    <mergeCell ref="A1852:E1853"/>
    <mergeCell ref="A1854:E1855"/>
    <mergeCell ref="A1856:B1857"/>
    <mergeCell ref="C1856:C1859"/>
    <mergeCell ref="A1858:B1859"/>
    <mergeCell ref="A1860:E1860"/>
    <mergeCell ref="A1880:E1881"/>
    <mergeCell ref="A1882:E1883"/>
    <mergeCell ref="A1884:B1885"/>
    <mergeCell ref="C1884:C1887"/>
    <mergeCell ref="D1884:E1885"/>
    <mergeCell ref="A1886:B1887"/>
    <mergeCell ref="D1912:E1913"/>
    <mergeCell ref="D1914:E1915"/>
    <mergeCell ref="D1886:E1887"/>
    <mergeCell ref="A1888:E1888"/>
    <mergeCell ref="A1908:E1909"/>
    <mergeCell ref="A1910:E1911"/>
    <mergeCell ref="A1912:B1913"/>
    <mergeCell ref="C1912:C1915"/>
    <mergeCell ref="A1914:B1915"/>
    <mergeCell ref="A1996:B1997"/>
    <mergeCell ref="A1998:B1999"/>
    <mergeCell ref="A2084:E2084"/>
    <mergeCell ref="A2104:E2105"/>
    <mergeCell ref="A2106:E2107"/>
    <mergeCell ref="A2108:B2109"/>
    <mergeCell ref="C2108:C2111"/>
    <mergeCell ref="D2108:E2109"/>
    <mergeCell ref="A2110:B2111"/>
    <mergeCell ref="D2110:E2111"/>
    <mergeCell ref="A2112:E2112"/>
    <mergeCell ref="A2132:E2133"/>
    <mergeCell ref="A2134:E2135"/>
    <mergeCell ref="A2136:B2137"/>
    <mergeCell ref="C2136:C2139"/>
    <mergeCell ref="A2138:B2139"/>
    <mergeCell ref="D1968:E1969"/>
    <mergeCell ref="D1970:E1971"/>
    <mergeCell ref="A1972:E1972"/>
    <mergeCell ref="A1992:E1993"/>
    <mergeCell ref="A1994:E1995"/>
    <mergeCell ref="C1996:C1999"/>
    <mergeCell ref="D1996:E1997"/>
    <mergeCell ref="D2024:E2025"/>
    <mergeCell ref="D2026:E2027"/>
    <mergeCell ref="D1998:E1999"/>
    <mergeCell ref="A2000:E2000"/>
    <mergeCell ref="A2020:E2021"/>
    <mergeCell ref="A2022:E2023"/>
    <mergeCell ref="A2024:B2025"/>
    <mergeCell ref="C2024:C2027"/>
    <mergeCell ref="A2026:B2027"/>
    <mergeCell ref="A2028:E2028"/>
    <mergeCell ref="A2048:E2049"/>
    <mergeCell ref="A2050:E2051"/>
    <mergeCell ref="A2052:B2053"/>
    <mergeCell ref="C2052:C2055"/>
    <mergeCell ref="D2052:E2053"/>
    <mergeCell ref="A2054:B2055"/>
    <mergeCell ref="D2080:E2081"/>
    <mergeCell ref="D2082:E2083"/>
    <mergeCell ref="D2054:E2055"/>
    <mergeCell ref="A2056:E2056"/>
    <mergeCell ref="A2076:E2077"/>
    <mergeCell ref="A2078:E2079"/>
    <mergeCell ref="A2080:B2081"/>
    <mergeCell ref="C2080:C2083"/>
    <mergeCell ref="A2082:B2083"/>
    <mergeCell ref="A2164:B2165"/>
    <mergeCell ref="A2166:B2167"/>
  </mergeCells>
  <conditionalFormatting sqref="D11:D26 B26:C26 D39:D54 B54:C54 D67:D82 B82:C82 D84:D85 B85:C85 D98:D113 B113:C113 D126:D141 B141:C141 D154:D169 B169:C169 D182:D197 B197:C197 D210:D225 B225:C225 D238:D253 B253:C253 D266:D281 B281:C281 D294:D309 B309:C309 D322:D337 B337:C337 D350:D365 B365:C365 D378:D393 B393:C393 D406:D421 B421:C421 D434:D449 B449:C449 D462:D477 B477:C477 D490:D505 B505:C505 D518:D533 B533:C533 D546:D561 B561:C561 D574:D589 B589:C589 D602:D617 B617:C617 D630:D645 B645:C645 D658:D673 B673:C673 D686:D701 B701:C701 D714:D729 B729:C729 D742:D757 B757:C757 D770:D785 B785:C785 D798:D813 B813:C813 D826:D841 B841:C841 D854:D869 B869:C869 D882:D897 B897:C897 D910:D925 B925:C925 D938:D953 B953:C953 D966:D981 B981:C981 D994:D1009 B1009:C1009 D1022:D1037 B1037:C1037 D1050:D1065 B1065:C1065 D1078:D1093 B1093:C1093 D1106:D1121 B1121:C1121 D1134:D1149 B1149:C1149 D1162:D1177 B1177:C1177 D1190:D1205 B1205:C1205 D1218:D1233 B1233:C1233 D1246:D1261 B1261:C1261 D1274:D1289 B1289:C1289 D1302:D1317 B1317:C1317 D1330:D1345 B1345:C1345 D1358:D1373 B1373:C1373 D1386:D1401 B1401:C1401 D1414:D1429 B1429:C1429 D1442:D1457 B1457:C1457 D1470:D1485 B1485:C1485 D1498:D1513 B1513:C1513 D1526:D1541 B1541:C1541 D1554:D1569 B1569:C1569 D1582:D1597 B1597:C1597 D1610:D1625 B1625:C1625 D1638:D1653 B1653:C1653 D1666:D1681 B1681:C1681 D1694:D1709 B1709:C1709 D1722:D1737 B1737:C1737 D1750:D1765 B1765:C1765 D1778:D1793 B1793:C1793 D1806:D1821 B1821:C1821 D1834:D1849 B1849:C1849 D1862:D1877 B1877:C1877 D1890:D1905 B1905:C1905 D1918:D1933 B1933:C1933 D1946:D1961 B1961:C1961 D1974:D1989 B1989:C1989 D2002:D2017 B2017:C2017 D2030:D2045 B2045:C2045 D2058:D2073 B2073:C2073 D2086:D2101 B2101:C2101 D2114:D2129 B2129:C2129 D2142:D2157 B2157:C2157 D2170:D2185 B2185:C2185 D2198:D2213 B2213:C2213 D2226:D2241 B2241:C2241 D2254:D2269 B2269:C2269 D2282:D2297 B2297:C2297 D2310:D2325 B2325:C2325 D2338:D2353 B2353:C2353 D2366:D2381 B2381:C2381 D2394:D2409 B2409:C2409 D2422:D2437 B2437:C2437 D2450:D2465 B2465:C2465 D2478:D2493 B2493:C2493 D2506:D2521 B2521:C2521 D2534:D2549 B2549:C2549 D2562:D2577 B2577:C2577 D2590:D2605 B2605:C2605 D2618:D2633 B2633:C2633 D2646:D2661 B2661:C2661 D2674:D2689 B2689:C2689 D2702:D2717 B2717:C2717 D2730:D2745 B2745:C2745 D2758:D2773 B2773:C2773 D2786:D2801 B2801:C2801 D2814:D2829 B2829:C2829 D2842:D2857 B2857:C2857 D2870:D2885 B2885:C2885 D2898:D2913 B2913:C2913 D2926:D2941 B2941:C2941 D2954:D2969 B2969:C2969 D2982:D2997 B2997:C2997 D3010:D3025 B3025:C3025 D3038:D3053 B3053:C3053 D3066:D3081 B3081:C3081 D3094:D3109 B3109:C3109 D3122:D3137 B3137:C3137 D3150:D3165 B3165:C3165 D3178:D3193 B3193:C3193 D3206:D3221 B3221:C3221 D3234:D3249 B3249:C3249 D3262:D3277 B3277:C3277 D3290:D3305 B3305:C3305 D3318:D3333 B3333:C3333">
    <cfRule type="cellIs" dxfId="0" priority="1" operator="lessThan">
      <formula>0</formula>
    </cfRule>
  </conditionalFormatting>
  <conditionalFormatting sqref="A7:B8 A35:B36 A63:B64 A94:B95 A122:B123 A150:B151 A178:B179 A206:B207 A234:B235 A262:B263 A290:B291 A318:B319 A346:B347 A374:B375 A402:B403 A430:B431 A458:B459 A486:B487 A514:B515 A542:B543 A570:B571 A598:B599 A626:B627 A654:B655 A682:B683 A710:B711 A738:B739 A766:B767 A794:B795 A822:B823 A850:B851 A878:B879 A906:B907 A934:B935 A962:B963 A990:B991 A1018:B1019 A1046:B1047 A1074:B1075 A1102:B1103 A1130:B1131 A1158:B1159 A1186:B1187 A1214:B1215 A1242:B1243 A1270:B1271 A1298:B1299 A1326:B1327 A1354:B1355 A1382:B1383 A1410:B1411 A1438:B1439 A1466:B1467 A1494:B1495 A1522:B1523 A1550:B1551 A1578:B1579 A1606:B1607 A1634:B1635 A1662:B1663 A1690:B1691 A1718:B1719 A1746:B1747 A1774:B1775 A1802:B1803 A1830:B1831 A1858:B1859 A1886:B1887 A1914:B1915 A1942:B1943 A1970:B1971 A1998:B1999 A2026:B2027 A2054:B2055 A2082:B2083 A2110:B2111 A2138:B2139 A2166:B2167 A2194:B2195 A2222:B2223 A2250:B2251 A2278:B2279 A2306:B2307 A2334:B2335 A2362:B2363 A2390:B2391 A2418:B2419 A2446:B2447 A2474:B2475 A2502:B2503 A2530:B2531 A2558:B2559 A2586:B2587 A2614:B2615 A2642:B2643 A2670:B2671 A2698:B2699 A2726:B2727 A2754:B2755 A2782:B2783 A2810:B2811 A2838:B2839 A2866:B2867 A2894:B2895 A2922:B2923 A2950:B2951 A2978:B2979 A3006:B3007 A3034:B3035 A3062:B3063 A3090:B3091 A3118:B3119 A3146:B3147 A3174:B3175 A3202:B3203 A3230:B3231 A3258:B3259 A3286:B3287 A3314:B3315">
    <cfRule type="cellIs" dxfId="1" priority="2" operator="notEqual">
      <formula>"Pondělí"</formula>
    </cfRule>
  </conditionalFormatting>
  <conditionalFormatting sqref="D7:E8 D35:E36 D63:E64 D94:E95 D122:E123 D150:E151 D178:E179 D206:E207 D234:E235 D262:E263 D290:E291 D318:E319 D346:E347 D374:E375 D402:E403 D430:E431 D458:E459 D486:E487 D514:E515 D542:E543 D570:E571 D598:E599 D626:E627 D654:E655 D682:E683 D710:E711 D738:E739 D766:E767 D794:E795 D822:E823 D850:E851 D878:E879 D906:E907 D934:E935 D962:E963 D990:E991 D1018:E1019 D1046:E1047 D1074:E1075 D1102:E1103 D1130:E1131 D1158:E1159 D1186:E1187 D1214:E1215 D1242:E1243 D1270:E1271 D1298:E1299 D1326:E1327 D1354:E1355 D1382:E1383 D1410:E1411 D1438:E1439 D1466:E1467 D1494:E1495 D1522:E1523 D1550:E1551 D1578:E1579 D1606:E1607 D1634:E1635 D1662:E1663 D1690:E1691 D1718:E1719 D1746:E1747 D1774:E1775 D1802:E1803 D1830:E1831 D1858:E1859 D1886:E1887 D1914:E1915 D1942:E1943 D1970:E1971 D1998:E1999 D2026:E2027 D2054:E2055 D2082:E2083 D2110:E2111 D2138:E2139 D2166:E2167 D2194:E2195 D2222:E2223 D2250:E2251 D2278:E2279 D2306:E2307 D2334:E2335 D2362:E2363 D2390:E2391 D2418:E2419 D2446:E2447 D2474:E2475 D2502:E2503 D2530:E2531 D2558:E2559 D2586:E2587 D2614:E2615 D2642:E2643 D2670:E2671 D2698:E2699 D2726:E2727 D2754:E2755 D2782:E2783 D2810:E2811 D2838:E2839 D2866:E2867 D2894:E2895 D2922:E2923 D2950:E2951 D2978:E2979 D3006:E3007 D3034:E3035 D3062:E3063 D3090:E3091 D3118:E3119 D3146:E3147 D3174:E3175 D3202:E3203 D3230:E3231 D3258:E3259 D3286:E3287 D3314:E3315">
    <cfRule type="cellIs" dxfId="1" priority="3" operator="notEqual">
      <formula>"Neděle"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idden="1">
      <c r="A1" s="5" t="s">
        <v>1685</v>
      </c>
      <c r="B1" s="6"/>
      <c r="C1" s="6"/>
      <c r="D1" s="6"/>
      <c r="E1" s="7"/>
    </row>
    <row r="2" hidden="1">
      <c r="A2" s="10"/>
      <c r="B2" s="11"/>
      <c r="C2" s="11"/>
      <c r="D2" s="11"/>
      <c r="E2" s="12"/>
    </row>
    <row r="3" hidden="1">
      <c r="A3" s="5" t="s">
        <v>1655</v>
      </c>
      <c r="B3" s="6"/>
      <c r="C3" s="6"/>
      <c r="D3" s="6"/>
      <c r="E3" s="7"/>
    </row>
    <row r="4" hidden="1">
      <c r="A4" s="10"/>
      <c r="B4" s="11"/>
      <c r="C4" s="11"/>
      <c r="D4" s="11"/>
      <c r="E4" s="12"/>
    </row>
    <row r="5" hidden="1">
      <c r="A5" s="13">
        <v>45536.0</v>
      </c>
      <c r="B5" s="6"/>
      <c r="C5" s="14" t="s">
        <v>1656</v>
      </c>
      <c r="D5" s="15">
        <v>45536.0</v>
      </c>
      <c r="E5" s="7"/>
    </row>
    <row r="6" hidden="1">
      <c r="A6" s="10"/>
      <c r="B6" s="11"/>
      <c r="C6" s="16"/>
      <c r="D6" s="11"/>
      <c r="E6" s="12"/>
    </row>
    <row r="7" hidden="1">
      <c r="A7" s="17" t="str">
        <f>CHOOSE(WEEKDAY(A5), "Neděle", "Pondělí", "Úterý", "Středa", "Čtvrtek", "Pátek", "Sobota")</f>
        <v>Neděle</v>
      </c>
      <c r="B7" s="7"/>
      <c r="C7" s="16"/>
      <c r="D7" s="18" t="str">
        <f>CHOOSE(WEEKDAY(D5), "Neděle", "Pondělí", "Úterý", "Středa", "Čtvrtek", "Pátek", "Sobota")</f>
        <v>Neděle</v>
      </c>
      <c r="E7" s="7"/>
    </row>
    <row r="8" hidden="1">
      <c r="A8" s="10"/>
      <c r="B8" s="12"/>
      <c r="C8" s="16"/>
      <c r="D8" s="11"/>
      <c r="E8" s="12"/>
    </row>
    <row r="9" hidden="1">
      <c r="A9" s="19" t="s">
        <v>1657</v>
      </c>
      <c r="B9" s="6"/>
      <c r="C9" s="6"/>
      <c r="D9" s="6"/>
      <c r="E9" s="7"/>
    </row>
    <row r="10" hidden="1">
      <c r="A10" s="20" t="s">
        <v>1658</v>
      </c>
      <c r="B10" s="21" t="s">
        <v>1659</v>
      </c>
      <c r="C10" s="22" t="s">
        <v>1660</v>
      </c>
      <c r="D10" s="21" t="s">
        <v>1661</v>
      </c>
      <c r="E10" s="23" t="s">
        <v>13</v>
      </c>
    </row>
    <row r="11" hidden="1">
      <c r="A11" s="24" t="s">
        <v>1662</v>
      </c>
      <c r="B11" s="25">
        <v>4961.0</v>
      </c>
      <c r="C11" s="26">
        <v>4961.0</v>
      </c>
      <c r="D11" s="27">
        <f t="shared" ref="D11:D26" si="1">C11-B11</f>
        <v>0</v>
      </c>
      <c r="E11" s="41"/>
    </row>
    <row r="12" hidden="1">
      <c r="A12" s="24" t="s">
        <v>1663</v>
      </c>
      <c r="B12" s="29">
        <v>3710.0</v>
      </c>
      <c r="C12" s="26">
        <v>3710.0</v>
      </c>
      <c r="D12" s="27">
        <f t="shared" si="1"/>
        <v>0</v>
      </c>
      <c r="E12" s="41"/>
    </row>
    <row r="13" hidden="1">
      <c r="A13" s="24" t="s">
        <v>1664</v>
      </c>
      <c r="B13" s="29">
        <v>200.0</v>
      </c>
      <c r="C13" s="26">
        <v>200.0</v>
      </c>
      <c r="D13" s="27">
        <f t="shared" si="1"/>
        <v>0</v>
      </c>
      <c r="E13" s="41"/>
    </row>
    <row r="14" hidden="1">
      <c r="A14" s="24" t="s">
        <v>1666</v>
      </c>
      <c r="B14" s="29">
        <v>0.0</v>
      </c>
      <c r="C14" s="26"/>
      <c r="D14" s="27">
        <f t="shared" si="1"/>
        <v>0</v>
      </c>
      <c r="E14" s="41"/>
    </row>
    <row r="15" hidden="1">
      <c r="A15" s="30" t="s">
        <v>1668</v>
      </c>
      <c r="B15" s="29">
        <v>0.0</v>
      </c>
      <c r="C15" s="26"/>
      <c r="D15" s="27">
        <f t="shared" si="1"/>
        <v>0</v>
      </c>
      <c r="E15" s="41"/>
    </row>
    <row r="16" hidden="1">
      <c r="A16" s="30" t="s">
        <v>1669</v>
      </c>
      <c r="B16" s="29">
        <v>0.0</v>
      </c>
      <c r="C16" s="26"/>
      <c r="D16" s="27">
        <f t="shared" si="1"/>
        <v>0</v>
      </c>
      <c r="E16" s="41"/>
    </row>
    <row r="17" hidden="1">
      <c r="A17" s="30" t="s">
        <v>1671</v>
      </c>
      <c r="B17" s="29">
        <v>155.0</v>
      </c>
      <c r="C17" s="26">
        <v>155.0</v>
      </c>
      <c r="D17" s="27">
        <f t="shared" si="1"/>
        <v>0</v>
      </c>
      <c r="E17" s="40" t="s">
        <v>2167</v>
      </c>
    </row>
    <row r="18" hidden="1">
      <c r="A18" s="31" t="s">
        <v>1673</v>
      </c>
      <c r="B18" s="29">
        <v>720.0</v>
      </c>
      <c r="C18" s="26">
        <f>360+360</f>
        <v>720</v>
      </c>
      <c r="D18" s="27">
        <f t="shared" si="1"/>
        <v>0</v>
      </c>
      <c r="E18" s="41"/>
    </row>
    <row r="19" hidden="1">
      <c r="A19" s="32" t="s">
        <v>1674</v>
      </c>
      <c r="B19" s="29">
        <v>11411.0</v>
      </c>
      <c r="C19" s="33">
        <f t="array" ref="C19">SUMIFS(INDIRECT(A1 &amp; " Restia!C:C"), INDIRECT(A1 &amp; " Restia!A:A"), A19, INDIRECT(A1 &amp; " Restia!B:B"), "&lt;&gt;canceled")</f>
        <v>42915</v>
      </c>
      <c r="D19" s="27">
        <f t="shared" si="1"/>
        <v>31504</v>
      </c>
      <c r="E19" s="41"/>
    </row>
    <row r="20" hidden="1">
      <c r="A20" s="32" t="s">
        <v>1675</v>
      </c>
      <c r="B20" s="29">
        <v>3320.0</v>
      </c>
      <c r="C20" s="9">
        <f t="array" ref="C20">SUMIFS( INDIRECT(A1 &amp; " Restia!C:C"), INDIRECT(A1 &amp; " Restia!A:A"), A20, INDIRECT(A1 &amp; " Restia!B:B"), "&lt;&gt;canceled" )</f>
        <v>14825</v>
      </c>
      <c r="D20" s="27">
        <f t="shared" si="1"/>
        <v>11505</v>
      </c>
      <c r="E20" s="41"/>
    </row>
    <row r="21" hidden="1">
      <c r="A21" s="32" t="s">
        <v>1676</v>
      </c>
      <c r="B21" s="29">
        <v>17182.0</v>
      </c>
      <c r="C21" s="9">
        <f t="array" ref="C21">SUMIFS( INDIRECT(A1 &amp; " Restia!C:C"), INDIRECT(A1 &amp; " Restia!A:A"), "damejidlo", INDIRECT(A1 &amp; " Restia!G:G"), "online", INDIRECT(A1 &amp; " Restia!B:B"), "&lt;&gt;canceled" )</f>
        <v>53220</v>
      </c>
      <c r="D21" s="27">
        <f t="shared" si="1"/>
        <v>36038</v>
      </c>
      <c r="E21" s="41"/>
    </row>
    <row r="22" hidden="1">
      <c r="A22" s="32" t="s">
        <v>1677</v>
      </c>
      <c r="B22" s="29">
        <v>13118.0</v>
      </c>
      <c r="C22" s="9">
        <f t="array" ref="C22">SUMIFS( INDIRECT(A1 &amp; " Restia!C:C"), INDIRECT(A1 &amp; " Restia!A:A"), "generic", INDIRECT(A1 &amp; " Restia!G:G"), "online", INDIRECT(A1 &amp; " Restia!B:B"), "&lt;&gt;canceled" )</f>
        <v>46919</v>
      </c>
      <c r="D22" s="27">
        <f t="shared" si="1"/>
        <v>33801</v>
      </c>
      <c r="E22" s="41"/>
    </row>
    <row r="23" hidden="1">
      <c r="A23" s="32" t="s">
        <v>1679</v>
      </c>
      <c r="B23" s="29">
        <v>548.0</v>
      </c>
      <c r="C23" s="9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349</v>
      </c>
      <c r="D23" s="27">
        <f t="shared" si="1"/>
        <v>-199</v>
      </c>
      <c r="E23" s="41"/>
    </row>
    <row r="24" hidden="1">
      <c r="A24" s="32" t="s">
        <v>1680</v>
      </c>
      <c r="B24" s="29">
        <v>2060.0</v>
      </c>
      <c r="C24" s="9">
        <f t="array" ref="C24">SUMIFS( INDIRECT(A1 &amp; " Restia!C:C"), INDIRECT(A1 &amp; " Restia!A:A"), "damejidlo", INDIRECT(A1 &amp; " Restia!G:G"), "cash", INDIRECT(A1 &amp; " Restia!B:B"), "&lt;&gt;canceled")</f>
        <v>7914</v>
      </c>
      <c r="D24" s="27">
        <f t="shared" si="1"/>
        <v>5854</v>
      </c>
      <c r="E24" s="41"/>
    </row>
    <row r="25" hidden="1">
      <c r="A25" s="35" t="s">
        <v>1681</v>
      </c>
      <c r="B25" s="29">
        <v>55325.0</v>
      </c>
      <c r="C25" s="9">
        <f t="array" ref="C25">SUM(INDIRECT(A1 &amp; " Restia!C:C")) - SUMIFS(INDIRECT(A1 &amp; " Restia!C:C"), INDIRECT(A1 &amp; " Restia!B:B"), "canceled")</f>
        <v>196622.5</v>
      </c>
      <c r="D25" s="27">
        <f t="shared" si="1"/>
        <v>141297.5</v>
      </c>
      <c r="E25" s="41"/>
    </row>
    <row r="26" hidden="1">
      <c r="A26" s="36" t="s">
        <v>1682</v>
      </c>
      <c r="B26" s="42">
        <v>0.0</v>
      </c>
      <c r="C26" s="43">
        <f>sum(C11:C23)-C25</f>
        <v>-28648.5</v>
      </c>
      <c r="D26" s="44">
        <f t="shared" si="1"/>
        <v>-28648.5</v>
      </c>
      <c r="E26" s="45"/>
    </row>
    <row r="27" hidden="1"/>
    <row r="28" hidden="1"/>
    <row r="29" hidden="1">
      <c r="A29" s="5" t="s">
        <v>1685</v>
      </c>
      <c r="B29" s="6"/>
      <c r="C29" s="6"/>
      <c r="D29" s="6"/>
      <c r="E29" s="7"/>
    </row>
    <row r="30" hidden="1">
      <c r="A30" s="10"/>
      <c r="B30" s="11"/>
      <c r="C30" s="11"/>
      <c r="D30" s="11"/>
      <c r="E30" s="12"/>
    </row>
    <row r="31" hidden="1">
      <c r="A31" s="5" t="s">
        <v>1655</v>
      </c>
      <c r="B31" s="6"/>
      <c r="C31" s="6"/>
      <c r="D31" s="6"/>
      <c r="E31" s="7"/>
    </row>
    <row r="32" hidden="1">
      <c r="A32" s="10"/>
      <c r="B32" s="11"/>
      <c r="C32" s="11"/>
      <c r="D32" s="11"/>
      <c r="E32" s="12"/>
    </row>
    <row r="33" hidden="1">
      <c r="A33" s="13">
        <v>45537.0</v>
      </c>
      <c r="B33" s="6"/>
      <c r="C33" s="14" t="s">
        <v>1656</v>
      </c>
      <c r="D33" s="15">
        <v>45543.0</v>
      </c>
      <c r="E33" s="7"/>
    </row>
    <row r="34" hidden="1">
      <c r="A34" s="10"/>
      <c r="B34" s="11"/>
      <c r="C34" s="16"/>
      <c r="D34" s="11"/>
      <c r="E34" s="12"/>
    </row>
    <row r="35" hidden="1">
      <c r="A35" s="17" t="str">
        <f>CHOOSE(WEEKDAY(A33), "Neděle", "Pondělí", "Úterý", "Středa", "Čtvrtek", "Pátek", "Sobota")</f>
        <v>Pondělí</v>
      </c>
      <c r="B35" s="7"/>
      <c r="C35" s="16"/>
      <c r="D35" s="18" t="str">
        <f>CHOOSE(WEEKDAY(D33), "Neděle", "Pondělí", "Úterý", "Středa", "Čtvrtek", "Pátek", "Sobota")</f>
        <v>Neděle</v>
      </c>
      <c r="E35" s="7"/>
    </row>
    <row r="36" hidden="1">
      <c r="A36" s="10"/>
      <c r="B36" s="12"/>
      <c r="C36" s="16"/>
      <c r="D36" s="11"/>
      <c r="E36" s="12"/>
    </row>
    <row r="37" hidden="1">
      <c r="A37" s="19" t="s">
        <v>1657</v>
      </c>
      <c r="B37" s="6"/>
      <c r="C37" s="6"/>
      <c r="D37" s="6"/>
      <c r="E37" s="7"/>
    </row>
    <row r="38" hidden="1">
      <c r="A38" s="20" t="s">
        <v>1658</v>
      </c>
      <c r="B38" s="21" t="s">
        <v>1659</v>
      </c>
      <c r="C38" s="22" t="s">
        <v>1660</v>
      </c>
      <c r="D38" s="21" t="s">
        <v>1661</v>
      </c>
      <c r="E38" s="23" t="s">
        <v>13</v>
      </c>
    </row>
    <row r="39" hidden="1">
      <c r="A39" s="24" t="s">
        <v>1662</v>
      </c>
      <c r="B39" s="25">
        <v>27473.0</v>
      </c>
      <c r="C39" s="26">
        <f>(2000*3)+(1000*6)+(500*22)+(200*20)+(100*4)+(50*1)+(20*1)+(2*1)+(1*1)</f>
        <v>27473</v>
      </c>
      <c r="D39" s="27">
        <f t="shared" ref="D39:D54" si="2">C39-B39</f>
        <v>0</v>
      </c>
      <c r="E39" s="41"/>
    </row>
    <row r="40" hidden="1">
      <c r="A40" s="24" t="s">
        <v>1663</v>
      </c>
      <c r="B40" s="29">
        <v>30040.0</v>
      </c>
      <c r="C40" s="26">
        <f>2926+2649+2881+4902+7136+4784+4762</f>
        <v>30040</v>
      </c>
      <c r="D40" s="27">
        <f t="shared" si="2"/>
        <v>0</v>
      </c>
      <c r="E40" s="41"/>
    </row>
    <row r="41" hidden="1">
      <c r="A41" s="24" t="s">
        <v>1664</v>
      </c>
      <c r="B41" s="29">
        <v>0.0</v>
      </c>
      <c r="C41" s="26"/>
      <c r="D41" s="27">
        <f t="shared" si="2"/>
        <v>0</v>
      </c>
      <c r="E41" s="41"/>
    </row>
    <row r="42" hidden="1">
      <c r="A42" s="24" t="s">
        <v>1666</v>
      </c>
      <c r="B42" s="29">
        <v>0.0</v>
      </c>
      <c r="C42" s="26"/>
      <c r="D42" s="27">
        <f t="shared" si="2"/>
        <v>0</v>
      </c>
      <c r="E42" s="41"/>
    </row>
    <row r="43" hidden="1">
      <c r="A43" s="30" t="s">
        <v>1668</v>
      </c>
      <c r="B43" s="29">
        <v>0.0</v>
      </c>
      <c r="C43" s="26"/>
      <c r="D43" s="27">
        <f t="shared" si="2"/>
        <v>0</v>
      </c>
      <c r="E43" s="41"/>
    </row>
    <row r="44" hidden="1">
      <c r="A44" s="30" t="s">
        <v>1669</v>
      </c>
      <c r="B44" s="29">
        <v>698.0</v>
      </c>
      <c r="C44" s="26">
        <v>696.0</v>
      </c>
      <c r="D44" s="27">
        <f t="shared" si="2"/>
        <v>-2</v>
      </c>
      <c r="E44" s="40"/>
    </row>
    <row r="45" hidden="1">
      <c r="A45" s="30" t="s">
        <v>1671</v>
      </c>
      <c r="B45" s="29">
        <v>1050.0</v>
      </c>
      <c r="C45" s="26">
        <v>1000.0</v>
      </c>
      <c r="D45" s="27">
        <f t="shared" si="2"/>
        <v>-50</v>
      </c>
      <c r="E45" s="40" t="s">
        <v>2168</v>
      </c>
    </row>
    <row r="46" hidden="1">
      <c r="A46" s="31" t="s">
        <v>1673</v>
      </c>
      <c r="B46" s="29">
        <v>5240.0</v>
      </c>
      <c r="C46" s="26">
        <f>840+80+520+560++400+360+200+400+200+400+280+200</f>
        <v>4440</v>
      </c>
      <c r="D46" s="27">
        <f t="shared" si="2"/>
        <v>-800</v>
      </c>
      <c r="E46" s="41"/>
    </row>
    <row r="47" hidden="1">
      <c r="A47" s="32" t="s">
        <v>1674</v>
      </c>
      <c r="B47" s="29">
        <v>87648.0</v>
      </c>
      <c r="C47" s="33">
        <f t="array" ref="C47">SUMIFS(INDIRECT(A29 &amp; " Restia!C:C"), INDIRECT(A29 &amp; " Restia!A:A"), A47, INDIRECT(A29 &amp; " Restia!B:B"), "&lt;&gt;canceled")</f>
        <v>42915</v>
      </c>
      <c r="D47" s="27">
        <f t="shared" si="2"/>
        <v>-44733</v>
      </c>
      <c r="E47" s="41"/>
    </row>
    <row r="48" hidden="1">
      <c r="A48" s="32" t="s">
        <v>1675</v>
      </c>
      <c r="B48" s="29">
        <v>41747.0</v>
      </c>
      <c r="C48" s="9">
        <f t="array" ref="C48">SUMIFS( INDIRECT(A29 &amp; " Restia!C:C"), INDIRECT(A29 &amp; " Restia!A:A"), A48, INDIRECT(A29 &amp; " Restia!B:B"), "&lt;&gt;canceled" )</f>
        <v>14825</v>
      </c>
      <c r="D48" s="27">
        <f t="shared" si="2"/>
        <v>-26922</v>
      </c>
      <c r="E48" s="41"/>
    </row>
    <row r="49" hidden="1">
      <c r="A49" s="32" t="s">
        <v>1676</v>
      </c>
      <c r="B49" s="29">
        <v>128282.0</v>
      </c>
      <c r="C49" s="9">
        <f t="array" ref="C49">SUMIFS( INDIRECT(A29 &amp; " Restia!C:C"), INDIRECT(A29 &amp; " Restia!A:A"), "damejidlo", INDIRECT(A29 &amp; " Restia!G:G"), "online", INDIRECT(A29 &amp; " Restia!B:B"), "&lt;&gt;canceled" )</f>
        <v>53220</v>
      </c>
      <c r="D49" s="27">
        <f t="shared" si="2"/>
        <v>-75062</v>
      </c>
      <c r="E49" s="41"/>
    </row>
    <row r="50" hidden="1">
      <c r="A50" s="32" t="s">
        <v>1677</v>
      </c>
      <c r="B50" s="29">
        <v>72967.0</v>
      </c>
      <c r="C50" s="9">
        <f t="array" ref="C50">SUMIFS( INDIRECT(A29 &amp; " Restia!C:C"), INDIRECT(A29 &amp; " Restia!A:A"), "generic", INDIRECT(A29 &amp; " Restia!G:G"), "online", INDIRECT(A29 &amp; " Restia!B:B"), "&lt;&gt;canceled" )</f>
        <v>46919</v>
      </c>
      <c r="D50" s="27">
        <f t="shared" si="2"/>
        <v>-26048</v>
      </c>
      <c r="E50" s="41"/>
    </row>
    <row r="51" hidden="1">
      <c r="A51" s="32" t="s">
        <v>1679</v>
      </c>
      <c r="B51" s="29">
        <v>2290.0</v>
      </c>
      <c r="C51" s="9">
        <f t="array" ref="C51">SUMIFS( INDIRECT(A29 &amp; " Restia!C:C"), INDIRECT(A29 &amp; " Restia!E:E"), "wolt kurýr", INDIRECT(A29 &amp; " Restia!A:A"), "&lt;&gt;wolt", INDIRECT(A29 &amp; " Restia!G:G"), "cash", INDIRECT(A29 &amp; " Restia!B:B"), "&lt;&gt;canceled" )</f>
        <v>349</v>
      </c>
      <c r="D51" s="27">
        <f t="shared" si="2"/>
        <v>-1941</v>
      </c>
      <c r="E51" s="41"/>
    </row>
    <row r="52" hidden="1">
      <c r="A52" s="32" t="s">
        <v>1680</v>
      </c>
      <c r="B52" s="29">
        <v>16157.0</v>
      </c>
      <c r="C52" s="9">
        <f t="array" ref="C52">SUMIFS( INDIRECT(A29 &amp; " Restia!C:C"), INDIRECT(A29 &amp; " Restia!A:A"), "damejidlo", INDIRECT(A29 &amp; " Restia!G:G"), "cash", INDIRECT(A29 &amp; " Restia!B:B"), "&lt;&gt;canceled")</f>
        <v>7914</v>
      </c>
      <c r="D52" s="27">
        <f t="shared" si="2"/>
        <v>-8243</v>
      </c>
      <c r="E52" s="41"/>
    </row>
    <row r="53" hidden="1">
      <c r="A53" s="35" t="s">
        <v>1681</v>
      </c>
      <c r="B53" s="29">
        <v>397401.0</v>
      </c>
      <c r="C53" s="9">
        <f t="array" ref="C53">SUM(INDIRECT(A29 &amp; " Restia!C:C")) - SUMIFS(INDIRECT(A29 &amp; " Restia!C:C"), INDIRECT(A29 &amp; " Restia!B:B"), "canceled")</f>
        <v>196622.5</v>
      </c>
      <c r="D53" s="27">
        <f t="shared" si="2"/>
        <v>-200778.5</v>
      </c>
      <c r="E53" s="41"/>
    </row>
    <row r="54" hidden="1">
      <c r="A54" s="36" t="s">
        <v>1682</v>
      </c>
      <c r="B54" s="42">
        <v>34.0</v>
      </c>
      <c r="C54" s="43">
        <f>sum(C39:C51)-C53</f>
        <v>25254.5</v>
      </c>
      <c r="D54" s="44">
        <f t="shared" si="2"/>
        <v>25220.5</v>
      </c>
      <c r="E54" s="45"/>
    </row>
    <row r="55" hidden="1"/>
    <row r="56" hidden="1"/>
    <row r="57" hidden="1">
      <c r="A57" s="5" t="s">
        <v>1685</v>
      </c>
      <c r="B57" s="6"/>
      <c r="C57" s="6"/>
      <c r="D57" s="6"/>
      <c r="E57" s="7"/>
    </row>
    <row r="58" hidden="1">
      <c r="A58" s="10"/>
      <c r="B58" s="11"/>
      <c r="C58" s="11"/>
      <c r="D58" s="11"/>
      <c r="E58" s="12"/>
    </row>
    <row r="59" hidden="1">
      <c r="A59" s="5" t="s">
        <v>1655</v>
      </c>
      <c r="B59" s="6"/>
      <c r="C59" s="6"/>
      <c r="D59" s="6"/>
      <c r="E59" s="7"/>
    </row>
    <row r="60" hidden="1">
      <c r="A60" s="10"/>
      <c r="B60" s="11"/>
      <c r="C60" s="11"/>
      <c r="D60" s="11"/>
      <c r="E60" s="12"/>
    </row>
    <row r="61" hidden="1">
      <c r="A61" s="13">
        <v>45544.0</v>
      </c>
      <c r="B61" s="6"/>
      <c r="C61" s="14" t="s">
        <v>1656</v>
      </c>
      <c r="D61" s="15">
        <v>45550.0</v>
      </c>
      <c r="E61" s="7"/>
    </row>
    <row r="62" hidden="1">
      <c r="A62" s="10"/>
      <c r="B62" s="11"/>
      <c r="C62" s="16"/>
      <c r="D62" s="11"/>
      <c r="E62" s="12"/>
    </row>
    <row r="63" hidden="1">
      <c r="A63" s="17" t="str">
        <f>CHOOSE(WEEKDAY(A61), "Neděle", "Pondělí", "Úterý", "Středa", "Čtvrtek", "Pátek", "Sobota")</f>
        <v>Pondělí</v>
      </c>
      <c r="B63" s="7"/>
      <c r="C63" s="16"/>
      <c r="D63" s="18" t="str">
        <f>CHOOSE(WEEKDAY(D61), "Neděle", "Pondělí", "Úterý", "Středa", "Čtvrtek", "Pátek", "Sobota")</f>
        <v>Neděle</v>
      </c>
      <c r="E63" s="7"/>
    </row>
    <row r="64" hidden="1">
      <c r="A64" s="10"/>
      <c r="B64" s="12"/>
      <c r="C64" s="16"/>
      <c r="D64" s="11"/>
      <c r="E64" s="12"/>
    </row>
    <row r="65" hidden="1">
      <c r="A65" s="19" t="s">
        <v>1657</v>
      </c>
      <c r="B65" s="6"/>
      <c r="C65" s="6"/>
      <c r="D65" s="6"/>
      <c r="E65" s="7"/>
    </row>
    <row r="66" hidden="1">
      <c r="A66" s="20" t="s">
        <v>1658</v>
      </c>
      <c r="B66" s="21" t="s">
        <v>1659</v>
      </c>
      <c r="C66" s="22" t="s">
        <v>1660</v>
      </c>
      <c r="D66" s="21" t="s">
        <v>1661</v>
      </c>
      <c r="E66" s="23" t="s">
        <v>13</v>
      </c>
    </row>
    <row r="67" hidden="1">
      <c r="A67" s="24" t="s">
        <v>1662</v>
      </c>
      <c r="B67" s="25">
        <v>34132.0</v>
      </c>
      <c r="C67" s="26">
        <f>(2000*7)+(1000*10)+(500*7)+(200*33)+(100*0)+(50*0)+(20*1)+(10*1)+(5*0)+(2*1)+(1*0)</f>
        <v>34132</v>
      </c>
      <c r="D67" s="27">
        <f t="shared" ref="D67:D82" si="3">C67-B67</f>
        <v>0</v>
      </c>
      <c r="E67" s="41"/>
    </row>
    <row r="68" hidden="1">
      <c r="A68" s="24" t="s">
        <v>1663</v>
      </c>
      <c r="B68" s="29">
        <v>23829.0</v>
      </c>
      <c r="C68" s="26">
        <f>3181+4924+6570+3424+3049+2235+446</f>
        <v>23829</v>
      </c>
      <c r="D68" s="27">
        <f t="shared" si="3"/>
        <v>0</v>
      </c>
      <c r="E68" s="41"/>
    </row>
    <row r="69" hidden="1">
      <c r="A69" s="24" t="s">
        <v>1664</v>
      </c>
      <c r="B69" s="29">
        <v>650.0</v>
      </c>
      <c r="C69" s="26">
        <f>130+130+200+190</f>
        <v>650</v>
      </c>
      <c r="D69" s="27">
        <f t="shared" si="3"/>
        <v>0</v>
      </c>
      <c r="E69" s="41"/>
    </row>
    <row r="70" hidden="1">
      <c r="A70" s="24" t="s">
        <v>1666</v>
      </c>
      <c r="B70" s="29">
        <v>0.0</v>
      </c>
      <c r="C70" s="26"/>
      <c r="D70" s="27">
        <f t="shared" si="3"/>
        <v>0</v>
      </c>
      <c r="E70" s="41"/>
    </row>
    <row r="71" hidden="1">
      <c r="A71" s="30" t="s">
        <v>1668</v>
      </c>
      <c r="B71" s="29">
        <v>0.0</v>
      </c>
      <c r="C71" s="26"/>
      <c r="D71" s="27">
        <f t="shared" si="3"/>
        <v>0</v>
      </c>
      <c r="E71" s="41"/>
    </row>
    <row r="72" hidden="1">
      <c r="A72" s="30" t="s">
        <v>1669</v>
      </c>
      <c r="B72" s="29">
        <v>0.0</v>
      </c>
      <c r="C72" s="26"/>
      <c r="D72" s="27">
        <f t="shared" si="3"/>
        <v>0</v>
      </c>
      <c r="E72" s="40"/>
    </row>
    <row r="73" hidden="1">
      <c r="A73" s="30" t="s">
        <v>1671</v>
      </c>
      <c r="B73" s="29">
        <v>195.0</v>
      </c>
      <c r="C73" s="26">
        <v>155.0</v>
      </c>
      <c r="D73" s="27">
        <f t="shared" si="3"/>
        <v>-40</v>
      </c>
      <c r="E73" s="40"/>
    </row>
    <row r="74" hidden="1">
      <c r="A74" s="31" t="s">
        <v>1673</v>
      </c>
      <c r="B74" s="29">
        <v>5600.0</v>
      </c>
      <c r="C74" s="26">
        <f>400+480+640+480+640+520+440+280+360+240+440+400+320</f>
        <v>5640</v>
      </c>
      <c r="D74" s="27">
        <f t="shared" si="3"/>
        <v>40</v>
      </c>
      <c r="E74" s="41"/>
    </row>
    <row r="75" hidden="1">
      <c r="A75" s="32" t="s">
        <v>1674</v>
      </c>
      <c r="B75" s="29">
        <v>103212.0</v>
      </c>
      <c r="C75" s="33">
        <f t="array" ref="C75">SUMIFS(INDIRECT(A57 &amp; " Restia!C:C"), INDIRECT(A57 &amp; " Restia!A:A"), A75, INDIRECT(A57 &amp; " Restia!B:B"), "&lt;&gt;canceled")</f>
        <v>42915</v>
      </c>
      <c r="D75" s="27">
        <f t="shared" si="3"/>
        <v>-60297</v>
      </c>
      <c r="E75" s="41"/>
    </row>
    <row r="76" hidden="1">
      <c r="A76" s="32" t="s">
        <v>1675</v>
      </c>
      <c r="B76" s="29">
        <v>38656.0</v>
      </c>
      <c r="C76" s="9">
        <f t="array" ref="C76">SUMIFS( INDIRECT(A57 &amp; " Restia!C:C"), INDIRECT(A57 &amp; " Restia!A:A"), A76, INDIRECT(A57 &amp; " Restia!B:B"), "&lt;&gt;canceled" )</f>
        <v>14825</v>
      </c>
      <c r="D76" s="27">
        <f t="shared" si="3"/>
        <v>-23831</v>
      </c>
      <c r="E76" s="41"/>
    </row>
    <row r="77" hidden="1">
      <c r="A77" s="32" t="s">
        <v>1676</v>
      </c>
      <c r="B77" s="29">
        <v>140215.0</v>
      </c>
      <c r="C77" s="9">
        <f t="array" ref="C77">SUMIFS( INDIRECT(A57 &amp; " Restia!C:C"), INDIRECT(A57 &amp; " Restia!A:A"), "damejidlo", INDIRECT(A57 &amp; " Restia!G:G"), "online", INDIRECT(A57 &amp; " Restia!B:B"), "&lt;&gt;canceled" )</f>
        <v>53220</v>
      </c>
      <c r="D77" s="27">
        <f t="shared" si="3"/>
        <v>-86995</v>
      </c>
      <c r="E77" s="41"/>
    </row>
    <row r="78" hidden="1">
      <c r="A78" s="32" t="s">
        <v>1677</v>
      </c>
      <c r="B78" s="29">
        <v>98441.0</v>
      </c>
      <c r="C78" s="9">
        <f t="array" ref="C78">SUMIFS( INDIRECT(A57 &amp; " Restia!C:C"), INDIRECT(A57 &amp; " Restia!A:A"), "generic", INDIRECT(A57 &amp; " Restia!G:G"), "online", INDIRECT(A57 &amp; " Restia!B:B"), "&lt;&gt;canceled" )</f>
        <v>46919</v>
      </c>
      <c r="D78" s="27">
        <f t="shared" si="3"/>
        <v>-51522</v>
      </c>
      <c r="E78" s="41"/>
    </row>
    <row r="79" hidden="1">
      <c r="A79" s="32" t="s">
        <v>1679</v>
      </c>
      <c r="B79" s="29">
        <v>6905.0</v>
      </c>
      <c r="C79" s="9">
        <f t="array" ref="C79">SUMIFS( INDIRECT(A57 &amp; " Restia!C:C"), INDIRECT(A57 &amp; " Restia!E:E"), "wolt kurýr", INDIRECT(A57 &amp; " Restia!A:A"), "&lt;&gt;wolt", INDIRECT(A57 &amp; " Restia!G:G"), "cash", INDIRECT(A57 &amp; " Restia!B:B"), "&lt;&gt;canceled" )</f>
        <v>349</v>
      </c>
      <c r="D79" s="27">
        <f t="shared" si="3"/>
        <v>-6556</v>
      </c>
      <c r="E79" s="41"/>
    </row>
    <row r="80" hidden="1">
      <c r="A80" s="32" t="s">
        <v>1680</v>
      </c>
      <c r="B80" s="29">
        <v>20700.0</v>
      </c>
      <c r="C80" s="9">
        <f t="array" ref="C80">SUMIFS( INDIRECT(A57 &amp; " Restia!C:C"), INDIRECT(A57 &amp; " Restia!A:A"), "damejidlo", INDIRECT(A57 &amp; " Restia!G:G"), "cash", INDIRECT(A57 &amp; " Restia!B:B"), "&lt;&gt;canceled")</f>
        <v>7914</v>
      </c>
      <c r="D80" s="27">
        <f t="shared" si="3"/>
        <v>-12786</v>
      </c>
      <c r="E80" s="41"/>
    </row>
    <row r="81" hidden="1">
      <c r="A81" s="35" t="s">
        <v>1681</v>
      </c>
      <c r="B81" s="29">
        <v>452330.0</v>
      </c>
      <c r="C81" s="9">
        <f t="array" ref="C81">SUM(INDIRECT(A57 &amp; " Restia!C:C")) - SUMIFS(INDIRECT(A57 &amp; " Restia!C:C"), INDIRECT(A57 &amp; " Restia!B:B"), "canceled")</f>
        <v>196622.5</v>
      </c>
      <c r="D81" s="27">
        <f t="shared" si="3"/>
        <v>-255707.5</v>
      </c>
      <c r="E81" s="41"/>
    </row>
    <row r="82" hidden="1">
      <c r="A82" s="36" t="s">
        <v>1682</v>
      </c>
      <c r="B82" s="42">
        <v>-495.0</v>
      </c>
      <c r="C82" s="43">
        <f>sum(C67:C79)-C81</f>
        <v>26011.5</v>
      </c>
      <c r="D82" s="44">
        <f t="shared" si="3"/>
        <v>26506.5</v>
      </c>
      <c r="E82" s="45"/>
    </row>
    <row r="83" hidden="1"/>
    <row r="84" hidden="1"/>
    <row r="85" hidden="1">
      <c r="A85" s="5" t="s">
        <v>1685</v>
      </c>
      <c r="B85" s="6"/>
      <c r="C85" s="6"/>
      <c r="D85" s="6"/>
      <c r="E85" s="7"/>
    </row>
    <row r="86" hidden="1">
      <c r="A86" s="10"/>
      <c r="B86" s="11"/>
      <c r="C86" s="11"/>
      <c r="D86" s="11"/>
      <c r="E86" s="12"/>
    </row>
    <row r="87" hidden="1">
      <c r="A87" s="5" t="s">
        <v>1655</v>
      </c>
      <c r="B87" s="6"/>
      <c r="C87" s="6"/>
      <c r="D87" s="6"/>
      <c r="E87" s="7"/>
    </row>
    <row r="88" hidden="1">
      <c r="A88" s="10"/>
      <c r="B88" s="11"/>
      <c r="C88" s="11"/>
      <c r="D88" s="11"/>
      <c r="E88" s="12"/>
    </row>
    <row r="89" hidden="1">
      <c r="A89" s="13">
        <v>45551.0</v>
      </c>
      <c r="B89" s="6"/>
      <c r="C89" s="14" t="s">
        <v>1656</v>
      </c>
      <c r="D89" s="15">
        <v>45557.0</v>
      </c>
      <c r="E89" s="7"/>
    </row>
    <row r="90" hidden="1">
      <c r="A90" s="10"/>
      <c r="B90" s="11"/>
      <c r="C90" s="16"/>
      <c r="D90" s="11"/>
      <c r="E90" s="12"/>
    </row>
    <row r="91" hidden="1">
      <c r="A91" s="17" t="str">
        <f>CHOOSE(WEEKDAY(A89), "Neděle", "Pondělí", "Úterý", "Středa", "Čtvrtek", "Pátek", "Sobota")</f>
        <v>Pondělí</v>
      </c>
      <c r="B91" s="7"/>
      <c r="C91" s="16"/>
      <c r="D91" s="18" t="str">
        <f>CHOOSE(WEEKDAY(D89), "Neděle", "Pondělí", "Úterý", "Středa", "Čtvrtek", "Pátek", "Sobota")</f>
        <v>Neděle</v>
      </c>
      <c r="E91" s="7"/>
    </row>
    <row r="92" hidden="1">
      <c r="A92" s="10"/>
      <c r="B92" s="12"/>
      <c r="C92" s="16"/>
      <c r="D92" s="11"/>
      <c r="E92" s="12"/>
    </row>
    <row r="93" hidden="1">
      <c r="A93" s="19" t="s">
        <v>1657</v>
      </c>
      <c r="B93" s="6"/>
      <c r="C93" s="6"/>
      <c r="D93" s="6"/>
      <c r="E93" s="7"/>
    </row>
    <row r="94" hidden="1">
      <c r="A94" s="20" t="s">
        <v>1658</v>
      </c>
      <c r="B94" s="21" t="s">
        <v>1659</v>
      </c>
      <c r="C94" s="22" t="s">
        <v>1660</v>
      </c>
      <c r="D94" s="21" t="s">
        <v>1661</v>
      </c>
      <c r="E94" s="23" t="s">
        <v>13</v>
      </c>
    </row>
    <row r="95" hidden="1">
      <c r="A95" s="24" t="s">
        <v>1662</v>
      </c>
      <c r="B95" s="25">
        <v>23505.0</v>
      </c>
      <c r="C95" s="26">
        <f>(2000*3)+(1000*10)+(500*10)+(200*10)+(100*0)+(50*0)+(20*1)+(10*0)+(5*0)+(2*0)+(1*0)</f>
        <v>23020</v>
      </c>
      <c r="D95" s="27">
        <f t="shared" ref="D95:D110" si="4">C95-B95</f>
        <v>-485</v>
      </c>
      <c r="E95" s="41"/>
    </row>
    <row r="96" hidden="1">
      <c r="A96" s="24" t="s">
        <v>1663</v>
      </c>
      <c r="B96" s="29">
        <v>28466.0</v>
      </c>
      <c r="C96" s="26">
        <f>7131+5343+5322+2189+2762+2386+3333</f>
        <v>28466</v>
      </c>
      <c r="D96" s="27">
        <f t="shared" si="4"/>
        <v>0</v>
      </c>
      <c r="E96" s="41"/>
    </row>
    <row r="97" hidden="1">
      <c r="A97" s="24" t="s">
        <v>1664</v>
      </c>
      <c r="B97" s="29">
        <v>440.0</v>
      </c>
      <c r="C97" s="26">
        <f>110+110+110+110+190</f>
        <v>630</v>
      </c>
      <c r="D97" s="27">
        <f t="shared" si="4"/>
        <v>190</v>
      </c>
      <c r="E97" s="41"/>
    </row>
    <row r="98" hidden="1">
      <c r="A98" s="24" t="s">
        <v>1666</v>
      </c>
      <c r="B98" s="29">
        <v>1500.0</v>
      </c>
      <c r="C98" s="26">
        <f>500+500+500</f>
        <v>1500</v>
      </c>
      <c r="D98" s="27">
        <f t="shared" si="4"/>
        <v>0</v>
      </c>
      <c r="E98" s="41"/>
    </row>
    <row r="99" hidden="1">
      <c r="A99" s="30" t="s">
        <v>1668</v>
      </c>
      <c r="B99" s="29">
        <v>0.0</v>
      </c>
      <c r="C99" s="26"/>
      <c r="D99" s="27">
        <f t="shared" si="4"/>
        <v>0</v>
      </c>
      <c r="E99" s="41"/>
    </row>
    <row r="100" hidden="1">
      <c r="A100" s="30" t="s">
        <v>1669</v>
      </c>
      <c r="B100" s="29">
        <v>0.0</v>
      </c>
      <c r="C100" s="26"/>
      <c r="D100" s="27">
        <f t="shared" si="4"/>
        <v>0</v>
      </c>
      <c r="E100" s="40"/>
    </row>
    <row r="101" hidden="1">
      <c r="A101" s="30" t="s">
        <v>1671</v>
      </c>
      <c r="B101" s="29">
        <v>3585.0</v>
      </c>
      <c r="C101" s="26">
        <f>155+1890+1500</f>
        <v>3545</v>
      </c>
      <c r="D101" s="27">
        <f t="shared" si="4"/>
        <v>-40</v>
      </c>
      <c r="E101" s="40" t="s">
        <v>2169</v>
      </c>
    </row>
    <row r="102" hidden="1">
      <c r="A102" s="31" t="s">
        <v>1673</v>
      </c>
      <c r="B102" s="29">
        <v>4520.0</v>
      </c>
      <c r="C102" s="26">
        <f>360+200+920+80+360+240+360+600+120+560+240+320+240</f>
        <v>4600</v>
      </c>
      <c r="D102" s="27">
        <f t="shared" si="4"/>
        <v>80</v>
      </c>
      <c r="E102" s="41"/>
    </row>
    <row r="103" hidden="1">
      <c r="A103" s="32" t="s">
        <v>1674</v>
      </c>
      <c r="B103" s="29">
        <v>85732.0</v>
      </c>
      <c r="C103" s="33">
        <f t="array" ref="C103">SUMIFS(INDIRECT(A85 &amp; " Restia!C:C"), INDIRECT(A85 &amp; " Restia!A:A"), A103, INDIRECT(A85 &amp; " Restia!B:B"), "&lt;&gt;canceled")</f>
        <v>42915</v>
      </c>
      <c r="D103" s="27">
        <f t="shared" si="4"/>
        <v>-42817</v>
      </c>
      <c r="E103" s="41"/>
    </row>
    <row r="104" hidden="1">
      <c r="A104" s="32" t="s">
        <v>1675</v>
      </c>
      <c r="B104" s="29">
        <v>34960.0</v>
      </c>
      <c r="C104" s="9">
        <f t="array" ref="C104">SUMIFS( INDIRECT(A85 &amp; " Restia!C:C"), INDIRECT(A85 &amp; " Restia!A:A"), A104, INDIRECT(A85 &amp; " Restia!B:B"), "&lt;&gt;canceled" )</f>
        <v>14825</v>
      </c>
      <c r="D104" s="27">
        <f t="shared" si="4"/>
        <v>-20135</v>
      </c>
      <c r="E104" s="41"/>
    </row>
    <row r="105" hidden="1">
      <c r="A105" s="32" t="s">
        <v>1676</v>
      </c>
      <c r="B105" s="29">
        <v>114713.0</v>
      </c>
      <c r="C105" s="9">
        <f t="array" ref="C105">SUMIFS( INDIRECT(A85 &amp; " Restia!C:C"), INDIRECT(A85 &amp; " Restia!A:A"), "damejidlo", INDIRECT(A85 &amp; " Restia!G:G"), "online", INDIRECT(A85 &amp; " Restia!B:B"), "&lt;&gt;canceled" )</f>
        <v>53220</v>
      </c>
      <c r="D105" s="27">
        <f t="shared" si="4"/>
        <v>-61493</v>
      </c>
      <c r="E105" s="41"/>
    </row>
    <row r="106" hidden="1">
      <c r="A106" s="32" t="s">
        <v>1677</v>
      </c>
      <c r="B106" s="29">
        <v>83848.0</v>
      </c>
      <c r="C106" s="9">
        <f t="array" ref="C106">SUMIFS( INDIRECT(A85 &amp; " Restia!C:C"), INDIRECT(A85 &amp; " Restia!A:A"), "generic", INDIRECT(A85 &amp; " Restia!G:G"), "online", INDIRECT(A85 &amp; " Restia!B:B"), "&lt;&gt;canceled" )</f>
        <v>46919</v>
      </c>
      <c r="D106" s="27">
        <f t="shared" si="4"/>
        <v>-36929</v>
      </c>
      <c r="E106" s="41"/>
    </row>
    <row r="107" hidden="1">
      <c r="A107" s="32" t="s">
        <v>1679</v>
      </c>
      <c r="B107" s="29">
        <v>2383.0</v>
      </c>
      <c r="C107" s="9">
        <f t="array" ref="C107">SUMIFS( INDIRECT(A85 &amp; " Restia!C:C"), INDIRECT(A85 &amp; " Restia!E:E"), "wolt kurýr", INDIRECT(A85 &amp; " Restia!A:A"), "&lt;&gt;wolt", INDIRECT(A85 &amp; " Restia!G:G"), "cash", INDIRECT(A85 &amp; " Restia!B:B"), "&lt;&gt;canceled" )</f>
        <v>349</v>
      </c>
      <c r="D107" s="27">
        <f t="shared" si="4"/>
        <v>-2034</v>
      </c>
      <c r="E107" s="41"/>
    </row>
    <row r="108" hidden="1">
      <c r="A108" s="32" t="s">
        <v>1680</v>
      </c>
      <c r="B108" s="29">
        <v>14062.0</v>
      </c>
      <c r="C108" s="9">
        <f t="array" ref="C108">SUMIFS( INDIRECT(A85 &amp; " Restia!C:C"), INDIRECT(A85 &amp; " Restia!A:A"), "damejidlo", INDIRECT(A85 &amp; " Restia!G:G"), "cash", INDIRECT(A85 &amp; " Restia!B:B"), "&lt;&gt;canceled")</f>
        <v>7914</v>
      </c>
      <c r="D108" s="27">
        <f t="shared" si="4"/>
        <v>-6148</v>
      </c>
      <c r="E108" s="41"/>
    </row>
    <row r="109" hidden="1">
      <c r="A109" s="35" t="s">
        <v>1681</v>
      </c>
      <c r="B109" s="29">
        <v>383645.2</v>
      </c>
      <c r="C109" s="9">
        <f t="array" ref="C109">SUM(INDIRECT(A85 &amp; " Restia!C:C")) - SUMIFS(INDIRECT(A85 &amp; " Restia!C:C"), INDIRECT(A85 &amp; " Restia!B:B"), "canceled")</f>
        <v>196622.5</v>
      </c>
      <c r="D109" s="27">
        <f t="shared" si="4"/>
        <v>-187022.7</v>
      </c>
      <c r="E109" s="41"/>
    </row>
    <row r="110" hidden="1">
      <c r="A110" s="36" t="s">
        <v>1682</v>
      </c>
      <c r="B110" s="42">
        <v>6.80000000000291</v>
      </c>
      <c r="C110" s="43">
        <f>sum(C95:C107)-C109</f>
        <v>23366.5</v>
      </c>
      <c r="D110" s="44">
        <f t="shared" si="4"/>
        <v>23359.7</v>
      </c>
      <c r="E110" s="45"/>
    </row>
    <row r="111" hidden="1"/>
    <row r="112" hidden="1"/>
    <row r="113" hidden="1">
      <c r="A113" s="5" t="s">
        <v>1685</v>
      </c>
      <c r="B113" s="6"/>
      <c r="C113" s="6"/>
      <c r="D113" s="6"/>
      <c r="E113" s="7"/>
    </row>
    <row r="114" hidden="1">
      <c r="A114" s="10"/>
      <c r="B114" s="11"/>
      <c r="C114" s="11"/>
      <c r="D114" s="11"/>
      <c r="E114" s="12"/>
    </row>
    <row r="115" hidden="1">
      <c r="A115" s="5" t="s">
        <v>1655</v>
      </c>
      <c r="B115" s="6"/>
      <c r="C115" s="6"/>
      <c r="D115" s="6"/>
      <c r="E115" s="7"/>
    </row>
    <row r="116" hidden="1">
      <c r="A116" s="10"/>
      <c r="B116" s="11"/>
      <c r="C116" s="11"/>
      <c r="D116" s="11"/>
      <c r="E116" s="12"/>
    </row>
    <row r="117" hidden="1">
      <c r="A117" s="13">
        <v>45558.0</v>
      </c>
      <c r="B117" s="6"/>
      <c r="C117" s="14" t="s">
        <v>1656</v>
      </c>
      <c r="D117" s="15">
        <v>45564.0</v>
      </c>
      <c r="E117" s="7"/>
    </row>
    <row r="118" hidden="1">
      <c r="A118" s="10"/>
      <c r="B118" s="11"/>
      <c r="C118" s="16"/>
      <c r="D118" s="11"/>
      <c r="E118" s="12"/>
    </row>
    <row r="119" hidden="1">
      <c r="A119" s="17" t="str">
        <f>CHOOSE(WEEKDAY(A117), "Neděle", "Pondělí", "Úterý", "Středa", "Čtvrtek", "Pátek", "Sobota")</f>
        <v>Pondělí</v>
      </c>
      <c r="B119" s="7"/>
      <c r="C119" s="16"/>
      <c r="D119" s="18" t="str">
        <f>CHOOSE(WEEKDAY(D117), "Neděle", "Pondělí", "Úterý", "Středa", "Čtvrtek", "Pátek", "Sobota")</f>
        <v>Neděle</v>
      </c>
      <c r="E119" s="7"/>
    </row>
    <row r="120" hidden="1">
      <c r="A120" s="10"/>
      <c r="B120" s="12"/>
      <c r="C120" s="16"/>
      <c r="D120" s="11"/>
      <c r="E120" s="12"/>
    </row>
    <row r="121" hidden="1">
      <c r="A121" s="19" t="s">
        <v>1657</v>
      </c>
      <c r="B121" s="6"/>
      <c r="C121" s="6"/>
      <c r="D121" s="6"/>
      <c r="E121" s="7"/>
    </row>
    <row r="122" hidden="1">
      <c r="A122" s="20" t="s">
        <v>1658</v>
      </c>
      <c r="B122" s="21" t="s">
        <v>1659</v>
      </c>
      <c r="C122" s="22" t="s">
        <v>1660</v>
      </c>
      <c r="D122" s="21" t="s">
        <v>1661</v>
      </c>
      <c r="E122" s="23" t="s">
        <v>13</v>
      </c>
    </row>
    <row r="123" hidden="1">
      <c r="A123" s="24" t="s">
        <v>1662</v>
      </c>
      <c r="B123" s="25">
        <v>27347.0</v>
      </c>
      <c r="C123" s="26">
        <f>(2000*5)+(1000*13)+(500*7)+(200*3)+(100*2)+(50*0)+(20*2)+(10*0)+(5*1)+(2*1)+(1*0)</f>
        <v>27347</v>
      </c>
      <c r="D123" s="27">
        <f t="shared" ref="D123:D138" si="5">C123-B123</f>
        <v>0</v>
      </c>
      <c r="E123" s="41"/>
    </row>
    <row r="124" hidden="1">
      <c r="A124" s="24" t="s">
        <v>1663</v>
      </c>
      <c r="B124" s="29">
        <v>22305.0</v>
      </c>
      <c r="C124" s="26">
        <f>3239+6859+3541+4713+1038+1328+1587</f>
        <v>22305</v>
      </c>
      <c r="D124" s="27">
        <f t="shared" si="5"/>
        <v>0</v>
      </c>
      <c r="E124" s="41"/>
    </row>
    <row r="125" hidden="1">
      <c r="A125" s="24" t="s">
        <v>1664</v>
      </c>
      <c r="B125" s="29">
        <v>3020.0</v>
      </c>
      <c r="C125" s="26">
        <f>200+(180*7)+145+145+145+145+140+140+140+110+110+85+85+85+85</f>
        <v>3020</v>
      </c>
      <c r="D125" s="27">
        <f t="shared" si="5"/>
        <v>0</v>
      </c>
      <c r="E125" s="41"/>
    </row>
    <row r="126" hidden="1">
      <c r="A126" s="24" t="s">
        <v>1666</v>
      </c>
      <c r="B126" s="29">
        <v>1000.0</v>
      </c>
      <c r="C126" s="26">
        <f>500+500</f>
        <v>1000</v>
      </c>
      <c r="D126" s="27">
        <f t="shared" si="5"/>
        <v>0</v>
      </c>
      <c r="E126" s="41"/>
    </row>
    <row r="127" hidden="1">
      <c r="A127" s="30" t="s">
        <v>1668</v>
      </c>
      <c r="B127" s="29">
        <v>0.0</v>
      </c>
      <c r="C127" s="26"/>
      <c r="D127" s="27">
        <f t="shared" si="5"/>
        <v>0</v>
      </c>
      <c r="E127" s="41"/>
    </row>
    <row r="128" hidden="1">
      <c r="A128" s="30" t="s">
        <v>1669</v>
      </c>
      <c r="B128" s="29">
        <v>0.0</v>
      </c>
      <c r="C128" s="26"/>
      <c r="D128" s="27">
        <f t="shared" si="5"/>
        <v>0</v>
      </c>
      <c r="E128" s="40"/>
    </row>
    <row r="129" hidden="1">
      <c r="A129" s="30" t="s">
        <v>1671</v>
      </c>
      <c r="B129" s="29">
        <v>5200.0</v>
      </c>
      <c r="C129" s="26">
        <f>2000+3000</f>
        <v>5000</v>
      </c>
      <c r="D129" s="27">
        <f t="shared" si="5"/>
        <v>-200</v>
      </c>
      <c r="E129" s="40" t="s">
        <v>2170</v>
      </c>
    </row>
    <row r="130" hidden="1">
      <c r="A130" s="31" t="s">
        <v>1673</v>
      </c>
      <c r="B130" s="29">
        <v>4080.0</v>
      </c>
      <c r="C130" s="26">
        <f>160+680+120+560+760+40+280+320+280+200+200+120+240+160+320</f>
        <v>4440</v>
      </c>
      <c r="D130" s="27">
        <f t="shared" si="5"/>
        <v>360</v>
      </c>
      <c r="E130" s="41"/>
    </row>
    <row r="131" hidden="1">
      <c r="A131" s="32" t="s">
        <v>1674</v>
      </c>
      <c r="B131" s="29">
        <v>90518.0</v>
      </c>
      <c r="C131" s="33">
        <f t="array" ref="C131">SUMIFS(INDIRECT(A113 &amp; " Restia!C:C"), INDIRECT(A113 &amp; " Restia!A:A"), A131, INDIRECT(A113 &amp; " Restia!B:B"), "&lt;&gt;canceled")</f>
        <v>42915</v>
      </c>
      <c r="D131" s="27">
        <f t="shared" si="5"/>
        <v>-47603</v>
      </c>
      <c r="E131" s="41"/>
    </row>
    <row r="132" hidden="1">
      <c r="A132" s="32" t="s">
        <v>1675</v>
      </c>
      <c r="B132" s="29">
        <v>33364.0</v>
      </c>
      <c r="C132" s="9">
        <f t="array" ref="C132">SUMIFS( INDIRECT(A113 &amp; " Restia!C:C"), INDIRECT(A113 &amp; " Restia!A:A"), A132, INDIRECT(A113 &amp; " Restia!B:B"), "&lt;&gt;canceled" )</f>
        <v>14825</v>
      </c>
      <c r="D132" s="27">
        <f t="shared" si="5"/>
        <v>-18539</v>
      </c>
      <c r="E132" s="41"/>
    </row>
    <row r="133" hidden="1">
      <c r="A133" s="32" t="s">
        <v>1676</v>
      </c>
      <c r="B133" s="29">
        <v>127369.0</v>
      </c>
      <c r="C133" s="9">
        <f t="array" ref="C133">SUMIFS( INDIRECT(A113 &amp; " Restia!C:C"), INDIRECT(A113 &amp; " Restia!A:A"), "damejidlo", INDIRECT(A113 &amp; " Restia!G:G"), "online", INDIRECT(A113 &amp; " Restia!B:B"), "&lt;&gt;canceled" )</f>
        <v>53220</v>
      </c>
      <c r="D133" s="27">
        <f t="shared" si="5"/>
        <v>-74149</v>
      </c>
      <c r="E133" s="41"/>
    </row>
    <row r="134" hidden="1">
      <c r="A134" s="32" t="s">
        <v>1677</v>
      </c>
      <c r="B134" s="29">
        <v>71328.0</v>
      </c>
      <c r="C134" s="9">
        <f t="array" ref="C134">SUMIFS( INDIRECT(A113 &amp; " Restia!C:C"), INDIRECT(A113 &amp; " Restia!A:A"), "generic", INDIRECT(A113 &amp; " Restia!G:G"), "online", INDIRECT(A113 &amp; " Restia!B:B"), "&lt;&gt;canceled" )</f>
        <v>46919</v>
      </c>
      <c r="D134" s="27">
        <f t="shared" si="5"/>
        <v>-24409</v>
      </c>
      <c r="E134" s="41"/>
    </row>
    <row r="135" hidden="1">
      <c r="A135" s="32" t="s">
        <v>1679</v>
      </c>
      <c r="B135" s="29">
        <v>797.0</v>
      </c>
      <c r="C135" s="9">
        <f t="array" ref="C135">SUMIFS( INDIRECT(A113 &amp; " Restia!C:C"), INDIRECT(A113 &amp; " Restia!E:E"), "wolt kurýr", INDIRECT(A113 &amp; " Restia!A:A"), "&lt;&gt;wolt", INDIRECT(A113 &amp; " Restia!G:G"), "cash", INDIRECT(A113 &amp; " Restia!B:B"), "&lt;&gt;canceled" )</f>
        <v>349</v>
      </c>
      <c r="D135" s="27">
        <f t="shared" si="5"/>
        <v>-448</v>
      </c>
      <c r="E135" s="41"/>
    </row>
    <row r="136" hidden="1">
      <c r="A136" s="32" t="s">
        <v>1680</v>
      </c>
      <c r="B136" s="29">
        <v>15922.0</v>
      </c>
      <c r="C136" s="9">
        <f t="array" ref="C136">SUMIFS( INDIRECT(A113 &amp; " Restia!C:C"), INDIRECT(A113 &amp; " Restia!A:A"), "damejidlo", INDIRECT(A113 &amp; " Restia!G:G"), "cash", INDIRECT(A113 &amp; " Restia!B:B"), "&lt;&gt;canceled")</f>
        <v>7914</v>
      </c>
      <c r="D136" s="27">
        <f t="shared" si="5"/>
        <v>-8008</v>
      </c>
      <c r="E136" s="41"/>
    </row>
    <row r="137" hidden="1">
      <c r="A137" s="35" t="s">
        <v>1681</v>
      </c>
      <c r="B137" s="29">
        <v>386324.75</v>
      </c>
      <c r="C137" s="9">
        <f t="array" ref="C137">SUM(INDIRECT(A113 &amp; " Restia!C:C")) - SUMIFS(INDIRECT(A113 &amp; " Restia!C:C"), INDIRECT(A113 &amp; " Restia!B:B"), "canceled")</f>
        <v>196622.5</v>
      </c>
      <c r="D137" s="27">
        <f t="shared" si="5"/>
        <v>-189702.25</v>
      </c>
      <c r="E137" s="41"/>
    </row>
    <row r="138" hidden="1">
      <c r="A138" s="36" t="s">
        <v>1682</v>
      </c>
      <c r="B138" s="42">
        <v>3.25</v>
      </c>
      <c r="C138" s="43">
        <f>sum(C123:C135)-C137</f>
        <v>24717.5</v>
      </c>
      <c r="D138" s="44">
        <f t="shared" si="5"/>
        <v>24714.25</v>
      </c>
      <c r="E138" s="45"/>
    </row>
    <row r="139" hidden="1"/>
    <row r="140" hidden="1"/>
    <row r="141" hidden="1">
      <c r="A141" s="5" t="s">
        <v>1685</v>
      </c>
      <c r="B141" s="6"/>
      <c r="C141" s="6"/>
      <c r="D141" s="6"/>
      <c r="E141" s="7"/>
    </row>
    <row r="142" hidden="1">
      <c r="A142" s="10"/>
      <c r="B142" s="11"/>
      <c r="C142" s="11"/>
      <c r="D142" s="11"/>
      <c r="E142" s="12"/>
    </row>
    <row r="143" hidden="1">
      <c r="A143" s="5" t="s">
        <v>1655</v>
      </c>
      <c r="B143" s="6"/>
      <c r="C143" s="6"/>
      <c r="D143" s="6"/>
      <c r="E143" s="7"/>
    </row>
    <row r="144" hidden="1">
      <c r="A144" s="10"/>
      <c r="B144" s="11"/>
      <c r="C144" s="11"/>
      <c r="D144" s="11"/>
      <c r="E144" s="12"/>
    </row>
    <row r="145" hidden="1">
      <c r="A145" s="13">
        <v>45565.0</v>
      </c>
      <c r="B145" s="6"/>
      <c r="C145" s="14" t="s">
        <v>1656</v>
      </c>
      <c r="D145" s="15">
        <v>45565.0</v>
      </c>
      <c r="E145" s="7"/>
    </row>
    <row r="146" hidden="1">
      <c r="A146" s="10"/>
      <c r="B146" s="11"/>
      <c r="C146" s="16"/>
      <c r="D146" s="11"/>
      <c r="E146" s="12"/>
    </row>
    <row r="147" hidden="1">
      <c r="A147" s="17" t="str">
        <f>CHOOSE(WEEKDAY(A145), "Neděle", "Pondělí", "Úterý", "Středa", "Čtvrtek", "Pátek", "Sobota")</f>
        <v>Pondělí</v>
      </c>
      <c r="B147" s="7"/>
      <c r="C147" s="16"/>
      <c r="D147" s="18" t="str">
        <f>CHOOSE(WEEKDAY(D145), "Neděle", "Pondělí", "Úterý", "Středa", "Čtvrtek", "Pátek", "Sobota")</f>
        <v>Pondělí</v>
      </c>
      <c r="E147" s="7"/>
    </row>
    <row r="148" hidden="1">
      <c r="A148" s="10"/>
      <c r="B148" s="12"/>
      <c r="C148" s="16"/>
      <c r="D148" s="11"/>
      <c r="E148" s="12"/>
    </row>
    <row r="149" hidden="1">
      <c r="A149" s="19" t="s">
        <v>1657</v>
      </c>
      <c r="B149" s="6"/>
      <c r="C149" s="6"/>
      <c r="D149" s="6"/>
      <c r="E149" s="7"/>
    </row>
    <row r="150" hidden="1">
      <c r="A150" s="20" t="s">
        <v>1658</v>
      </c>
      <c r="B150" s="21" t="s">
        <v>1659</v>
      </c>
      <c r="C150" s="22" t="s">
        <v>1660</v>
      </c>
      <c r="D150" s="21" t="s">
        <v>1661</v>
      </c>
      <c r="E150" s="23" t="s">
        <v>13</v>
      </c>
    </row>
    <row r="151" hidden="1">
      <c r="A151" s="24" t="s">
        <v>1662</v>
      </c>
      <c r="B151" s="25">
        <v>2383.0</v>
      </c>
      <c r="C151" s="26">
        <f>(2000*0)+(1000*2)+(500*0)+(200*1)+(100*1)+(50*1)+(20*1)+(10*1)+(5*0)+(2*1)+(1*1)</f>
        <v>2383</v>
      </c>
      <c r="D151" s="27">
        <f t="shared" ref="D151:D166" si="6">C151-B151</f>
        <v>0</v>
      </c>
      <c r="E151" s="41"/>
    </row>
    <row r="152" hidden="1">
      <c r="A152" s="24" t="s">
        <v>1663</v>
      </c>
      <c r="B152" s="29">
        <v>2272.0</v>
      </c>
      <c r="C152" s="26">
        <v>2272.0</v>
      </c>
      <c r="D152" s="27">
        <f t="shared" si="6"/>
        <v>0</v>
      </c>
      <c r="E152" s="41"/>
    </row>
    <row r="153" hidden="1">
      <c r="A153" s="24" t="s">
        <v>1664</v>
      </c>
      <c r="B153" s="29">
        <v>0.0</v>
      </c>
      <c r="C153" s="26"/>
      <c r="D153" s="27">
        <f t="shared" si="6"/>
        <v>0</v>
      </c>
      <c r="E153" s="41"/>
    </row>
    <row r="154" hidden="1">
      <c r="A154" s="24" t="s">
        <v>1666</v>
      </c>
      <c r="B154" s="29">
        <v>0.0</v>
      </c>
      <c r="C154" s="26"/>
      <c r="D154" s="27">
        <f t="shared" si="6"/>
        <v>0</v>
      </c>
      <c r="E154" s="41"/>
    </row>
    <row r="155" hidden="1">
      <c r="A155" s="30" t="s">
        <v>1668</v>
      </c>
      <c r="B155" s="29">
        <v>0.0</v>
      </c>
      <c r="C155" s="26"/>
      <c r="D155" s="27">
        <f t="shared" si="6"/>
        <v>0</v>
      </c>
      <c r="E155" s="41"/>
    </row>
    <row r="156" hidden="1">
      <c r="A156" s="30" t="s">
        <v>1669</v>
      </c>
      <c r="B156" s="29">
        <v>0.0</v>
      </c>
      <c r="C156" s="26"/>
      <c r="D156" s="27">
        <f t="shared" si="6"/>
        <v>0</v>
      </c>
      <c r="E156" s="40"/>
    </row>
    <row r="157" hidden="1">
      <c r="A157" s="30" t="s">
        <v>1671</v>
      </c>
      <c r="B157" s="29">
        <v>0.0</v>
      </c>
      <c r="C157" s="26"/>
      <c r="D157" s="27">
        <f t="shared" si="6"/>
        <v>0</v>
      </c>
      <c r="E157" s="40"/>
    </row>
    <row r="158" hidden="1">
      <c r="A158" s="31" t="s">
        <v>1673</v>
      </c>
      <c r="B158" s="29">
        <v>560.0</v>
      </c>
      <c r="C158" s="26">
        <f>360+200</f>
        <v>560</v>
      </c>
      <c r="D158" s="27">
        <f t="shared" si="6"/>
        <v>0</v>
      </c>
      <c r="E158" s="41"/>
    </row>
    <row r="159" hidden="1">
      <c r="A159" s="32" t="s">
        <v>1674</v>
      </c>
      <c r="B159" s="29">
        <v>11409.0</v>
      </c>
      <c r="C159" s="33">
        <f t="array" ref="C159">SUMIFS(INDIRECT(A141 &amp; " Restia!C:C"), INDIRECT(A141 &amp; " Restia!A:A"), A159, INDIRECT(A141 &amp; " Restia!B:B"), "&lt;&gt;canceled")</f>
        <v>42915</v>
      </c>
      <c r="D159" s="27">
        <f t="shared" si="6"/>
        <v>31506</v>
      </c>
      <c r="E159" s="41"/>
    </row>
    <row r="160" hidden="1">
      <c r="A160" s="32" t="s">
        <v>1675</v>
      </c>
      <c r="B160" s="29">
        <v>3333.0</v>
      </c>
      <c r="C160" s="9">
        <f t="array" ref="C160">SUMIFS( INDIRECT(A141 &amp; " Restia!C:C"), INDIRECT(A141 &amp; " Restia!A:A"), A160, INDIRECT(A141 &amp; " Restia!B:B"), "&lt;&gt;canceled" )</f>
        <v>14825</v>
      </c>
      <c r="D160" s="27">
        <f t="shared" si="6"/>
        <v>11492</v>
      </c>
      <c r="E160" s="41"/>
    </row>
    <row r="161" hidden="1">
      <c r="A161" s="32" t="s">
        <v>1676</v>
      </c>
      <c r="B161" s="29">
        <v>17076.0</v>
      </c>
      <c r="C161" s="9">
        <f t="array" ref="C161">SUMIFS( INDIRECT(A141 &amp; " Restia!C:C"), INDIRECT(A141 &amp; " Restia!A:A"), "damejidlo", INDIRECT(A141 &amp; " Restia!G:G"), "online", INDIRECT(A141 &amp; " Restia!B:B"), "&lt;&gt;canceled" )</f>
        <v>53220</v>
      </c>
      <c r="D161" s="27">
        <f t="shared" si="6"/>
        <v>36144</v>
      </c>
      <c r="E161" s="41"/>
    </row>
    <row r="162" hidden="1">
      <c r="A162" s="32" t="s">
        <v>1677</v>
      </c>
      <c r="B162" s="29">
        <v>6920.0</v>
      </c>
      <c r="C162" s="9">
        <f t="array" ref="C162">SUMIFS( INDIRECT(A141 &amp; " Restia!C:C"), INDIRECT(A141 &amp; " Restia!A:A"), "generic", INDIRECT(A141 &amp; " Restia!G:G"), "online", INDIRECT(A141 &amp; " Restia!B:B"), "&lt;&gt;canceled" )</f>
        <v>46919</v>
      </c>
      <c r="D162" s="27">
        <f t="shared" si="6"/>
        <v>39999</v>
      </c>
      <c r="E162" s="41"/>
    </row>
    <row r="163" hidden="1">
      <c r="A163" s="32" t="s">
        <v>1679</v>
      </c>
      <c r="B163" s="29">
        <v>421.0</v>
      </c>
      <c r="C163" s="9">
        <f t="array" ref="C163">SUMIFS( INDIRECT(A141 &amp; " Restia!C:C"), INDIRECT(A141 &amp; " Restia!E:E"), "wolt kurýr", INDIRECT(A141 &amp; " Restia!A:A"), "&lt;&gt;wolt", INDIRECT(A141 &amp; " Restia!G:G"), "cash", INDIRECT(A141 &amp; " Restia!B:B"), "&lt;&gt;canceled" )</f>
        <v>349</v>
      </c>
      <c r="D163" s="27">
        <f t="shared" si="6"/>
        <v>-72</v>
      </c>
      <c r="E163" s="41"/>
    </row>
    <row r="164" hidden="1">
      <c r="A164" s="32" t="s">
        <v>1680</v>
      </c>
      <c r="B164" s="29">
        <v>329.0</v>
      </c>
      <c r="C164" s="9">
        <f t="array" ref="C164">SUMIFS( INDIRECT(A141 &amp; " Restia!C:C"), INDIRECT(A141 &amp; " Restia!A:A"), "damejidlo", INDIRECT(A141 &amp; " Restia!G:G"), "cash", INDIRECT(A141 &amp; " Restia!B:B"), "&lt;&gt;canceled")</f>
        <v>7914</v>
      </c>
      <c r="D164" s="27">
        <f t="shared" si="6"/>
        <v>7585</v>
      </c>
      <c r="E164" s="41"/>
    </row>
    <row r="165" hidden="1">
      <c r="A165" s="35" t="s">
        <v>1681</v>
      </c>
      <c r="B165" s="29">
        <v>44374.0</v>
      </c>
      <c r="C165" s="9">
        <f t="array" ref="C165">SUM(INDIRECT(A141 &amp; " Restia!C:C")) - SUMIFS(INDIRECT(A141 &amp; " Restia!C:C"), INDIRECT(A141 &amp; " Restia!B:B"), "canceled")</f>
        <v>196622.5</v>
      </c>
      <c r="D165" s="27">
        <f t="shared" si="6"/>
        <v>152248.5</v>
      </c>
      <c r="E165" s="41"/>
    </row>
    <row r="166" hidden="1">
      <c r="A166" s="36" t="s">
        <v>1682</v>
      </c>
      <c r="B166" s="42">
        <v>0.0</v>
      </c>
      <c r="C166" s="43">
        <f>sum(C151:C163)-C165</f>
        <v>-33179.5</v>
      </c>
      <c r="D166" s="44">
        <f t="shared" si="6"/>
        <v>-33179.5</v>
      </c>
      <c r="E166" s="45"/>
    </row>
    <row r="167" hidden="1"/>
    <row r="168" hidden="1"/>
    <row r="169" hidden="1">
      <c r="A169" s="5" t="s">
        <v>1685</v>
      </c>
      <c r="B169" s="6"/>
      <c r="C169" s="6"/>
      <c r="D169" s="6"/>
      <c r="E169" s="7"/>
    </row>
    <row r="170" hidden="1">
      <c r="A170" s="10"/>
      <c r="B170" s="11"/>
      <c r="C170" s="11"/>
      <c r="D170" s="11"/>
      <c r="E170" s="12"/>
    </row>
    <row r="171" hidden="1">
      <c r="A171" s="5" t="s">
        <v>1655</v>
      </c>
      <c r="B171" s="6"/>
      <c r="C171" s="6"/>
      <c r="D171" s="6"/>
      <c r="E171" s="7"/>
    </row>
    <row r="172" hidden="1">
      <c r="A172" s="10"/>
      <c r="B172" s="11"/>
      <c r="C172" s="11"/>
      <c r="D172" s="11"/>
      <c r="E172" s="12"/>
    </row>
    <row r="173" hidden="1">
      <c r="A173" s="13">
        <v>45566.0</v>
      </c>
      <c r="B173" s="6"/>
      <c r="C173" s="14" t="s">
        <v>1656</v>
      </c>
      <c r="D173" s="15">
        <v>45571.0</v>
      </c>
      <c r="E173" s="7"/>
    </row>
    <row r="174" hidden="1">
      <c r="A174" s="10"/>
      <c r="B174" s="11"/>
      <c r="C174" s="16"/>
      <c r="D174" s="11"/>
      <c r="E174" s="12"/>
    </row>
    <row r="175" hidden="1">
      <c r="A175" s="17" t="str">
        <f>CHOOSE(WEEKDAY(A173), "Neděle", "Pondělí", "Úterý", "Středa", "Čtvrtek", "Pátek", "Sobota")</f>
        <v>Úterý</v>
      </c>
      <c r="B175" s="7"/>
      <c r="C175" s="16"/>
      <c r="D175" s="18" t="str">
        <f>CHOOSE(WEEKDAY(D173), "Neděle", "Pondělí", "Úterý", "Středa", "Čtvrtek", "Pátek", "Sobota")</f>
        <v>Neděle</v>
      </c>
      <c r="E175" s="7"/>
    </row>
    <row r="176" hidden="1">
      <c r="A176" s="10"/>
      <c r="B176" s="12"/>
      <c r="C176" s="16"/>
      <c r="D176" s="11"/>
      <c r="E176" s="12"/>
    </row>
    <row r="177" hidden="1">
      <c r="A177" s="19" t="s">
        <v>1657</v>
      </c>
      <c r="B177" s="6"/>
      <c r="C177" s="6"/>
      <c r="D177" s="6"/>
      <c r="E177" s="7"/>
    </row>
    <row r="178" hidden="1">
      <c r="A178" s="20" t="s">
        <v>1658</v>
      </c>
      <c r="B178" s="21" t="s">
        <v>1659</v>
      </c>
      <c r="C178" s="22" t="s">
        <v>1660</v>
      </c>
      <c r="D178" s="21" t="s">
        <v>1661</v>
      </c>
      <c r="E178" s="23" t="s">
        <v>13</v>
      </c>
    </row>
    <row r="179" hidden="1">
      <c r="A179" s="24" t="s">
        <v>1662</v>
      </c>
      <c r="B179" s="25">
        <v>33153.0</v>
      </c>
      <c r="C179" s="26">
        <v>33153.0</v>
      </c>
      <c r="D179" s="27">
        <f t="shared" ref="D179:D194" si="7">C179-B179</f>
        <v>0</v>
      </c>
      <c r="E179" s="41"/>
    </row>
    <row r="180" hidden="1">
      <c r="A180" s="24" t="s">
        <v>1663</v>
      </c>
      <c r="B180" s="29">
        <v>24115.0</v>
      </c>
      <c r="C180" s="26">
        <f>2923+3092+4251+4782+3652+5415</f>
        <v>24115</v>
      </c>
      <c r="D180" s="27">
        <f t="shared" si="7"/>
        <v>0</v>
      </c>
      <c r="E180" s="41"/>
    </row>
    <row r="181" hidden="1">
      <c r="A181" s="24" t="s">
        <v>1664</v>
      </c>
      <c r="B181" s="29">
        <v>675.0</v>
      </c>
      <c r="C181" s="26">
        <f>140+140+140+85+85+85</f>
        <v>675</v>
      </c>
      <c r="D181" s="27">
        <f t="shared" si="7"/>
        <v>0</v>
      </c>
      <c r="E181" s="41"/>
    </row>
    <row r="182" hidden="1">
      <c r="A182" s="24" t="s">
        <v>1666</v>
      </c>
      <c r="B182" s="29">
        <v>0.0</v>
      </c>
      <c r="C182" s="26"/>
      <c r="D182" s="27">
        <f t="shared" si="7"/>
        <v>0</v>
      </c>
      <c r="E182" s="41"/>
    </row>
    <row r="183" hidden="1">
      <c r="A183" s="30" t="s">
        <v>1668</v>
      </c>
      <c r="B183" s="29">
        <v>0.0</v>
      </c>
      <c r="C183" s="26"/>
      <c r="D183" s="27">
        <f t="shared" si="7"/>
        <v>0</v>
      </c>
      <c r="E183" s="41"/>
    </row>
    <row r="184" hidden="1">
      <c r="A184" s="30" t="s">
        <v>1669</v>
      </c>
      <c r="B184" s="29">
        <v>2603.0</v>
      </c>
      <c r="C184" s="26">
        <f>335+2268</f>
        <v>2603</v>
      </c>
      <c r="D184" s="27">
        <f t="shared" si="7"/>
        <v>0</v>
      </c>
      <c r="E184" s="40"/>
    </row>
    <row r="185" hidden="1">
      <c r="A185" s="30" t="s">
        <v>1671</v>
      </c>
      <c r="B185" s="29">
        <v>160.0</v>
      </c>
      <c r="C185" s="26"/>
      <c r="D185" s="27">
        <f t="shared" si="7"/>
        <v>-160</v>
      </c>
      <c r="E185" s="40"/>
    </row>
    <row r="186" hidden="1">
      <c r="A186" s="31" t="s">
        <v>1673</v>
      </c>
      <c r="B186" s="29">
        <v>5240.0</v>
      </c>
      <c r="C186" s="26">
        <f>480+320+440+280+240+320+480+920+520+240+360+560+280</f>
        <v>5440</v>
      </c>
      <c r="D186" s="27">
        <f t="shared" si="7"/>
        <v>200</v>
      </c>
      <c r="E186" s="41"/>
    </row>
    <row r="187" hidden="1">
      <c r="A187" s="32" t="s">
        <v>1674</v>
      </c>
      <c r="B187" s="29">
        <v>74131.0</v>
      </c>
      <c r="C187" s="33">
        <f t="array" ref="C187">SUMIFS(INDIRECT(A169 &amp; " Restia!C:C"), INDIRECT(A169 &amp; " Restia!A:A"), A187, INDIRECT(A169 &amp; " Restia!B:B"), "&lt;&gt;canceled")</f>
        <v>42915</v>
      </c>
      <c r="D187" s="27">
        <f t="shared" si="7"/>
        <v>-31216</v>
      </c>
      <c r="E187" s="41"/>
    </row>
    <row r="188" hidden="1">
      <c r="A188" s="32" t="s">
        <v>1675</v>
      </c>
      <c r="B188" s="29">
        <v>33491.0</v>
      </c>
      <c r="C188" s="9">
        <f t="array" ref="C188">SUMIFS( INDIRECT(A169 &amp; " Restia!C:C"), INDIRECT(A169 &amp; " Restia!A:A"), A188, INDIRECT(A169 &amp; " Restia!B:B"), "&lt;&gt;canceled" )</f>
        <v>14825</v>
      </c>
      <c r="D188" s="27">
        <f t="shared" si="7"/>
        <v>-18666</v>
      </c>
      <c r="E188" s="41"/>
    </row>
    <row r="189" hidden="1">
      <c r="A189" s="32" t="s">
        <v>1676</v>
      </c>
      <c r="B189" s="29">
        <v>100324.0</v>
      </c>
      <c r="C189" s="9">
        <f t="array" ref="C189">SUMIFS( INDIRECT(A169 &amp; " Restia!C:C"), INDIRECT(A169 &amp; " Restia!A:A"), "damejidlo", INDIRECT(A169 &amp; " Restia!G:G"), "online", INDIRECT(A169 &amp; " Restia!B:B"), "&lt;&gt;canceled" )</f>
        <v>53220</v>
      </c>
      <c r="D189" s="27">
        <f t="shared" si="7"/>
        <v>-47104</v>
      </c>
      <c r="E189" s="41"/>
    </row>
    <row r="190" hidden="1">
      <c r="A190" s="32" t="s">
        <v>1677</v>
      </c>
      <c r="B190" s="29">
        <v>82328.0</v>
      </c>
      <c r="C190" s="9">
        <f t="array" ref="C190">SUMIFS( INDIRECT(A169 &amp; " Restia!C:C"), INDIRECT(A169 &amp; " Restia!A:A"), "generic", INDIRECT(A169 &amp; " Restia!G:G"), "online", INDIRECT(A169 &amp; " Restia!B:B"), "&lt;&gt;canceled" )</f>
        <v>46919</v>
      </c>
      <c r="D190" s="27">
        <f t="shared" si="7"/>
        <v>-35409</v>
      </c>
      <c r="E190" s="41"/>
    </row>
    <row r="191" hidden="1">
      <c r="A191" s="32" t="s">
        <v>1679</v>
      </c>
      <c r="B191" s="29">
        <v>2352.0</v>
      </c>
      <c r="C191" s="9">
        <f t="array" ref="C191">SUMIFS( INDIRECT(A169 &amp; " Restia!C:C"), INDIRECT(A169 &amp; " Restia!E:E"), "wolt kurýr", INDIRECT(A169 &amp; " Restia!A:A"), "&lt;&gt;wolt", INDIRECT(A169 &amp; " Restia!G:G"), "cash", INDIRECT(A169 &amp; " Restia!B:B"), "&lt;&gt;canceled" )</f>
        <v>349</v>
      </c>
      <c r="D191" s="27">
        <f t="shared" si="7"/>
        <v>-2003</v>
      </c>
      <c r="E191" s="41"/>
    </row>
    <row r="192" hidden="1">
      <c r="A192" s="32" t="s">
        <v>1680</v>
      </c>
      <c r="B192" s="29">
        <v>14906.0</v>
      </c>
      <c r="C192" s="9">
        <f t="array" ref="C192">SUMIFS( INDIRECT(A169 &amp; " Restia!C:C"), INDIRECT(A169 &amp; " Restia!A:A"), "damejidlo", INDIRECT(A169 &amp; " Restia!G:G"), "cash", INDIRECT(A169 &amp; " Restia!B:B"), "&lt;&gt;canceled")</f>
        <v>7914</v>
      </c>
      <c r="D192" s="27">
        <f t="shared" si="7"/>
        <v>-6992</v>
      </c>
      <c r="E192" s="41"/>
    </row>
    <row r="193" hidden="1">
      <c r="A193" s="35" t="s">
        <v>1681</v>
      </c>
      <c r="B193" s="29">
        <v>358555.0</v>
      </c>
      <c r="C193" s="9">
        <f t="array" ref="C193">SUM(INDIRECT(A169 &amp; " Restia!C:C")) - SUMIFS(INDIRECT(A169 &amp; " Restia!C:C"), INDIRECT(A169 &amp; " Restia!B:B"), "canceled")</f>
        <v>196622.5</v>
      </c>
      <c r="D193" s="27">
        <f t="shared" si="7"/>
        <v>-161932.5</v>
      </c>
      <c r="E193" s="41"/>
    </row>
    <row r="194" hidden="1">
      <c r="A194" s="36" t="s">
        <v>1682</v>
      </c>
      <c r="B194" s="42">
        <v>17.0</v>
      </c>
      <c r="C194" s="43">
        <f>sum(C179:C191)-C193</f>
        <v>27591.5</v>
      </c>
      <c r="D194" s="44">
        <f t="shared" si="7"/>
        <v>27574.5</v>
      </c>
      <c r="E194" s="45"/>
    </row>
    <row r="195" hidden="1"/>
    <row r="196" hidden="1"/>
    <row r="197" hidden="1">
      <c r="A197" s="5" t="s">
        <v>1685</v>
      </c>
      <c r="B197" s="6"/>
      <c r="C197" s="6"/>
      <c r="D197" s="6"/>
      <c r="E197" s="7"/>
    </row>
    <row r="198" hidden="1">
      <c r="A198" s="10"/>
      <c r="B198" s="11"/>
      <c r="C198" s="11"/>
      <c r="D198" s="11"/>
      <c r="E198" s="12"/>
    </row>
    <row r="199" hidden="1">
      <c r="A199" s="5" t="s">
        <v>1655</v>
      </c>
      <c r="B199" s="6"/>
      <c r="C199" s="6"/>
      <c r="D199" s="6"/>
      <c r="E199" s="7"/>
    </row>
    <row r="200" hidden="1">
      <c r="A200" s="10"/>
      <c r="B200" s="11"/>
      <c r="C200" s="11"/>
      <c r="D200" s="11"/>
      <c r="E200" s="12"/>
    </row>
    <row r="201" hidden="1">
      <c r="A201" s="13">
        <v>45572.0</v>
      </c>
      <c r="B201" s="6"/>
      <c r="C201" s="14" t="s">
        <v>1656</v>
      </c>
      <c r="D201" s="15">
        <v>45578.0</v>
      </c>
      <c r="E201" s="7"/>
    </row>
    <row r="202" hidden="1">
      <c r="A202" s="10"/>
      <c r="B202" s="11"/>
      <c r="C202" s="16"/>
      <c r="D202" s="11"/>
      <c r="E202" s="12"/>
    </row>
    <row r="203" hidden="1">
      <c r="A203" s="17" t="str">
        <f>CHOOSE(WEEKDAY(A201), "Neděle", "Pondělí", "Úterý", "Středa", "Čtvrtek", "Pátek", "Sobota")</f>
        <v>Pondělí</v>
      </c>
      <c r="B203" s="7"/>
      <c r="C203" s="16"/>
      <c r="D203" s="18" t="str">
        <f>CHOOSE(WEEKDAY(D201), "Neděle", "Pondělí", "Úterý", "Středa", "Čtvrtek", "Pátek", "Sobota")</f>
        <v>Neděle</v>
      </c>
      <c r="E203" s="7"/>
    </row>
    <row r="204" hidden="1">
      <c r="A204" s="10"/>
      <c r="B204" s="12"/>
      <c r="C204" s="16"/>
      <c r="D204" s="11"/>
      <c r="E204" s="12"/>
    </row>
    <row r="205" hidden="1">
      <c r="A205" s="19" t="s">
        <v>1657</v>
      </c>
      <c r="B205" s="6"/>
      <c r="C205" s="6"/>
      <c r="D205" s="6"/>
      <c r="E205" s="7"/>
    </row>
    <row r="206" hidden="1">
      <c r="A206" s="20" t="s">
        <v>1658</v>
      </c>
      <c r="B206" s="21" t="s">
        <v>1659</v>
      </c>
      <c r="C206" s="22" t="s">
        <v>1660</v>
      </c>
      <c r="D206" s="21" t="s">
        <v>1661</v>
      </c>
      <c r="E206" s="23" t="s">
        <v>13</v>
      </c>
    </row>
    <row r="207" hidden="1">
      <c r="A207" s="24" t="s">
        <v>1662</v>
      </c>
      <c r="B207" s="25">
        <v>28195.0</v>
      </c>
      <c r="C207" s="26">
        <f>200+9000+9000+10000</f>
        <v>28200</v>
      </c>
      <c r="D207" s="27">
        <f t="shared" ref="D207:D222" si="8">C207-B207</f>
        <v>5</v>
      </c>
      <c r="E207" s="41"/>
    </row>
    <row r="208" hidden="1">
      <c r="A208" s="24" t="s">
        <v>1663</v>
      </c>
      <c r="B208" s="29">
        <v>22965.0</v>
      </c>
      <c r="C208" s="26">
        <v>22965.0</v>
      </c>
      <c r="D208" s="27">
        <f t="shared" si="8"/>
        <v>0</v>
      </c>
      <c r="E208" s="41"/>
    </row>
    <row r="209" hidden="1">
      <c r="A209" s="24" t="s">
        <v>1664</v>
      </c>
      <c r="B209" s="29">
        <v>795.0</v>
      </c>
      <c r="C209" s="26">
        <f>7*85+200</f>
        <v>795</v>
      </c>
      <c r="D209" s="27">
        <f t="shared" si="8"/>
        <v>0</v>
      </c>
      <c r="E209" s="41"/>
    </row>
    <row r="210" hidden="1">
      <c r="A210" s="24" t="s">
        <v>1666</v>
      </c>
      <c r="B210" s="29">
        <v>0.0</v>
      </c>
      <c r="C210" s="26"/>
      <c r="D210" s="27">
        <f t="shared" si="8"/>
        <v>0</v>
      </c>
      <c r="E210" s="41"/>
    </row>
    <row r="211" hidden="1">
      <c r="A211" s="30" t="s">
        <v>1668</v>
      </c>
      <c r="B211" s="29">
        <v>0.0</v>
      </c>
      <c r="C211" s="26"/>
      <c r="D211" s="27">
        <f t="shared" si="8"/>
        <v>0</v>
      </c>
      <c r="E211" s="41"/>
    </row>
    <row r="212" hidden="1">
      <c r="A212" s="30" t="s">
        <v>1669</v>
      </c>
      <c r="B212" s="29">
        <v>0.0</v>
      </c>
      <c r="C212" s="26"/>
      <c r="D212" s="27">
        <f t="shared" si="8"/>
        <v>0</v>
      </c>
      <c r="E212" s="40"/>
    </row>
    <row r="213" hidden="1">
      <c r="A213" s="30" t="s">
        <v>1671</v>
      </c>
      <c r="B213" s="29">
        <v>200.0</v>
      </c>
      <c r="C213" s="26"/>
      <c r="D213" s="27">
        <f t="shared" si="8"/>
        <v>-200</v>
      </c>
      <c r="E213" s="40"/>
    </row>
    <row r="214" hidden="1">
      <c r="A214" s="31" t="s">
        <v>1673</v>
      </c>
      <c r="B214" s="29">
        <v>5400.0</v>
      </c>
      <c r="C214" s="26">
        <f>360+800+320+920+560+600+440+280+480+240+240+360</f>
        <v>5600</v>
      </c>
      <c r="D214" s="27">
        <f t="shared" si="8"/>
        <v>200</v>
      </c>
      <c r="E214" s="41"/>
    </row>
    <row r="215" hidden="1">
      <c r="A215" s="32" t="s">
        <v>1674</v>
      </c>
      <c r="B215" s="29">
        <v>99205.0</v>
      </c>
      <c r="C215" s="33">
        <f t="array" ref="C215">SUMIFS(INDIRECT(A197 &amp; " Restia!C:C"), INDIRECT(A197 &amp; " Restia!A:A"), A215, INDIRECT(A197 &amp; " Restia!B:B"), "&lt;&gt;canceled")</f>
        <v>42915</v>
      </c>
      <c r="D215" s="27">
        <f t="shared" si="8"/>
        <v>-56290</v>
      </c>
      <c r="E215" s="41"/>
    </row>
    <row r="216" hidden="1">
      <c r="A216" s="32" t="s">
        <v>1675</v>
      </c>
      <c r="B216" s="29">
        <v>32784.0</v>
      </c>
      <c r="C216" s="9">
        <f t="array" ref="C216">SUMIFS( INDIRECT(A197 &amp; " Restia!C:C"), INDIRECT(A197 &amp; " Restia!A:A"), A216, INDIRECT(A197 &amp; " Restia!B:B"), "&lt;&gt;canceled" )</f>
        <v>14825</v>
      </c>
      <c r="D216" s="27">
        <f t="shared" si="8"/>
        <v>-17959</v>
      </c>
      <c r="E216" s="41"/>
    </row>
    <row r="217" hidden="1">
      <c r="A217" s="32" t="s">
        <v>1676</v>
      </c>
      <c r="B217" s="29">
        <v>133696.0</v>
      </c>
      <c r="C217" s="9">
        <f t="array" ref="C217">SUMIFS( INDIRECT(A197 &amp; " Restia!C:C"), INDIRECT(A197 &amp; " Restia!A:A"), "damejidlo", INDIRECT(A197 &amp; " Restia!G:G"), "online", INDIRECT(A197 &amp; " Restia!B:B"), "&lt;&gt;canceled" )</f>
        <v>53220</v>
      </c>
      <c r="D217" s="27">
        <f t="shared" si="8"/>
        <v>-80476</v>
      </c>
      <c r="E217" s="41"/>
    </row>
    <row r="218" hidden="1">
      <c r="A218" s="32" t="s">
        <v>1677</v>
      </c>
      <c r="B218" s="29">
        <v>100289.0</v>
      </c>
      <c r="C218" s="9">
        <f t="array" ref="C218">SUMIFS( INDIRECT(A197 &amp; " Restia!C:C"), INDIRECT(A197 &amp; " Restia!A:A"), "generic", INDIRECT(A197 &amp; " Restia!G:G"), "online", INDIRECT(A197 &amp; " Restia!B:B"), "&lt;&gt;canceled" )</f>
        <v>46919</v>
      </c>
      <c r="D218" s="27">
        <f t="shared" si="8"/>
        <v>-53370</v>
      </c>
      <c r="E218" s="41"/>
    </row>
    <row r="219" hidden="1">
      <c r="A219" s="32" t="s">
        <v>1679</v>
      </c>
      <c r="B219" s="29">
        <v>2058.0</v>
      </c>
      <c r="C219" s="9">
        <f t="array" ref="C219">SUMIFS( INDIRECT(A197 &amp; " Restia!C:C"), INDIRECT(A197 &amp; " Restia!E:E"), "wolt kurýr", INDIRECT(A197 &amp; " Restia!A:A"), "&lt;&gt;wolt", INDIRECT(A197 &amp; " Restia!G:G"), "cash", INDIRECT(A197 &amp; " Restia!B:B"), "&lt;&gt;canceled" )</f>
        <v>349</v>
      </c>
      <c r="D219" s="27">
        <f t="shared" si="8"/>
        <v>-1709</v>
      </c>
      <c r="E219" s="41"/>
    </row>
    <row r="220" hidden="1">
      <c r="A220" s="32" t="s">
        <v>1680</v>
      </c>
      <c r="B220" s="29">
        <v>19981.0</v>
      </c>
      <c r="C220" s="9">
        <f t="array" ref="C220">SUMIFS( INDIRECT(A197 &amp; " Restia!C:C"), INDIRECT(A197 &amp; " Restia!A:A"), "damejidlo", INDIRECT(A197 &amp; " Restia!G:G"), "cash", INDIRECT(A197 &amp; " Restia!B:B"), "&lt;&gt;canceled")</f>
        <v>7914</v>
      </c>
      <c r="D220" s="27">
        <f t="shared" si="8"/>
        <v>-12067</v>
      </c>
      <c r="E220" s="41"/>
    </row>
    <row r="221" hidden="1">
      <c r="A221" s="35" t="s">
        <v>1681</v>
      </c>
      <c r="B221" s="29">
        <v>425585.7</v>
      </c>
      <c r="C221" s="9">
        <f t="array" ref="C221">SUM(INDIRECT(A197 &amp; " Restia!C:C")) - SUMIFS(INDIRECT(A197 &amp; " Restia!C:C"), INDIRECT(A197 &amp; " Restia!B:B"), "canceled")</f>
        <v>196622.5</v>
      </c>
      <c r="D221" s="27">
        <f t="shared" si="8"/>
        <v>-228963.2</v>
      </c>
      <c r="E221" s="41"/>
    </row>
    <row r="222" hidden="1">
      <c r="A222" s="36" t="s">
        <v>1682</v>
      </c>
      <c r="B222" s="42">
        <v>1.3000000000029104</v>
      </c>
      <c r="C222" s="43">
        <f>sum(C207:C219)-C221</f>
        <v>19165.5</v>
      </c>
      <c r="D222" s="44">
        <f t="shared" si="8"/>
        <v>19164.2</v>
      </c>
      <c r="E222" s="45"/>
    </row>
    <row r="223" hidden="1"/>
    <row r="224" hidden="1"/>
    <row r="225" hidden="1">
      <c r="A225" s="5" t="s">
        <v>1685</v>
      </c>
      <c r="B225" s="6"/>
      <c r="C225" s="6"/>
      <c r="D225" s="6"/>
      <c r="E225" s="7"/>
    </row>
    <row r="226" hidden="1">
      <c r="A226" s="10"/>
      <c r="B226" s="11"/>
      <c r="C226" s="11"/>
      <c r="D226" s="11"/>
      <c r="E226" s="12"/>
    </row>
    <row r="227" hidden="1">
      <c r="A227" s="5" t="s">
        <v>1655</v>
      </c>
      <c r="B227" s="6"/>
      <c r="C227" s="6"/>
      <c r="D227" s="6"/>
      <c r="E227" s="7"/>
    </row>
    <row r="228" hidden="1">
      <c r="A228" s="10"/>
      <c r="B228" s="11"/>
      <c r="C228" s="11"/>
      <c r="D228" s="11"/>
      <c r="E228" s="12"/>
    </row>
    <row r="229" hidden="1">
      <c r="A229" s="13">
        <v>45579.0</v>
      </c>
      <c r="B229" s="6"/>
      <c r="C229" s="14" t="s">
        <v>1656</v>
      </c>
      <c r="D229" s="15">
        <v>45585.0</v>
      </c>
      <c r="E229" s="7"/>
    </row>
    <row r="230" hidden="1">
      <c r="A230" s="10"/>
      <c r="B230" s="11"/>
      <c r="C230" s="16"/>
      <c r="D230" s="11"/>
      <c r="E230" s="12"/>
    </row>
    <row r="231" hidden="1">
      <c r="A231" s="17" t="str">
        <f>CHOOSE(WEEKDAY(A229), "Neděle", "Pondělí", "Úterý", "Středa", "Čtvrtek", "Pátek", "Sobota")</f>
        <v>Pondělí</v>
      </c>
      <c r="B231" s="7"/>
      <c r="C231" s="16"/>
      <c r="D231" s="18" t="str">
        <f>CHOOSE(WEEKDAY(D229), "Neděle", "Pondělí", "Úterý", "Středa", "Čtvrtek", "Pátek", "Sobota")</f>
        <v>Neděle</v>
      </c>
      <c r="E231" s="7"/>
    </row>
    <row r="232" hidden="1">
      <c r="A232" s="10"/>
      <c r="B232" s="12"/>
      <c r="C232" s="16"/>
      <c r="D232" s="11"/>
      <c r="E232" s="12"/>
    </row>
    <row r="233" hidden="1">
      <c r="A233" s="19" t="s">
        <v>1657</v>
      </c>
      <c r="B233" s="6"/>
      <c r="C233" s="6"/>
      <c r="D233" s="6"/>
      <c r="E233" s="7"/>
    </row>
    <row r="234" hidden="1">
      <c r="A234" s="20" t="s">
        <v>1658</v>
      </c>
      <c r="B234" s="21" t="s">
        <v>1659</v>
      </c>
      <c r="C234" s="22" t="s">
        <v>1660</v>
      </c>
      <c r="D234" s="21" t="s">
        <v>1661</v>
      </c>
      <c r="E234" s="23" t="s">
        <v>13</v>
      </c>
    </row>
    <row r="235" hidden="1">
      <c r="A235" s="24" t="s">
        <v>1662</v>
      </c>
      <c r="B235" s="25">
        <v>31664.0</v>
      </c>
      <c r="C235" s="26">
        <f>3+1400+14500+16000</f>
        <v>31903</v>
      </c>
      <c r="D235" s="27">
        <f t="shared" ref="D235:D250" si="9">C235-B235</f>
        <v>239</v>
      </c>
      <c r="E235" s="41"/>
    </row>
    <row r="236" hidden="1">
      <c r="A236" s="24" t="s">
        <v>1663</v>
      </c>
      <c r="B236" s="29">
        <v>29508.0</v>
      </c>
      <c r="C236" s="26">
        <f>5283+3590+7255+3978+3581+3703+2118</f>
        <v>29508</v>
      </c>
      <c r="D236" s="27">
        <f t="shared" si="9"/>
        <v>0</v>
      </c>
      <c r="E236" s="41"/>
    </row>
    <row r="237" hidden="1">
      <c r="A237" s="24" t="s">
        <v>1664</v>
      </c>
      <c r="B237" s="29">
        <v>1030.0</v>
      </c>
      <c r="C237" s="26">
        <f>140*6+190</f>
        <v>1030</v>
      </c>
      <c r="D237" s="27">
        <f t="shared" si="9"/>
        <v>0</v>
      </c>
      <c r="E237" s="41"/>
    </row>
    <row r="238" hidden="1">
      <c r="A238" s="24" t="s">
        <v>1666</v>
      </c>
      <c r="B238" s="29">
        <v>0.0</v>
      </c>
      <c r="C238" s="26"/>
      <c r="D238" s="27">
        <f t="shared" si="9"/>
        <v>0</v>
      </c>
      <c r="E238" s="41"/>
    </row>
    <row r="239" hidden="1">
      <c r="A239" s="30" t="s">
        <v>1668</v>
      </c>
      <c r="B239" s="29">
        <v>0.0</v>
      </c>
      <c r="C239" s="26"/>
      <c r="D239" s="27">
        <f t="shared" si="9"/>
        <v>0</v>
      </c>
      <c r="E239" s="41"/>
    </row>
    <row r="240" hidden="1">
      <c r="A240" s="30" t="s">
        <v>1669</v>
      </c>
      <c r="B240" s="29">
        <v>0.0</v>
      </c>
      <c r="C240" s="26"/>
      <c r="D240" s="27">
        <f t="shared" si="9"/>
        <v>0</v>
      </c>
      <c r="E240" s="40"/>
    </row>
    <row r="241" hidden="1">
      <c r="A241" s="30" t="s">
        <v>1671</v>
      </c>
      <c r="B241" s="29">
        <v>389.0</v>
      </c>
      <c r="C241" s="26">
        <f>180+129</f>
        <v>309</v>
      </c>
      <c r="D241" s="27">
        <f t="shared" si="9"/>
        <v>-80</v>
      </c>
      <c r="E241" s="40"/>
    </row>
    <row r="242" hidden="1">
      <c r="A242" s="31" t="s">
        <v>1673</v>
      </c>
      <c r="B242" s="29">
        <v>4920.0</v>
      </c>
      <c r="C242" s="26">
        <f>280+360+800+600+600+720+520+160+360+80+280+240</f>
        <v>5000</v>
      </c>
      <c r="D242" s="27">
        <f t="shared" si="9"/>
        <v>80</v>
      </c>
      <c r="E242" s="41"/>
    </row>
    <row r="243" hidden="1">
      <c r="A243" s="32" t="s">
        <v>1674</v>
      </c>
      <c r="B243" s="29">
        <v>95644.0</v>
      </c>
      <c r="C243" s="33">
        <f t="array" ref="C243">SUMIFS(INDIRECT(A225 &amp; " Restia!C:C"), INDIRECT(A225 &amp; " Restia!A:A"), A243, INDIRECT(A225 &amp; " Restia!B:B"), "&lt;&gt;canceled")</f>
        <v>42915</v>
      </c>
      <c r="D243" s="27">
        <f t="shared" si="9"/>
        <v>-52729</v>
      </c>
      <c r="E243" s="41"/>
    </row>
    <row r="244" hidden="1">
      <c r="A244" s="32" t="s">
        <v>1675</v>
      </c>
      <c r="B244" s="29">
        <v>35878.0</v>
      </c>
      <c r="C244" s="9">
        <f t="array" ref="C244">SUMIFS( INDIRECT(A225 &amp; " Restia!C:C"), INDIRECT(A225 &amp; " Restia!A:A"), A244, INDIRECT(A225 &amp; " Restia!B:B"), "&lt;&gt;canceled" )</f>
        <v>14825</v>
      </c>
      <c r="D244" s="27">
        <f t="shared" si="9"/>
        <v>-21053</v>
      </c>
      <c r="E244" s="41"/>
    </row>
    <row r="245" hidden="1">
      <c r="A245" s="32" t="s">
        <v>1676</v>
      </c>
      <c r="B245" s="29">
        <v>117780.0</v>
      </c>
      <c r="C245" s="9">
        <f t="array" ref="C245">SUMIFS( INDIRECT(A225 &amp; " Restia!C:C"), INDIRECT(A225 &amp; " Restia!A:A"), "damejidlo", INDIRECT(A225 &amp; " Restia!G:G"), "online", INDIRECT(A225 &amp; " Restia!B:B"), "&lt;&gt;canceled" )</f>
        <v>53220</v>
      </c>
      <c r="D245" s="27">
        <f t="shared" si="9"/>
        <v>-64560</v>
      </c>
      <c r="E245" s="41"/>
    </row>
    <row r="246" hidden="1">
      <c r="A246" s="32" t="s">
        <v>1677</v>
      </c>
      <c r="B246" s="29">
        <v>72390.0</v>
      </c>
      <c r="C246" s="9">
        <f t="array" ref="C246">SUMIFS( INDIRECT(A225 &amp; " Restia!C:C"), INDIRECT(A225 &amp; " Restia!A:A"), "generic", INDIRECT(A225 &amp; " Restia!G:G"), "online", INDIRECT(A225 &amp; " Restia!B:B"), "&lt;&gt;canceled" )</f>
        <v>46919</v>
      </c>
      <c r="D246" s="27">
        <f t="shared" si="9"/>
        <v>-25471</v>
      </c>
      <c r="E246" s="41"/>
    </row>
    <row r="247" hidden="1">
      <c r="A247" s="32" t="s">
        <v>1679</v>
      </c>
      <c r="B247" s="29">
        <v>1191.0</v>
      </c>
      <c r="C247" s="9">
        <f t="array" ref="C247">SUMIFS( INDIRECT(A225 &amp; " Restia!C:C"), INDIRECT(A225 &amp; " Restia!E:E"), "wolt kurýr", INDIRECT(A225 &amp; " Restia!A:A"), "&lt;&gt;wolt", INDIRECT(A225 &amp; " Restia!G:G"), "cash", INDIRECT(A225 &amp; " Restia!B:B"), "&lt;&gt;canceled" )</f>
        <v>349</v>
      </c>
      <c r="D247" s="27">
        <f t="shared" si="9"/>
        <v>-842</v>
      </c>
      <c r="E247" s="41"/>
    </row>
    <row r="248" hidden="1">
      <c r="A248" s="32" t="s">
        <v>1680</v>
      </c>
      <c r="B248" s="29">
        <v>19266.0</v>
      </c>
      <c r="C248" s="9">
        <f t="array" ref="C248">SUMIFS( INDIRECT(A225 &amp; " Restia!C:C"), INDIRECT(A225 &amp; " Restia!A:A"), "damejidlo", INDIRECT(A225 &amp; " Restia!G:G"), "cash", INDIRECT(A225 &amp; " Restia!B:B"), "&lt;&gt;canceled")</f>
        <v>7914</v>
      </c>
      <c r="D248" s="27">
        <f t="shared" si="9"/>
        <v>-11352</v>
      </c>
      <c r="E248" s="41"/>
    </row>
    <row r="249" hidden="1">
      <c r="A249" s="35" t="s">
        <v>1681</v>
      </c>
      <c r="B249" s="29">
        <v>390386.30000000005</v>
      </c>
      <c r="C249" s="9">
        <f t="array" ref="C249">SUM(INDIRECT(A225 &amp; " Restia!C:C")) - SUMIFS(INDIRECT(A225 &amp; " Restia!C:C"), INDIRECT(A225 &amp; " Restia!B:B"), "canceled")</f>
        <v>196622.5</v>
      </c>
      <c r="D249" s="27">
        <f t="shared" si="9"/>
        <v>-193763.8</v>
      </c>
      <c r="E249" s="41"/>
    </row>
    <row r="250" hidden="1">
      <c r="A250" s="36" t="s">
        <v>1682</v>
      </c>
      <c r="B250" s="42">
        <v>7.69999999999709</v>
      </c>
      <c r="C250" s="43">
        <f>sum(C235:C247)-C249</f>
        <v>29355.5</v>
      </c>
      <c r="D250" s="44">
        <f t="shared" si="9"/>
        <v>29347.8</v>
      </c>
      <c r="E250" s="45"/>
    </row>
    <row r="251" hidden="1"/>
    <row r="252" hidden="1"/>
    <row r="253" hidden="1">
      <c r="A253" s="5" t="s">
        <v>1685</v>
      </c>
      <c r="B253" s="6"/>
      <c r="C253" s="6"/>
      <c r="D253" s="6"/>
      <c r="E253" s="7"/>
    </row>
    <row r="254" hidden="1">
      <c r="A254" s="10"/>
      <c r="B254" s="11"/>
      <c r="C254" s="11"/>
      <c r="D254" s="11"/>
      <c r="E254" s="12"/>
    </row>
    <row r="255" hidden="1">
      <c r="A255" s="5" t="s">
        <v>1655</v>
      </c>
      <c r="B255" s="6"/>
      <c r="C255" s="6"/>
      <c r="D255" s="6"/>
      <c r="E255" s="7"/>
    </row>
    <row r="256" hidden="1">
      <c r="A256" s="10"/>
      <c r="B256" s="11"/>
      <c r="C256" s="11"/>
      <c r="D256" s="11"/>
      <c r="E256" s="12"/>
    </row>
    <row r="257" hidden="1">
      <c r="A257" s="13">
        <v>45586.0</v>
      </c>
      <c r="B257" s="6"/>
      <c r="C257" s="14" t="s">
        <v>1656</v>
      </c>
      <c r="D257" s="15">
        <v>45592.0</v>
      </c>
      <c r="E257" s="7"/>
    </row>
    <row r="258" hidden="1">
      <c r="A258" s="10"/>
      <c r="B258" s="11"/>
      <c r="C258" s="16"/>
      <c r="D258" s="11"/>
      <c r="E258" s="12"/>
    </row>
    <row r="259" hidden="1">
      <c r="A259" s="17" t="str">
        <f>CHOOSE(WEEKDAY(A257), "Neděle", "Pondělí", "Úterý", "Středa", "Čtvrtek", "Pátek", "Sobota")</f>
        <v>Pondělí</v>
      </c>
      <c r="B259" s="7"/>
      <c r="C259" s="16"/>
      <c r="D259" s="18" t="str">
        <f>CHOOSE(WEEKDAY(D257), "Neděle", "Pondělí", "Úterý", "Středa", "Čtvrtek", "Pátek", "Sobota")</f>
        <v>Neděle</v>
      </c>
      <c r="E259" s="7"/>
    </row>
    <row r="260" hidden="1">
      <c r="A260" s="10"/>
      <c r="B260" s="12"/>
      <c r="C260" s="16"/>
      <c r="D260" s="11"/>
      <c r="E260" s="12"/>
    </row>
    <row r="261" hidden="1">
      <c r="A261" s="19" t="s">
        <v>1657</v>
      </c>
      <c r="B261" s="6"/>
      <c r="C261" s="6"/>
      <c r="D261" s="6"/>
      <c r="E261" s="7"/>
    </row>
    <row r="262" hidden="1">
      <c r="A262" s="20" t="s">
        <v>1658</v>
      </c>
      <c r="B262" s="21" t="s">
        <v>1659</v>
      </c>
      <c r="C262" s="22" t="s">
        <v>1660</v>
      </c>
      <c r="D262" s="21" t="s">
        <v>1661</v>
      </c>
      <c r="E262" s="23" t="s">
        <v>13</v>
      </c>
    </row>
    <row r="263" hidden="1">
      <c r="A263" s="24" t="s">
        <v>1662</v>
      </c>
      <c r="B263" s="25">
        <v>30953.0</v>
      </c>
      <c r="C263" s="26">
        <f>55+6000+25000</f>
        <v>31055</v>
      </c>
      <c r="D263" s="27">
        <f t="shared" ref="D263:D278" si="10">C263-B263</f>
        <v>102</v>
      </c>
      <c r="E263" s="41"/>
    </row>
    <row r="264" hidden="1">
      <c r="A264" s="24" t="s">
        <v>1663</v>
      </c>
      <c r="B264" s="29">
        <v>30501.0</v>
      </c>
      <c r="C264" s="26">
        <v>30501.0</v>
      </c>
      <c r="D264" s="27">
        <f t="shared" si="10"/>
        <v>0</v>
      </c>
      <c r="E264" s="41"/>
    </row>
    <row r="265" hidden="1">
      <c r="A265" s="24" t="s">
        <v>1664</v>
      </c>
      <c r="B265" s="29">
        <v>350.0</v>
      </c>
      <c r="C265" s="26">
        <v>350.0</v>
      </c>
      <c r="D265" s="27">
        <f t="shared" si="10"/>
        <v>0</v>
      </c>
      <c r="E265" s="41"/>
    </row>
    <row r="266" hidden="1">
      <c r="A266" s="24" t="s">
        <v>1666</v>
      </c>
      <c r="B266" s="29">
        <v>0.0</v>
      </c>
      <c r="C266" s="26"/>
      <c r="D266" s="27">
        <f t="shared" si="10"/>
        <v>0</v>
      </c>
      <c r="E266" s="41"/>
    </row>
    <row r="267" hidden="1">
      <c r="A267" s="30" t="s">
        <v>1668</v>
      </c>
      <c r="B267" s="29">
        <v>0.0</v>
      </c>
      <c r="C267" s="26"/>
      <c r="D267" s="27">
        <f t="shared" si="10"/>
        <v>0</v>
      </c>
      <c r="E267" s="41"/>
    </row>
    <row r="268" hidden="1">
      <c r="A268" s="30" t="s">
        <v>1669</v>
      </c>
      <c r="B268" s="29">
        <v>0.0</v>
      </c>
      <c r="C268" s="26"/>
      <c r="D268" s="27">
        <f t="shared" si="10"/>
        <v>0</v>
      </c>
      <c r="E268" s="40"/>
    </row>
    <row r="269" hidden="1">
      <c r="A269" s="30" t="s">
        <v>1671</v>
      </c>
      <c r="B269" s="29">
        <v>3040.0</v>
      </c>
      <c r="C269" s="26">
        <v>3000.0</v>
      </c>
      <c r="D269" s="27">
        <f t="shared" si="10"/>
        <v>-40</v>
      </c>
      <c r="E269" s="40"/>
    </row>
    <row r="270" hidden="1">
      <c r="A270" s="31" t="s">
        <v>1673</v>
      </c>
      <c r="B270" s="29">
        <v>4640.0</v>
      </c>
      <c r="C270" s="26">
        <f>400+160+680+240+760+160+680+320+280+160+360+200+280</f>
        <v>4680</v>
      </c>
      <c r="D270" s="27">
        <f t="shared" si="10"/>
        <v>40</v>
      </c>
      <c r="E270" s="41"/>
    </row>
    <row r="271" hidden="1">
      <c r="A271" s="32" t="s">
        <v>1674</v>
      </c>
      <c r="B271" s="29">
        <v>87966.0</v>
      </c>
      <c r="C271" s="33">
        <f t="array" ref="C271">SUMIFS(INDIRECT(A253 &amp; " Restia!C:C"), INDIRECT(A253 &amp; " Restia!A:A"), A271, INDIRECT(A253 &amp; " Restia!B:B"), "&lt;&gt;canceled")</f>
        <v>42915</v>
      </c>
      <c r="D271" s="27">
        <f t="shared" si="10"/>
        <v>-45051</v>
      </c>
      <c r="E271" s="41"/>
    </row>
    <row r="272" hidden="1">
      <c r="A272" s="32" t="s">
        <v>1675</v>
      </c>
      <c r="B272" s="29">
        <v>35657.0</v>
      </c>
      <c r="C272" s="9">
        <f t="array" ref="C272">SUMIFS( INDIRECT(A253 &amp; " Restia!C:C"), INDIRECT(A253 &amp; " Restia!A:A"), A272, INDIRECT(A253 &amp; " Restia!B:B"), "&lt;&gt;canceled" )</f>
        <v>14825</v>
      </c>
      <c r="D272" s="27">
        <f t="shared" si="10"/>
        <v>-20832</v>
      </c>
      <c r="E272" s="41"/>
    </row>
    <row r="273" hidden="1">
      <c r="A273" s="32" t="s">
        <v>1676</v>
      </c>
      <c r="B273" s="29">
        <v>114155.0</v>
      </c>
      <c r="C273" s="9">
        <f t="array" ref="C273">SUMIFS( INDIRECT(A253 &amp; " Restia!C:C"), INDIRECT(A253 &amp; " Restia!A:A"), "damejidlo", INDIRECT(A253 &amp; " Restia!G:G"), "online", INDIRECT(A253 &amp; " Restia!B:B"), "&lt;&gt;canceled" )</f>
        <v>53220</v>
      </c>
      <c r="D273" s="27">
        <f t="shared" si="10"/>
        <v>-60935</v>
      </c>
      <c r="E273" s="41"/>
    </row>
    <row r="274" hidden="1">
      <c r="A274" s="32" t="s">
        <v>1677</v>
      </c>
      <c r="B274" s="29">
        <v>73777.0</v>
      </c>
      <c r="C274" s="9">
        <f t="array" ref="C274">SUMIFS( INDIRECT(A253 &amp; " Restia!C:C"), INDIRECT(A253 &amp; " Restia!A:A"), "generic", INDIRECT(A253 &amp; " Restia!G:G"), "online", INDIRECT(A253 &amp; " Restia!B:B"), "&lt;&gt;canceled" )</f>
        <v>46919</v>
      </c>
      <c r="D274" s="27">
        <f t="shared" si="10"/>
        <v>-26858</v>
      </c>
      <c r="E274" s="41"/>
    </row>
    <row r="275" hidden="1">
      <c r="A275" s="32" t="s">
        <v>1679</v>
      </c>
      <c r="B275" s="29">
        <v>6168.0</v>
      </c>
      <c r="C275" s="9">
        <f t="array" ref="C275">SUMIFS( INDIRECT(A253 &amp; " Restia!C:C"), INDIRECT(A253 &amp; " Restia!E:E"), "wolt kurýr", INDIRECT(A253 &amp; " Restia!A:A"), "&lt;&gt;wolt", INDIRECT(A253 &amp; " Restia!G:G"), "cash", INDIRECT(A253 &amp; " Restia!B:B"), "&lt;&gt;canceled" )</f>
        <v>349</v>
      </c>
      <c r="D275" s="27">
        <f t="shared" si="10"/>
        <v>-5819</v>
      </c>
      <c r="E275" s="41"/>
    </row>
    <row r="276" hidden="1">
      <c r="A276" s="32" t="s">
        <v>1680</v>
      </c>
      <c r="B276" s="29">
        <v>18756.0</v>
      </c>
      <c r="C276" s="9">
        <f t="array" ref="C276">SUMIFS( INDIRECT(A253 &amp; " Restia!C:C"), INDIRECT(A253 &amp; " Restia!A:A"), "damejidlo", INDIRECT(A253 &amp; " Restia!G:G"), "cash", INDIRECT(A253 &amp; " Restia!B:B"), "&lt;&gt;canceled")</f>
        <v>7914</v>
      </c>
      <c r="D276" s="27">
        <f t="shared" si="10"/>
        <v>-10842</v>
      </c>
      <c r="E276" s="41"/>
    </row>
    <row r="277" hidden="1">
      <c r="A277" s="35" t="s">
        <v>1681</v>
      </c>
      <c r="B277" s="29">
        <v>387205.5</v>
      </c>
      <c r="C277" s="9">
        <f t="array" ref="C277">SUM(INDIRECT(A253 &amp; " Restia!C:C")) - SUMIFS(INDIRECT(A253 &amp; " Restia!C:C"), INDIRECT(A253 &amp; " Restia!B:B"), "canceled")</f>
        <v>196622.5</v>
      </c>
      <c r="D277" s="27">
        <f t="shared" si="10"/>
        <v>-190583</v>
      </c>
      <c r="E277" s="41"/>
    </row>
    <row r="278" hidden="1">
      <c r="A278" s="36" t="s">
        <v>1682</v>
      </c>
      <c r="B278" s="42">
        <v>1.5</v>
      </c>
      <c r="C278" s="43">
        <f>sum(C263:C275)-C277</f>
        <v>31191.5</v>
      </c>
      <c r="D278" s="44">
        <f t="shared" si="10"/>
        <v>31190</v>
      </c>
      <c r="E278" s="45"/>
    </row>
    <row r="279" hidden="1"/>
    <row r="280" hidden="1"/>
    <row r="281" hidden="1">
      <c r="A281" s="5" t="s">
        <v>1685</v>
      </c>
      <c r="B281" s="6"/>
      <c r="C281" s="6"/>
      <c r="D281" s="6"/>
      <c r="E281" s="7"/>
    </row>
    <row r="282" hidden="1">
      <c r="A282" s="10"/>
      <c r="B282" s="11"/>
      <c r="C282" s="11"/>
      <c r="D282" s="11"/>
      <c r="E282" s="12"/>
    </row>
    <row r="283" hidden="1">
      <c r="A283" s="5" t="s">
        <v>1655</v>
      </c>
      <c r="B283" s="6"/>
      <c r="C283" s="6"/>
      <c r="D283" s="6"/>
      <c r="E283" s="7"/>
    </row>
    <row r="284" hidden="1">
      <c r="A284" s="10"/>
      <c r="B284" s="11"/>
      <c r="C284" s="11"/>
      <c r="D284" s="11"/>
      <c r="E284" s="12"/>
    </row>
    <row r="285" hidden="1">
      <c r="A285" s="13">
        <v>45593.0</v>
      </c>
      <c r="B285" s="6"/>
      <c r="C285" s="54" t="s">
        <v>1656</v>
      </c>
      <c r="D285" s="15">
        <v>45596.0</v>
      </c>
      <c r="E285" s="7"/>
    </row>
    <row r="286" hidden="1">
      <c r="A286" s="10"/>
      <c r="B286" s="11"/>
      <c r="C286" s="16"/>
      <c r="D286" s="11"/>
      <c r="E286" s="12"/>
    </row>
    <row r="287" hidden="1">
      <c r="A287" s="55" t="s">
        <v>1985</v>
      </c>
      <c r="B287" s="7"/>
      <c r="C287" s="16"/>
      <c r="D287" s="56" t="s">
        <v>2000</v>
      </c>
      <c r="E287" s="7"/>
    </row>
    <row r="288" hidden="1">
      <c r="A288" s="10"/>
      <c r="B288" s="12"/>
      <c r="C288" s="16"/>
      <c r="D288" s="11"/>
      <c r="E288" s="12"/>
    </row>
    <row r="289" hidden="1">
      <c r="A289" s="19" t="s">
        <v>1657</v>
      </c>
      <c r="B289" s="6"/>
      <c r="C289" s="6"/>
      <c r="D289" s="6"/>
      <c r="E289" s="7"/>
    </row>
    <row r="290" hidden="1">
      <c r="A290" s="20" t="s">
        <v>1658</v>
      </c>
      <c r="B290" s="21" t="s">
        <v>1659</v>
      </c>
      <c r="C290" s="22" t="s">
        <v>1660</v>
      </c>
      <c r="D290" s="21" t="s">
        <v>1661</v>
      </c>
      <c r="E290" s="23" t="s">
        <v>13</v>
      </c>
    </row>
    <row r="291" hidden="1">
      <c r="A291" s="57" t="s">
        <v>1662</v>
      </c>
      <c r="B291" s="25">
        <v>15886.0</v>
      </c>
      <c r="C291" s="26">
        <v>15889.0</v>
      </c>
      <c r="D291" s="27">
        <v>3.0</v>
      </c>
      <c r="E291" s="41"/>
    </row>
    <row r="292" hidden="1">
      <c r="A292" s="57" t="s">
        <v>1663</v>
      </c>
      <c r="B292" s="29">
        <v>16243.0</v>
      </c>
      <c r="C292" s="26">
        <v>16243.0</v>
      </c>
      <c r="D292" s="27">
        <v>0.0</v>
      </c>
      <c r="E292" s="41"/>
    </row>
    <row r="293" hidden="1">
      <c r="A293" s="57" t="s">
        <v>1664</v>
      </c>
      <c r="B293" s="29">
        <v>995.0</v>
      </c>
      <c r="C293" s="26">
        <v>995.0</v>
      </c>
      <c r="D293" s="27">
        <v>0.0</v>
      </c>
      <c r="E293" s="41"/>
    </row>
    <row r="294" hidden="1">
      <c r="A294" s="57" t="s">
        <v>1666</v>
      </c>
      <c r="B294" s="29">
        <v>0.0</v>
      </c>
      <c r="C294" s="26"/>
      <c r="D294" s="27">
        <v>0.0</v>
      </c>
      <c r="E294" s="41"/>
    </row>
    <row r="295" hidden="1">
      <c r="A295" s="31" t="s">
        <v>1668</v>
      </c>
      <c r="B295" s="29">
        <v>0.0</v>
      </c>
      <c r="C295" s="26"/>
      <c r="D295" s="27">
        <v>0.0</v>
      </c>
      <c r="E295" s="41"/>
    </row>
    <row r="296" hidden="1">
      <c r="A296" s="31" t="s">
        <v>1669</v>
      </c>
      <c r="B296" s="29">
        <v>0.0</v>
      </c>
      <c r="C296" s="26"/>
      <c r="D296" s="27">
        <v>0.0</v>
      </c>
      <c r="E296" s="40"/>
    </row>
    <row r="297" hidden="1">
      <c r="A297" s="31" t="s">
        <v>1671</v>
      </c>
      <c r="B297" s="29">
        <v>375.0</v>
      </c>
      <c r="C297" s="26">
        <v>215.0</v>
      </c>
      <c r="D297" s="27">
        <v>-160.0</v>
      </c>
      <c r="E297" s="40"/>
    </row>
    <row r="298" hidden="1">
      <c r="A298" s="31" t="s">
        <v>1673</v>
      </c>
      <c r="B298" s="29">
        <v>2840.0</v>
      </c>
      <c r="C298" s="26">
        <v>2960.0</v>
      </c>
      <c r="D298" s="27">
        <v>120.0</v>
      </c>
      <c r="E298" s="41"/>
    </row>
    <row r="299" hidden="1">
      <c r="A299" s="58" t="s">
        <v>1674</v>
      </c>
      <c r="B299" s="29">
        <v>47721.0</v>
      </c>
      <c r="C299" s="29">
        <v>47721.0</v>
      </c>
      <c r="D299" s="27">
        <v>0.0</v>
      </c>
      <c r="E299" s="41"/>
    </row>
    <row r="300" hidden="1">
      <c r="A300" s="58" t="s">
        <v>1675</v>
      </c>
      <c r="B300" s="29">
        <v>18589.0</v>
      </c>
      <c r="C300" s="59">
        <v>18589.0</v>
      </c>
      <c r="D300" s="27">
        <v>0.0</v>
      </c>
      <c r="E300" s="41"/>
    </row>
    <row r="301" hidden="1">
      <c r="A301" s="58" t="s">
        <v>1676</v>
      </c>
      <c r="B301" s="29">
        <v>53222.0</v>
      </c>
      <c r="C301" s="59">
        <v>53222.0</v>
      </c>
      <c r="D301" s="27">
        <v>0.0</v>
      </c>
      <c r="E301" s="41"/>
    </row>
    <row r="302" hidden="1">
      <c r="A302" s="58" t="s">
        <v>1677</v>
      </c>
      <c r="B302" s="29">
        <v>36888.0</v>
      </c>
      <c r="C302" s="59">
        <v>36888.0</v>
      </c>
      <c r="D302" s="27">
        <v>0.0</v>
      </c>
      <c r="E302" s="41"/>
    </row>
    <row r="303" hidden="1">
      <c r="A303" s="58" t="s">
        <v>1679</v>
      </c>
      <c r="B303" s="29">
        <v>250.0</v>
      </c>
      <c r="C303" s="59">
        <v>250.0</v>
      </c>
      <c r="D303" s="27">
        <v>0.0</v>
      </c>
      <c r="E303" s="41"/>
    </row>
    <row r="304" hidden="1">
      <c r="A304" s="58" t="s">
        <v>1680</v>
      </c>
      <c r="B304" s="29">
        <v>6220.0</v>
      </c>
      <c r="C304" s="59">
        <v>6220.0</v>
      </c>
      <c r="D304" s="27">
        <v>0.0</v>
      </c>
      <c r="E304" s="41"/>
    </row>
    <row r="305" hidden="1">
      <c r="A305" s="35" t="s">
        <v>1681</v>
      </c>
      <c r="B305" s="29">
        <v>193006.0</v>
      </c>
      <c r="C305" s="59">
        <v>193006.0</v>
      </c>
      <c r="D305" s="27">
        <v>0.0</v>
      </c>
      <c r="E305" s="41"/>
    </row>
    <row r="306" hidden="1">
      <c r="A306" s="36" t="s">
        <v>1682</v>
      </c>
      <c r="B306" s="42">
        <v>3.0</v>
      </c>
      <c r="C306" s="65">
        <v>-34.0</v>
      </c>
      <c r="D306" s="66">
        <v>-37.0</v>
      </c>
      <c r="E306" s="45"/>
    </row>
    <row r="307" hidden="1"/>
    <row r="308" hidden="1"/>
    <row r="309" hidden="1">
      <c r="A309" s="5" t="s">
        <v>1685</v>
      </c>
      <c r="B309" s="6"/>
      <c r="C309" s="6"/>
      <c r="D309" s="6"/>
      <c r="E309" s="7"/>
    </row>
    <row r="310" hidden="1">
      <c r="A310" s="10"/>
      <c r="B310" s="11"/>
      <c r="C310" s="11"/>
      <c r="D310" s="11"/>
      <c r="E310" s="12"/>
    </row>
    <row r="311" hidden="1">
      <c r="A311" s="5" t="s">
        <v>1655</v>
      </c>
      <c r="B311" s="6"/>
      <c r="C311" s="6"/>
      <c r="D311" s="6"/>
      <c r="E311" s="7"/>
    </row>
    <row r="312" hidden="1">
      <c r="A312" s="10"/>
      <c r="B312" s="11"/>
      <c r="C312" s="11"/>
      <c r="D312" s="11"/>
      <c r="E312" s="12"/>
    </row>
    <row r="313" hidden="1">
      <c r="A313" s="13">
        <v>45597.0</v>
      </c>
      <c r="B313" s="6"/>
      <c r="C313" s="54" t="s">
        <v>1656</v>
      </c>
      <c r="D313" s="15">
        <v>45599.0</v>
      </c>
      <c r="E313" s="7"/>
    </row>
    <row r="314" hidden="1">
      <c r="A314" s="10"/>
      <c r="B314" s="11"/>
      <c r="C314" s="16"/>
      <c r="D314" s="11"/>
      <c r="E314" s="12"/>
    </row>
    <row r="315" hidden="1">
      <c r="A315" s="55" t="s">
        <v>1992</v>
      </c>
      <c r="B315" s="7"/>
      <c r="C315" s="16"/>
      <c r="D315" s="56" t="s">
        <v>1986</v>
      </c>
      <c r="E315" s="7"/>
    </row>
    <row r="316" hidden="1">
      <c r="A316" s="10"/>
      <c r="B316" s="12"/>
      <c r="C316" s="16"/>
      <c r="D316" s="11"/>
      <c r="E316" s="12"/>
    </row>
    <row r="317" hidden="1">
      <c r="A317" s="19" t="s">
        <v>1657</v>
      </c>
      <c r="B317" s="6"/>
      <c r="C317" s="6"/>
      <c r="D317" s="6"/>
      <c r="E317" s="7"/>
    </row>
    <row r="318" hidden="1">
      <c r="A318" s="20" t="s">
        <v>1658</v>
      </c>
      <c r="B318" s="21" t="s">
        <v>1659</v>
      </c>
      <c r="C318" s="22" t="s">
        <v>1660</v>
      </c>
      <c r="D318" s="21" t="s">
        <v>1661</v>
      </c>
      <c r="E318" s="23" t="s">
        <v>13</v>
      </c>
    </row>
    <row r="319" hidden="1">
      <c r="A319" s="57" t="s">
        <v>1662</v>
      </c>
      <c r="B319" s="25">
        <v>17408.0</v>
      </c>
      <c r="C319" s="26">
        <v>17410.0</v>
      </c>
      <c r="D319" s="27">
        <v>2.0</v>
      </c>
      <c r="E319" s="41"/>
    </row>
    <row r="320" hidden="1">
      <c r="A320" s="57" t="s">
        <v>1663</v>
      </c>
      <c r="B320" s="29">
        <v>7974.0</v>
      </c>
      <c r="C320" s="26">
        <v>7974.0</v>
      </c>
      <c r="D320" s="27">
        <v>0.0</v>
      </c>
      <c r="E320" s="41"/>
    </row>
    <row r="321" hidden="1">
      <c r="A321" s="57" t="s">
        <v>1664</v>
      </c>
      <c r="B321" s="29">
        <v>1415.0</v>
      </c>
      <c r="C321" s="26">
        <v>1415.0</v>
      </c>
      <c r="D321" s="27">
        <v>0.0</v>
      </c>
      <c r="E321" s="41"/>
    </row>
    <row r="322" hidden="1">
      <c r="A322" s="57" t="s">
        <v>1666</v>
      </c>
      <c r="B322" s="29">
        <v>0.0</v>
      </c>
      <c r="C322" s="26"/>
      <c r="D322" s="27">
        <v>0.0</v>
      </c>
      <c r="E322" s="41"/>
    </row>
    <row r="323" hidden="1">
      <c r="A323" s="31" t="s">
        <v>1668</v>
      </c>
      <c r="B323" s="29">
        <v>0.0</v>
      </c>
      <c r="C323" s="26"/>
      <c r="D323" s="27">
        <v>0.0</v>
      </c>
      <c r="E323" s="41"/>
    </row>
    <row r="324" hidden="1">
      <c r="A324" s="31" t="s">
        <v>1669</v>
      </c>
      <c r="B324" s="29">
        <v>0.0</v>
      </c>
      <c r="C324" s="26"/>
      <c r="D324" s="27">
        <v>0.0</v>
      </c>
      <c r="E324" s="40"/>
    </row>
    <row r="325" hidden="1">
      <c r="A325" s="31" t="s">
        <v>1671</v>
      </c>
      <c r="B325" s="29">
        <v>0.0</v>
      </c>
      <c r="C325" s="26"/>
      <c r="D325" s="27">
        <v>0.0</v>
      </c>
      <c r="E325" s="40"/>
    </row>
    <row r="326" hidden="1">
      <c r="A326" s="31" t="s">
        <v>1673</v>
      </c>
      <c r="B326" s="29">
        <v>2520.0</v>
      </c>
      <c r="C326" s="26">
        <v>2520.0</v>
      </c>
      <c r="D326" s="27">
        <v>0.0</v>
      </c>
      <c r="E326" s="41"/>
    </row>
    <row r="327" hidden="1">
      <c r="A327" s="58" t="s">
        <v>1674</v>
      </c>
      <c r="B327" s="29">
        <v>53346.0</v>
      </c>
      <c r="C327" s="29">
        <v>52554.0</v>
      </c>
      <c r="D327" s="27">
        <v>-792.0</v>
      </c>
      <c r="E327" s="41"/>
    </row>
    <row r="328" hidden="1">
      <c r="A328" s="58" t="s">
        <v>1675</v>
      </c>
      <c r="B328" s="29">
        <v>24181.0</v>
      </c>
      <c r="C328" s="59">
        <v>24181.0</v>
      </c>
      <c r="D328" s="27">
        <v>0.0</v>
      </c>
      <c r="E328" s="41"/>
    </row>
    <row r="329" hidden="1">
      <c r="A329" s="58" t="s">
        <v>1676</v>
      </c>
      <c r="B329" s="29">
        <v>56779.0</v>
      </c>
      <c r="C329" s="59">
        <v>56779.0</v>
      </c>
      <c r="D329" s="27">
        <v>0.0</v>
      </c>
      <c r="E329" s="41"/>
    </row>
    <row r="330" hidden="1">
      <c r="A330" s="58" t="s">
        <v>1677</v>
      </c>
      <c r="B330" s="29">
        <v>51307.0</v>
      </c>
      <c r="C330" s="59">
        <v>51307.0</v>
      </c>
      <c r="D330" s="27">
        <v>0.0</v>
      </c>
      <c r="E330" s="41"/>
    </row>
    <row r="331" hidden="1">
      <c r="A331" s="58" t="s">
        <v>1679</v>
      </c>
      <c r="B331" s="29">
        <v>3308.0</v>
      </c>
      <c r="C331" s="59">
        <v>3308.0</v>
      </c>
      <c r="D331" s="27">
        <v>0.0</v>
      </c>
      <c r="E331" s="41"/>
    </row>
    <row r="332" hidden="1">
      <c r="A332" s="58" t="s">
        <v>1680</v>
      </c>
      <c r="B332" s="29">
        <v>10376.0</v>
      </c>
      <c r="C332" s="59">
        <v>10376.0</v>
      </c>
      <c r="D332" s="27">
        <v>0.0</v>
      </c>
      <c r="E332" s="41"/>
    </row>
    <row r="333" hidden="1">
      <c r="A333" s="35" t="s">
        <v>1681</v>
      </c>
      <c r="B333" s="29">
        <v>218235.0</v>
      </c>
      <c r="C333" s="59">
        <v>217443.0</v>
      </c>
      <c r="D333" s="27">
        <v>-792.0</v>
      </c>
      <c r="E333" s="41"/>
    </row>
    <row r="334" hidden="1">
      <c r="A334" s="36" t="s">
        <v>1682</v>
      </c>
      <c r="B334" s="42">
        <v>3.0</v>
      </c>
      <c r="C334" s="65">
        <v>5.0</v>
      </c>
      <c r="D334" s="66">
        <v>2.0</v>
      </c>
      <c r="E334" s="45"/>
    </row>
    <row r="335" hidden="1"/>
    <row r="336" hidden="1"/>
    <row r="337" hidden="1">
      <c r="A337" s="5" t="s">
        <v>1685</v>
      </c>
      <c r="B337" s="6"/>
      <c r="C337" s="6"/>
      <c r="D337" s="6"/>
      <c r="E337" s="7"/>
    </row>
    <row r="338" hidden="1">
      <c r="A338" s="10"/>
      <c r="B338" s="11"/>
      <c r="C338" s="11"/>
      <c r="D338" s="11"/>
      <c r="E338" s="12"/>
    </row>
    <row r="339" hidden="1">
      <c r="A339" s="5" t="s">
        <v>1655</v>
      </c>
      <c r="B339" s="6"/>
      <c r="C339" s="6"/>
      <c r="D339" s="6"/>
      <c r="E339" s="7"/>
    </row>
    <row r="340" hidden="1">
      <c r="A340" s="10"/>
      <c r="B340" s="11"/>
      <c r="C340" s="11"/>
      <c r="D340" s="11"/>
      <c r="E340" s="12"/>
    </row>
    <row r="341" hidden="1">
      <c r="A341" s="13">
        <v>45600.0</v>
      </c>
      <c r="B341" s="6"/>
      <c r="C341" s="54" t="s">
        <v>1656</v>
      </c>
      <c r="D341" s="15">
        <v>45606.0</v>
      </c>
      <c r="E341" s="7"/>
    </row>
    <row r="342" hidden="1">
      <c r="A342" s="10"/>
      <c r="B342" s="11"/>
      <c r="C342" s="16"/>
      <c r="D342" s="11"/>
      <c r="E342" s="12"/>
    </row>
    <row r="343" hidden="1">
      <c r="A343" s="55" t="s">
        <v>1985</v>
      </c>
      <c r="B343" s="7"/>
      <c r="C343" s="16"/>
      <c r="D343" s="56" t="s">
        <v>1986</v>
      </c>
      <c r="E343" s="7"/>
    </row>
    <row r="344" hidden="1">
      <c r="A344" s="10"/>
      <c r="B344" s="12"/>
      <c r="C344" s="16"/>
      <c r="D344" s="11"/>
      <c r="E344" s="12"/>
    </row>
    <row r="345" hidden="1">
      <c r="A345" s="19" t="s">
        <v>1657</v>
      </c>
      <c r="B345" s="6"/>
      <c r="C345" s="6"/>
      <c r="D345" s="6"/>
      <c r="E345" s="7"/>
    </row>
    <row r="346" hidden="1">
      <c r="A346" s="20" t="s">
        <v>1658</v>
      </c>
      <c r="B346" s="21" t="s">
        <v>1659</v>
      </c>
      <c r="C346" s="22" t="s">
        <v>1660</v>
      </c>
      <c r="D346" s="21" t="s">
        <v>1661</v>
      </c>
      <c r="E346" s="23" t="s">
        <v>13</v>
      </c>
    </row>
    <row r="347" hidden="1">
      <c r="A347" s="57" t="s">
        <v>1662</v>
      </c>
      <c r="B347" s="25">
        <v>38228.0</v>
      </c>
      <c r="C347" s="26">
        <v>38236.0</v>
      </c>
      <c r="D347" s="27">
        <v>8.0</v>
      </c>
      <c r="E347" s="41"/>
    </row>
    <row r="348" hidden="1">
      <c r="A348" s="57" t="s">
        <v>1663</v>
      </c>
      <c r="B348" s="29">
        <v>29330.0</v>
      </c>
      <c r="C348" s="26">
        <v>29330.0</v>
      </c>
      <c r="D348" s="27">
        <v>0.0</v>
      </c>
      <c r="E348" s="41"/>
    </row>
    <row r="349" hidden="1">
      <c r="A349" s="57" t="s">
        <v>1664</v>
      </c>
      <c r="B349" s="29">
        <v>0.0</v>
      </c>
      <c r="C349" s="26"/>
      <c r="D349" s="27">
        <v>0.0</v>
      </c>
      <c r="E349" s="41"/>
    </row>
    <row r="350" hidden="1">
      <c r="A350" s="57" t="s">
        <v>1666</v>
      </c>
      <c r="B350" s="29">
        <v>0.0</v>
      </c>
      <c r="C350" s="26"/>
      <c r="D350" s="27">
        <v>0.0</v>
      </c>
      <c r="E350" s="41"/>
    </row>
    <row r="351" hidden="1">
      <c r="A351" s="31" t="s">
        <v>1668</v>
      </c>
      <c r="B351" s="29">
        <v>0.0</v>
      </c>
      <c r="C351" s="26"/>
      <c r="D351" s="27">
        <v>0.0</v>
      </c>
      <c r="E351" s="41"/>
    </row>
    <row r="352" hidden="1">
      <c r="A352" s="31" t="s">
        <v>1669</v>
      </c>
      <c r="B352" s="29">
        <v>0.0</v>
      </c>
      <c r="C352" s="26"/>
      <c r="D352" s="27">
        <v>0.0</v>
      </c>
      <c r="E352" s="40"/>
    </row>
    <row r="353" hidden="1">
      <c r="A353" s="31" t="s">
        <v>1671</v>
      </c>
      <c r="B353" s="29">
        <v>120.0</v>
      </c>
      <c r="C353" s="26"/>
      <c r="D353" s="27">
        <v>-120.0</v>
      </c>
      <c r="E353" s="40"/>
    </row>
    <row r="354" hidden="1">
      <c r="A354" s="31" t="s">
        <v>1673</v>
      </c>
      <c r="B354" s="29">
        <v>5800.0</v>
      </c>
      <c r="C354" s="26">
        <v>5920.0</v>
      </c>
      <c r="D354" s="27">
        <v>120.0</v>
      </c>
      <c r="E354" s="41"/>
    </row>
    <row r="355" hidden="1">
      <c r="A355" s="58" t="s">
        <v>1674</v>
      </c>
      <c r="B355" s="29">
        <v>82985.0</v>
      </c>
      <c r="C355" s="29">
        <v>82985.0</v>
      </c>
      <c r="D355" s="27">
        <v>0.0</v>
      </c>
      <c r="E355" s="41"/>
    </row>
    <row r="356" hidden="1">
      <c r="A356" s="58" t="s">
        <v>1675</v>
      </c>
      <c r="B356" s="29">
        <v>27970.0</v>
      </c>
      <c r="C356" s="59">
        <v>27970.0</v>
      </c>
      <c r="D356" s="27">
        <v>0.0</v>
      </c>
      <c r="E356" s="41"/>
    </row>
    <row r="357" hidden="1">
      <c r="A357" s="58" t="s">
        <v>1676</v>
      </c>
      <c r="B357" s="29">
        <v>131192.0</v>
      </c>
      <c r="C357" s="59">
        <v>131192.0</v>
      </c>
      <c r="D357" s="27">
        <v>0.0</v>
      </c>
      <c r="E357" s="41"/>
    </row>
    <row r="358" hidden="1">
      <c r="A358" s="58" t="s">
        <v>1677</v>
      </c>
      <c r="B358" s="29">
        <v>89055.0</v>
      </c>
      <c r="C358" s="59">
        <v>89055.0</v>
      </c>
      <c r="D358" s="27">
        <v>0.0</v>
      </c>
      <c r="E358" s="41"/>
    </row>
    <row r="359" hidden="1">
      <c r="A359" s="58" t="s">
        <v>1679</v>
      </c>
      <c r="B359" s="29">
        <v>4479.0</v>
      </c>
      <c r="C359" s="59">
        <v>4479.0</v>
      </c>
      <c r="D359" s="27">
        <v>0.0</v>
      </c>
      <c r="E359" s="41"/>
    </row>
    <row r="360" hidden="1">
      <c r="A360" s="58" t="s">
        <v>1680</v>
      </c>
      <c r="B360" s="29">
        <v>19117.0</v>
      </c>
      <c r="C360" s="59">
        <v>19117.0</v>
      </c>
      <c r="D360" s="27">
        <v>0.0</v>
      </c>
      <c r="E360" s="41"/>
    </row>
    <row r="361" hidden="1">
      <c r="A361" s="35" t="s">
        <v>1681</v>
      </c>
      <c r="B361" s="29">
        <v>409159.0</v>
      </c>
      <c r="C361" s="59">
        <v>409159.0</v>
      </c>
      <c r="D361" s="27">
        <v>0.0</v>
      </c>
      <c r="E361" s="41"/>
    </row>
    <row r="362" hidden="1">
      <c r="A362" s="36" t="s">
        <v>1682</v>
      </c>
      <c r="B362" s="42">
        <v>0.0</v>
      </c>
      <c r="C362" s="65">
        <v>8.0</v>
      </c>
      <c r="D362" s="66">
        <v>8.0</v>
      </c>
      <c r="E362" s="45"/>
    </row>
    <row r="363" hidden="1"/>
    <row r="364" hidden="1"/>
    <row r="365" hidden="1">
      <c r="A365" s="5" t="s">
        <v>1685</v>
      </c>
      <c r="B365" s="6"/>
      <c r="C365" s="6"/>
      <c r="D365" s="6"/>
      <c r="E365" s="7"/>
    </row>
    <row r="366" hidden="1">
      <c r="A366" s="10"/>
      <c r="B366" s="11"/>
      <c r="C366" s="11"/>
      <c r="D366" s="11"/>
      <c r="E366" s="12"/>
    </row>
    <row r="367" hidden="1">
      <c r="A367" s="5" t="s">
        <v>1655</v>
      </c>
      <c r="B367" s="6"/>
      <c r="C367" s="6"/>
      <c r="D367" s="6"/>
      <c r="E367" s="7"/>
    </row>
    <row r="368" hidden="1">
      <c r="A368" s="10"/>
      <c r="B368" s="11"/>
      <c r="C368" s="11"/>
      <c r="D368" s="11"/>
      <c r="E368" s="12"/>
    </row>
    <row r="369" hidden="1">
      <c r="A369" s="13">
        <v>45607.0</v>
      </c>
      <c r="B369" s="6"/>
      <c r="C369" s="54" t="s">
        <v>1656</v>
      </c>
      <c r="D369" s="15">
        <v>45613.0</v>
      </c>
      <c r="E369" s="7"/>
    </row>
    <row r="370" hidden="1">
      <c r="A370" s="10"/>
      <c r="B370" s="11"/>
      <c r="C370" s="16"/>
      <c r="D370" s="11"/>
      <c r="E370" s="12"/>
    </row>
    <row r="371" hidden="1">
      <c r="A371" s="55" t="s">
        <v>1985</v>
      </c>
      <c r="B371" s="7"/>
      <c r="C371" s="16"/>
      <c r="D371" s="56" t="s">
        <v>1986</v>
      </c>
      <c r="E371" s="7"/>
    </row>
    <row r="372" hidden="1">
      <c r="A372" s="10"/>
      <c r="B372" s="12"/>
      <c r="C372" s="16"/>
      <c r="D372" s="11"/>
      <c r="E372" s="12"/>
    </row>
    <row r="373" hidden="1">
      <c r="A373" s="19" t="s">
        <v>1657</v>
      </c>
      <c r="B373" s="6"/>
      <c r="C373" s="6"/>
      <c r="D373" s="6"/>
      <c r="E373" s="7"/>
    </row>
    <row r="374" hidden="1">
      <c r="A374" s="20" t="s">
        <v>1658</v>
      </c>
      <c r="B374" s="21" t="s">
        <v>1659</v>
      </c>
      <c r="C374" s="22" t="s">
        <v>1660</v>
      </c>
      <c r="D374" s="21" t="s">
        <v>1661</v>
      </c>
      <c r="E374" s="23" t="s">
        <v>13</v>
      </c>
    </row>
    <row r="375" hidden="1">
      <c r="A375" s="57" t="s">
        <v>1662</v>
      </c>
      <c r="B375" s="25">
        <v>25525.0</v>
      </c>
      <c r="C375" s="26">
        <v>23340.0</v>
      </c>
      <c r="D375" s="27">
        <v>-2185.0</v>
      </c>
      <c r="E375" s="41"/>
    </row>
    <row r="376" hidden="1">
      <c r="A376" s="57" t="s">
        <v>1663</v>
      </c>
      <c r="B376" s="29">
        <v>33051.0</v>
      </c>
      <c r="C376" s="26">
        <v>33051.0</v>
      </c>
      <c r="D376" s="27">
        <v>0.0</v>
      </c>
      <c r="E376" s="41"/>
    </row>
    <row r="377" hidden="1">
      <c r="A377" s="57" t="s">
        <v>1664</v>
      </c>
      <c r="B377" s="29">
        <v>755.0</v>
      </c>
      <c r="C377" s="26">
        <v>840.0</v>
      </c>
      <c r="D377" s="27">
        <v>85.0</v>
      </c>
      <c r="E377" s="41"/>
    </row>
    <row r="378" hidden="1">
      <c r="A378" s="57" t="s">
        <v>1666</v>
      </c>
      <c r="B378" s="29">
        <v>0.0</v>
      </c>
      <c r="C378" s="26"/>
      <c r="D378" s="27">
        <v>0.0</v>
      </c>
      <c r="E378" s="41"/>
    </row>
    <row r="379" hidden="1">
      <c r="A379" s="31" t="s">
        <v>1668</v>
      </c>
      <c r="B379" s="29">
        <v>0.0</v>
      </c>
      <c r="C379" s="26"/>
      <c r="D379" s="27">
        <v>0.0</v>
      </c>
      <c r="E379" s="41"/>
    </row>
    <row r="380" hidden="1">
      <c r="A380" s="31" t="s">
        <v>1669</v>
      </c>
      <c r="B380" s="29">
        <v>2835.0</v>
      </c>
      <c r="C380" s="26">
        <v>2835.0</v>
      </c>
      <c r="D380" s="27">
        <v>0.0</v>
      </c>
      <c r="E380" s="40"/>
    </row>
    <row r="381" hidden="1">
      <c r="A381" s="31" t="s">
        <v>1671</v>
      </c>
      <c r="B381" s="29">
        <v>349.0</v>
      </c>
      <c r="C381" s="26">
        <v>309.0</v>
      </c>
      <c r="D381" s="27">
        <v>-40.0</v>
      </c>
      <c r="E381" s="40"/>
    </row>
    <row r="382" hidden="1">
      <c r="A382" s="31" t="s">
        <v>1673</v>
      </c>
      <c r="B382" s="29">
        <v>4920.0</v>
      </c>
      <c r="C382" s="26">
        <v>5040.0</v>
      </c>
      <c r="D382" s="27">
        <v>120.0</v>
      </c>
      <c r="E382" s="41"/>
    </row>
    <row r="383" hidden="1">
      <c r="A383" s="58" t="s">
        <v>1674</v>
      </c>
      <c r="B383" s="29">
        <v>106871.0</v>
      </c>
      <c r="C383" s="29">
        <v>106871.0</v>
      </c>
      <c r="D383" s="27">
        <v>0.0</v>
      </c>
      <c r="E383" s="41"/>
    </row>
    <row r="384" hidden="1">
      <c r="A384" s="58" t="s">
        <v>1675</v>
      </c>
      <c r="B384" s="29">
        <v>36473.0</v>
      </c>
      <c r="C384" s="59">
        <v>36473.0</v>
      </c>
      <c r="D384" s="27">
        <v>0.0</v>
      </c>
      <c r="E384" s="41"/>
    </row>
    <row r="385" hidden="1">
      <c r="A385" s="58" t="s">
        <v>1676</v>
      </c>
      <c r="B385" s="29">
        <v>143305.0</v>
      </c>
      <c r="C385" s="59">
        <v>142777.0</v>
      </c>
      <c r="D385" s="27">
        <v>-528.0</v>
      </c>
      <c r="E385" s="41"/>
    </row>
    <row r="386" hidden="1">
      <c r="A386" s="58" t="s">
        <v>1677</v>
      </c>
      <c r="B386" s="29">
        <v>73932.0</v>
      </c>
      <c r="C386" s="59">
        <v>74265.0</v>
      </c>
      <c r="D386" s="27">
        <v>333.0</v>
      </c>
      <c r="E386" s="41"/>
    </row>
    <row r="387" hidden="1">
      <c r="A387" s="58" t="s">
        <v>1679</v>
      </c>
      <c r="B387" s="29">
        <v>5134.0</v>
      </c>
      <c r="C387" s="59">
        <v>5134.0</v>
      </c>
      <c r="D387" s="27">
        <v>0.0</v>
      </c>
      <c r="E387" s="41"/>
    </row>
    <row r="388" hidden="1">
      <c r="A388" s="58" t="s">
        <v>1680</v>
      </c>
      <c r="B388" s="29">
        <v>17073.0</v>
      </c>
      <c r="C388" s="59">
        <v>17073.0</v>
      </c>
      <c r="D388" s="27">
        <v>0.0</v>
      </c>
      <c r="E388" s="41"/>
    </row>
    <row r="389" hidden="1">
      <c r="A389" s="35" t="s">
        <v>1681</v>
      </c>
      <c r="B389" s="29">
        <v>433147.9</v>
      </c>
      <c r="C389" s="59">
        <v>432952.9</v>
      </c>
      <c r="D389" s="27">
        <v>-195.0</v>
      </c>
      <c r="E389" s="41"/>
    </row>
    <row r="390" hidden="1">
      <c r="A390" s="36" t="s">
        <v>1682</v>
      </c>
      <c r="B390" s="42">
        <v>2.1000000000058208</v>
      </c>
      <c r="C390" s="65">
        <v>-2017.9000000000233</v>
      </c>
      <c r="D390" s="66">
        <v>-2020.000000000029</v>
      </c>
      <c r="E390" s="45"/>
    </row>
    <row r="391" hidden="1"/>
    <row r="392" hidden="1"/>
    <row r="393" hidden="1">
      <c r="A393" s="5" t="s">
        <v>1685</v>
      </c>
      <c r="B393" s="6"/>
      <c r="C393" s="6"/>
      <c r="D393" s="6"/>
      <c r="E393" s="7"/>
    </row>
    <row r="394" hidden="1">
      <c r="A394" s="10"/>
      <c r="B394" s="11"/>
      <c r="C394" s="11"/>
      <c r="D394" s="11"/>
      <c r="E394" s="12"/>
    </row>
    <row r="395" hidden="1">
      <c r="A395" s="5" t="s">
        <v>1655</v>
      </c>
      <c r="B395" s="6"/>
      <c r="C395" s="6"/>
      <c r="D395" s="6"/>
      <c r="E395" s="7"/>
    </row>
    <row r="396" hidden="1">
      <c r="A396" s="10"/>
      <c r="B396" s="11"/>
      <c r="C396" s="11"/>
      <c r="D396" s="11"/>
      <c r="E396" s="12"/>
    </row>
    <row r="397" hidden="1">
      <c r="A397" s="13">
        <v>45607.0</v>
      </c>
      <c r="B397" s="6"/>
      <c r="C397" s="54" t="s">
        <v>1656</v>
      </c>
      <c r="D397" s="15">
        <v>45613.0</v>
      </c>
      <c r="E397" s="7"/>
    </row>
    <row r="398" hidden="1">
      <c r="A398" s="10"/>
      <c r="B398" s="11"/>
      <c r="C398" s="16"/>
      <c r="D398" s="11"/>
      <c r="E398" s="12"/>
    </row>
    <row r="399" hidden="1">
      <c r="A399" s="55" t="s">
        <v>1985</v>
      </c>
      <c r="B399" s="7"/>
      <c r="C399" s="16"/>
      <c r="D399" s="56" t="s">
        <v>1986</v>
      </c>
      <c r="E399" s="7"/>
    </row>
    <row r="400" hidden="1">
      <c r="A400" s="10"/>
      <c r="B400" s="12"/>
      <c r="C400" s="16"/>
      <c r="D400" s="11"/>
      <c r="E400" s="12"/>
    </row>
    <row r="401" hidden="1">
      <c r="A401" s="19" t="s">
        <v>1657</v>
      </c>
      <c r="B401" s="6"/>
      <c r="C401" s="6"/>
      <c r="D401" s="6"/>
      <c r="E401" s="7"/>
    </row>
    <row r="402" hidden="1">
      <c r="A402" s="20" t="s">
        <v>1658</v>
      </c>
      <c r="B402" s="21" t="s">
        <v>1659</v>
      </c>
      <c r="C402" s="22" t="s">
        <v>1660</v>
      </c>
      <c r="D402" s="21" t="s">
        <v>1661</v>
      </c>
      <c r="E402" s="23" t="s">
        <v>13</v>
      </c>
    </row>
    <row r="403" hidden="1">
      <c r="A403" s="57" t="s">
        <v>1662</v>
      </c>
      <c r="B403" s="25">
        <v>25525.0</v>
      </c>
      <c r="C403" s="26">
        <v>25340.0</v>
      </c>
      <c r="D403" s="27">
        <v>-185.0</v>
      </c>
      <c r="E403" s="41"/>
    </row>
    <row r="404" hidden="1">
      <c r="A404" s="57" t="s">
        <v>1663</v>
      </c>
      <c r="B404" s="29">
        <v>33051.0</v>
      </c>
      <c r="C404" s="26">
        <v>33051.0</v>
      </c>
      <c r="D404" s="27">
        <v>0.0</v>
      </c>
      <c r="E404" s="41"/>
    </row>
    <row r="405" hidden="1">
      <c r="A405" s="57" t="s">
        <v>1664</v>
      </c>
      <c r="B405" s="29">
        <v>755.0</v>
      </c>
      <c r="C405" s="26">
        <v>840.0</v>
      </c>
      <c r="D405" s="27">
        <v>85.0</v>
      </c>
      <c r="E405" s="41"/>
    </row>
    <row r="406" hidden="1">
      <c r="A406" s="57" t="s">
        <v>1666</v>
      </c>
      <c r="B406" s="29">
        <v>0.0</v>
      </c>
      <c r="C406" s="26"/>
      <c r="D406" s="27">
        <v>0.0</v>
      </c>
      <c r="E406" s="41"/>
    </row>
    <row r="407" hidden="1">
      <c r="A407" s="31" t="s">
        <v>1668</v>
      </c>
      <c r="B407" s="29">
        <v>0.0</v>
      </c>
      <c r="C407" s="26"/>
      <c r="D407" s="27">
        <v>0.0</v>
      </c>
      <c r="E407" s="41"/>
    </row>
    <row r="408" hidden="1">
      <c r="A408" s="31" t="s">
        <v>1669</v>
      </c>
      <c r="B408" s="29">
        <v>2835.0</v>
      </c>
      <c r="C408" s="26">
        <v>2835.0</v>
      </c>
      <c r="D408" s="27">
        <v>0.0</v>
      </c>
      <c r="E408" s="40"/>
    </row>
    <row r="409" hidden="1">
      <c r="A409" s="31" t="s">
        <v>1671</v>
      </c>
      <c r="B409" s="29">
        <v>349.0</v>
      </c>
      <c r="C409" s="26">
        <v>309.0</v>
      </c>
      <c r="D409" s="27">
        <v>-40.0</v>
      </c>
      <c r="E409" s="40"/>
    </row>
    <row r="410" hidden="1">
      <c r="A410" s="31" t="s">
        <v>1673</v>
      </c>
      <c r="B410" s="29">
        <v>4920.0</v>
      </c>
      <c r="C410" s="26">
        <v>5040.0</v>
      </c>
      <c r="D410" s="27">
        <v>120.0</v>
      </c>
      <c r="E410" s="41"/>
    </row>
    <row r="411" hidden="1">
      <c r="A411" s="58" t="s">
        <v>1674</v>
      </c>
      <c r="B411" s="29">
        <v>106871.0</v>
      </c>
      <c r="C411" s="29">
        <v>106871.0</v>
      </c>
      <c r="D411" s="27">
        <v>0.0</v>
      </c>
      <c r="E411" s="41"/>
    </row>
    <row r="412" hidden="1">
      <c r="A412" s="58" t="s">
        <v>1675</v>
      </c>
      <c r="B412" s="29">
        <v>36473.0</v>
      </c>
      <c r="C412" s="59">
        <v>36473.0</v>
      </c>
      <c r="D412" s="27">
        <v>0.0</v>
      </c>
      <c r="E412" s="41"/>
    </row>
    <row r="413" hidden="1">
      <c r="A413" s="58" t="s">
        <v>1676</v>
      </c>
      <c r="B413" s="29">
        <v>143305.0</v>
      </c>
      <c r="C413" s="59">
        <v>142777.0</v>
      </c>
      <c r="D413" s="27">
        <v>-528.0</v>
      </c>
      <c r="E413" s="41"/>
    </row>
    <row r="414" hidden="1">
      <c r="A414" s="58" t="s">
        <v>1677</v>
      </c>
      <c r="B414" s="29">
        <v>73932.0</v>
      </c>
      <c r="C414" s="59">
        <v>74265.0</v>
      </c>
      <c r="D414" s="27">
        <v>333.0</v>
      </c>
      <c r="E414" s="41"/>
    </row>
    <row r="415" hidden="1">
      <c r="A415" s="58" t="s">
        <v>1679</v>
      </c>
      <c r="B415" s="29">
        <v>5134.0</v>
      </c>
      <c r="C415" s="59">
        <v>5134.0</v>
      </c>
      <c r="D415" s="27">
        <v>0.0</v>
      </c>
      <c r="E415" s="41"/>
    </row>
    <row r="416" hidden="1">
      <c r="A416" s="58" t="s">
        <v>1680</v>
      </c>
      <c r="B416" s="29">
        <v>17073.0</v>
      </c>
      <c r="C416" s="59">
        <v>17073.0</v>
      </c>
      <c r="D416" s="27">
        <v>0.0</v>
      </c>
      <c r="E416" s="41"/>
    </row>
    <row r="417" hidden="1">
      <c r="A417" s="35" t="s">
        <v>1681</v>
      </c>
      <c r="B417" s="29">
        <v>433147.9</v>
      </c>
      <c r="C417" s="59">
        <v>432952.9</v>
      </c>
      <c r="D417" s="27">
        <v>-195.0</v>
      </c>
      <c r="E417" s="41"/>
    </row>
    <row r="418" hidden="1">
      <c r="A418" s="36" t="s">
        <v>1682</v>
      </c>
      <c r="B418" s="42">
        <v>2.1000000000058208</v>
      </c>
      <c r="C418" s="65">
        <v>-17.900000000023283</v>
      </c>
      <c r="D418" s="66">
        <v>-20.000000000029104</v>
      </c>
      <c r="E418" s="45"/>
    </row>
    <row r="419" hidden="1"/>
    <row r="420" hidden="1"/>
    <row r="421" hidden="1">
      <c r="A421" s="5" t="s">
        <v>1685</v>
      </c>
      <c r="B421" s="6"/>
      <c r="C421" s="6"/>
      <c r="D421" s="6"/>
      <c r="E421" s="7"/>
    </row>
    <row r="422" hidden="1">
      <c r="A422" s="10"/>
      <c r="B422" s="11"/>
      <c r="C422" s="11"/>
      <c r="D422" s="11"/>
      <c r="E422" s="12"/>
    </row>
    <row r="423" hidden="1">
      <c r="A423" s="5" t="s">
        <v>1655</v>
      </c>
      <c r="B423" s="6"/>
      <c r="C423" s="6"/>
      <c r="D423" s="6"/>
      <c r="E423" s="7"/>
    </row>
    <row r="424" hidden="1">
      <c r="A424" s="10"/>
      <c r="B424" s="11"/>
      <c r="C424" s="11"/>
      <c r="D424" s="11"/>
      <c r="E424" s="12"/>
    </row>
    <row r="425" hidden="1">
      <c r="A425" s="13">
        <v>45614.0</v>
      </c>
      <c r="B425" s="6"/>
      <c r="C425" s="54" t="s">
        <v>1656</v>
      </c>
      <c r="D425" s="15">
        <v>45620.0</v>
      </c>
      <c r="E425" s="7"/>
    </row>
    <row r="426" hidden="1">
      <c r="A426" s="10"/>
      <c r="B426" s="11"/>
      <c r="C426" s="16"/>
      <c r="D426" s="11"/>
      <c r="E426" s="12"/>
    </row>
    <row r="427" hidden="1">
      <c r="A427" s="55" t="s">
        <v>1985</v>
      </c>
      <c r="B427" s="7"/>
      <c r="C427" s="16"/>
      <c r="D427" s="56" t="s">
        <v>1986</v>
      </c>
      <c r="E427" s="7"/>
    </row>
    <row r="428" hidden="1">
      <c r="A428" s="10"/>
      <c r="B428" s="12"/>
      <c r="C428" s="16"/>
      <c r="D428" s="11"/>
      <c r="E428" s="12"/>
    </row>
    <row r="429" hidden="1">
      <c r="A429" s="19" t="s">
        <v>1657</v>
      </c>
      <c r="B429" s="6"/>
      <c r="C429" s="6"/>
      <c r="D429" s="6"/>
      <c r="E429" s="7"/>
    </row>
    <row r="430" hidden="1">
      <c r="A430" s="20" t="s">
        <v>1658</v>
      </c>
      <c r="B430" s="21" t="s">
        <v>1659</v>
      </c>
      <c r="C430" s="22" t="s">
        <v>1660</v>
      </c>
      <c r="D430" s="21" t="s">
        <v>1661</v>
      </c>
      <c r="E430" s="23" t="s">
        <v>13</v>
      </c>
    </row>
    <row r="431" hidden="1">
      <c r="A431" s="57" t="s">
        <v>1662</v>
      </c>
      <c r="B431" s="25">
        <v>25594.0</v>
      </c>
      <c r="C431" s="26">
        <v>25602.0</v>
      </c>
      <c r="D431" s="27">
        <v>8.0</v>
      </c>
      <c r="E431" s="41"/>
    </row>
    <row r="432" hidden="1">
      <c r="A432" s="57" t="s">
        <v>1663</v>
      </c>
      <c r="B432" s="29">
        <v>26521.0</v>
      </c>
      <c r="C432" s="26">
        <v>26521.0</v>
      </c>
      <c r="D432" s="27">
        <v>0.0</v>
      </c>
      <c r="E432" s="41"/>
    </row>
    <row r="433" hidden="1">
      <c r="A433" s="57" t="s">
        <v>1664</v>
      </c>
      <c r="B433" s="29">
        <v>250.0</v>
      </c>
      <c r="C433" s="26">
        <v>250.0</v>
      </c>
      <c r="D433" s="27">
        <v>0.0</v>
      </c>
      <c r="E433" s="41"/>
    </row>
    <row r="434" hidden="1">
      <c r="A434" s="57" t="s">
        <v>1666</v>
      </c>
      <c r="B434" s="29">
        <v>0.0</v>
      </c>
      <c r="C434" s="26"/>
      <c r="D434" s="27">
        <v>0.0</v>
      </c>
      <c r="E434" s="41"/>
    </row>
    <row r="435" hidden="1">
      <c r="A435" s="31" t="s">
        <v>1668</v>
      </c>
      <c r="B435" s="29">
        <v>0.0</v>
      </c>
      <c r="C435" s="26"/>
      <c r="D435" s="27">
        <v>0.0</v>
      </c>
      <c r="E435" s="41"/>
    </row>
    <row r="436" hidden="1">
      <c r="A436" s="31" t="s">
        <v>1669</v>
      </c>
      <c r="B436" s="29">
        <v>210.0</v>
      </c>
      <c r="C436" s="26">
        <v>360.0</v>
      </c>
      <c r="D436" s="27">
        <v>150.0</v>
      </c>
      <c r="E436" s="40"/>
    </row>
    <row r="437" hidden="1">
      <c r="A437" s="31" t="s">
        <v>1671</v>
      </c>
      <c r="B437" s="29">
        <v>5330.0</v>
      </c>
      <c r="C437" s="26">
        <v>5100.0</v>
      </c>
      <c r="D437" s="27">
        <v>-230.0</v>
      </c>
      <c r="E437" s="28" t="s">
        <v>2171</v>
      </c>
    </row>
    <row r="438" hidden="1">
      <c r="A438" s="31" t="s">
        <v>1673</v>
      </c>
      <c r="B438" s="29">
        <v>4280.0</v>
      </c>
      <c r="C438" s="26">
        <v>4340.0</v>
      </c>
      <c r="D438" s="27">
        <v>60.0</v>
      </c>
      <c r="E438" s="41"/>
    </row>
    <row r="439" hidden="1">
      <c r="A439" s="58" t="s">
        <v>1674</v>
      </c>
      <c r="B439" s="29">
        <v>103896.0</v>
      </c>
      <c r="C439" s="29">
        <v>103896.0</v>
      </c>
      <c r="D439" s="27">
        <v>0.0</v>
      </c>
      <c r="E439" s="41"/>
    </row>
    <row r="440" hidden="1">
      <c r="A440" s="58" t="s">
        <v>1675</v>
      </c>
      <c r="B440" s="29">
        <v>43535.0</v>
      </c>
      <c r="C440" s="59">
        <v>43535.0</v>
      </c>
      <c r="D440" s="27">
        <v>0.0</v>
      </c>
      <c r="E440" s="41"/>
    </row>
    <row r="441" hidden="1">
      <c r="A441" s="58" t="s">
        <v>1676</v>
      </c>
      <c r="B441" s="29">
        <v>152434.0</v>
      </c>
      <c r="C441" s="59">
        <v>152434.0</v>
      </c>
      <c r="D441" s="27">
        <v>0.0</v>
      </c>
      <c r="E441" s="41"/>
    </row>
    <row r="442" hidden="1">
      <c r="A442" s="58" t="s">
        <v>1677</v>
      </c>
      <c r="B442" s="29">
        <v>85912.0</v>
      </c>
      <c r="C442" s="59">
        <v>85912.0</v>
      </c>
      <c r="D442" s="27">
        <v>0.0</v>
      </c>
      <c r="E442" s="41"/>
    </row>
    <row r="443" hidden="1">
      <c r="A443" s="58" t="s">
        <v>1679</v>
      </c>
      <c r="B443" s="29">
        <v>6674.0</v>
      </c>
      <c r="C443" s="59">
        <v>6674.0</v>
      </c>
      <c r="D443" s="27">
        <v>0.0</v>
      </c>
      <c r="E443" s="41"/>
    </row>
    <row r="444" hidden="1">
      <c r="A444" s="58" t="s">
        <v>1680</v>
      </c>
      <c r="B444" s="29">
        <v>18314.0</v>
      </c>
      <c r="C444" s="59">
        <v>18314.0</v>
      </c>
      <c r="D444" s="27">
        <v>0.0</v>
      </c>
      <c r="E444" s="41"/>
    </row>
    <row r="445" hidden="1">
      <c r="A445" s="35" t="s">
        <v>1681</v>
      </c>
      <c r="B445" s="29">
        <v>454635.0</v>
      </c>
      <c r="C445" s="59">
        <v>454635.0</v>
      </c>
      <c r="D445" s="27">
        <v>0.0</v>
      </c>
      <c r="E445" s="41"/>
    </row>
    <row r="446" hidden="1">
      <c r="A446" s="36" t="s">
        <v>1682</v>
      </c>
      <c r="B446" s="42">
        <v>1.0</v>
      </c>
      <c r="C446" s="65">
        <v>-11.0</v>
      </c>
      <c r="D446" s="66">
        <v>-12.0</v>
      </c>
      <c r="E446" s="45"/>
    </row>
    <row r="447" hidden="1"/>
    <row r="448" hidden="1"/>
    <row r="449" hidden="1">
      <c r="A449" s="5" t="s">
        <v>1685</v>
      </c>
      <c r="B449" s="6"/>
      <c r="C449" s="6"/>
      <c r="D449" s="6"/>
      <c r="E449" s="7"/>
    </row>
    <row r="450" hidden="1">
      <c r="A450" s="10"/>
      <c r="B450" s="11"/>
      <c r="C450" s="11"/>
      <c r="D450" s="11"/>
      <c r="E450" s="12"/>
    </row>
    <row r="451" hidden="1">
      <c r="A451" s="5" t="s">
        <v>1655</v>
      </c>
      <c r="B451" s="6"/>
      <c r="C451" s="6"/>
      <c r="D451" s="6"/>
      <c r="E451" s="7"/>
    </row>
    <row r="452" hidden="1">
      <c r="A452" s="10"/>
      <c r="B452" s="11"/>
      <c r="C452" s="11"/>
      <c r="D452" s="11"/>
      <c r="E452" s="12"/>
    </row>
    <row r="453" hidden="1">
      <c r="A453" s="13">
        <v>45621.0</v>
      </c>
      <c r="B453" s="6"/>
      <c r="C453" s="54" t="s">
        <v>1656</v>
      </c>
      <c r="D453" s="15">
        <v>45626.0</v>
      </c>
      <c r="E453" s="7"/>
    </row>
    <row r="454" hidden="1">
      <c r="A454" s="10"/>
      <c r="B454" s="11"/>
      <c r="C454" s="16"/>
      <c r="D454" s="11"/>
      <c r="E454" s="12"/>
    </row>
    <row r="455" hidden="1">
      <c r="A455" s="55" t="s">
        <v>1985</v>
      </c>
      <c r="B455" s="7"/>
      <c r="C455" s="16"/>
      <c r="D455" s="56" t="s">
        <v>1994</v>
      </c>
      <c r="E455" s="7"/>
    </row>
    <row r="456" hidden="1">
      <c r="A456" s="10"/>
      <c r="B456" s="12"/>
      <c r="C456" s="16"/>
      <c r="D456" s="11"/>
      <c r="E456" s="12"/>
    </row>
    <row r="457" hidden="1">
      <c r="A457" s="19" t="s">
        <v>1657</v>
      </c>
      <c r="B457" s="6"/>
      <c r="C457" s="6"/>
      <c r="D457" s="6"/>
      <c r="E457" s="7"/>
    </row>
    <row r="458" hidden="1">
      <c r="A458" s="20" t="s">
        <v>1658</v>
      </c>
      <c r="B458" s="21" t="s">
        <v>1659</v>
      </c>
      <c r="C458" s="22" t="s">
        <v>1660</v>
      </c>
      <c r="D458" s="21" t="s">
        <v>1661</v>
      </c>
      <c r="E458" s="23" t="s">
        <v>13</v>
      </c>
    </row>
    <row r="459" hidden="1">
      <c r="A459" s="57" t="s">
        <v>1662</v>
      </c>
      <c r="B459" s="25">
        <v>33797.0</v>
      </c>
      <c r="C459" s="26">
        <v>33800.0</v>
      </c>
      <c r="D459" s="27">
        <v>3.0</v>
      </c>
      <c r="E459" s="41"/>
    </row>
    <row r="460" hidden="1">
      <c r="A460" s="57" t="s">
        <v>1663</v>
      </c>
      <c r="B460" s="29">
        <v>23822.0</v>
      </c>
      <c r="C460" s="26">
        <v>23822.0</v>
      </c>
      <c r="D460" s="27">
        <v>0.0</v>
      </c>
      <c r="E460" s="41"/>
    </row>
    <row r="461" hidden="1">
      <c r="A461" s="57" t="s">
        <v>1664</v>
      </c>
      <c r="B461" s="29">
        <v>790.0</v>
      </c>
      <c r="C461" s="26">
        <v>790.0</v>
      </c>
      <c r="D461" s="27">
        <v>0.0</v>
      </c>
      <c r="E461" s="41"/>
    </row>
    <row r="462" hidden="1">
      <c r="A462" s="57" t="s">
        <v>1666</v>
      </c>
      <c r="B462" s="29">
        <v>0.0</v>
      </c>
      <c r="C462" s="26"/>
      <c r="D462" s="27">
        <v>0.0</v>
      </c>
      <c r="E462" s="41"/>
    </row>
    <row r="463" hidden="1">
      <c r="A463" s="31" t="s">
        <v>1668</v>
      </c>
      <c r="B463" s="29">
        <v>0.0</v>
      </c>
      <c r="C463" s="26"/>
      <c r="D463" s="27">
        <v>0.0</v>
      </c>
      <c r="E463" s="41"/>
    </row>
    <row r="464" hidden="1">
      <c r="A464" s="31" t="s">
        <v>1669</v>
      </c>
      <c r="B464" s="29">
        <v>2835.0</v>
      </c>
      <c r="C464" s="26">
        <v>2835.0</v>
      </c>
      <c r="D464" s="27">
        <v>0.0</v>
      </c>
      <c r="E464" s="40"/>
    </row>
    <row r="465" hidden="1">
      <c r="A465" s="31" t="s">
        <v>1671</v>
      </c>
      <c r="B465" s="29">
        <v>245.0</v>
      </c>
      <c r="C465" s="26">
        <v>205.0</v>
      </c>
      <c r="D465" s="27">
        <v>-40.0</v>
      </c>
      <c r="E465" s="28"/>
    </row>
    <row r="466" hidden="1">
      <c r="A466" s="31" t="s">
        <v>1673</v>
      </c>
      <c r="B466" s="29">
        <v>4440.0</v>
      </c>
      <c r="C466" s="26">
        <v>4480.0</v>
      </c>
      <c r="D466" s="27">
        <v>40.0</v>
      </c>
      <c r="E466" s="41"/>
    </row>
    <row r="467" hidden="1">
      <c r="A467" s="58" t="s">
        <v>1674</v>
      </c>
      <c r="B467" s="29">
        <v>82038.0</v>
      </c>
      <c r="C467" s="29">
        <v>82038.0</v>
      </c>
      <c r="D467" s="27">
        <v>0.0</v>
      </c>
      <c r="E467" s="41"/>
    </row>
    <row r="468" hidden="1">
      <c r="A468" s="58" t="s">
        <v>1675</v>
      </c>
      <c r="B468" s="29">
        <v>43042.0</v>
      </c>
      <c r="C468" s="59">
        <v>43042.0</v>
      </c>
      <c r="D468" s="27">
        <v>0.0</v>
      </c>
      <c r="E468" s="41"/>
    </row>
    <row r="469" hidden="1">
      <c r="A469" s="58" t="s">
        <v>1676</v>
      </c>
      <c r="B469" s="29">
        <v>119871.0</v>
      </c>
      <c r="C469" s="59">
        <v>119582.0</v>
      </c>
      <c r="D469" s="27">
        <v>-289.0</v>
      </c>
      <c r="E469" s="41"/>
    </row>
    <row r="470" hidden="1">
      <c r="A470" s="58" t="s">
        <v>1677</v>
      </c>
      <c r="B470" s="29">
        <v>67133.0</v>
      </c>
      <c r="C470" s="59">
        <v>67133.0</v>
      </c>
      <c r="D470" s="27">
        <v>0.0</v>
      </c>
      <c r="E470" s="41"/>
    </row>
    <row r="471" hidden="1">
      <c r="A471" s="58" t="s">
        <v>1679</v>
      </c>
      <c r="B471" s="29">
        <v>4604.0</v>
      </c>
      <c r="C471" s="59">
        <v>4604.0</v>
      </c>
      <c r="D471" s="27">
        <v>0.0</v>
      </c>
      <c r="E471" s="41"/>
    </row>
    <row r="472" hidden="1">
      <c r="A472" s="58" t="s">
        <v>1680</v>
      </c>
      <c r="B472" s="29">
        <v>18144.0</v>
      </c>
      <c r="C472" s="59">
        <v>17880.0</v>
      </c>
      <c r="D472" s="27">
        <v>-264.0</v>
      </c>
      <c r="E472" s="41"/>
    </row>
    <row r="473" hidden="1">
      <c r="A473" s="35" t="s">
        <v>1681</v>
      </c>
      <c r="B473" s="29">
        <v>382616.5</v>
      </c>
      <c r="C473" s="59">
        <v>382063.5</v>
      </c>
      <c r="D473" s="27">
        <v>-553.0</v>
      </c>
      <c r="E473" s="41"/>
    </row>
    <row r="474" hidden="1">
      <c r="A474" s="36" t="s">
        <v>1682</v>
      </c>
      <c r="B474" s="42">
        <v>0.5</v>
      </c>
      <c r="C474" s="65">
        <v>267.5</v>
      </c>
      <c r="D474" s="66">
        <v>267.0</v>
      </c>
      <c r="E474" s="45"/>
    </row>
    <row r="475" hidden="1"/>
    <row r="476" hidden="1"/>
    <row r="477" hidden="1">
      <c r="A477" s="5" t="s">
        <v>1685</v>
      </c>
      <c r="B477" s="6"/>
      <c r="C477" s="6"/>
      <c r="D477" s="6"/>
      <c r="E477" s="7"/>
    </row>
    <row r="478" hidden="1">
      <c r="A478" s="10"/>
      <c r="B478" s="11"/>
      <c r="C478" s="11"/>
      <c r="D478" s="11"/>
      <c r="E478" s="12"/>
    </row>
    <row r="479" hidden="1">
      <c r="A479" s="5" t="s">
        <v>1655</v>
      </c>
      <c r="B479" s="6"/>
      <c r="C479" s="6"/>
      <c r="D479" s="6"/>
      <c r="E479" s="7"/>
    </row>
    <row r="480" hidden="1">
      <c r="A480" s="10"/>
      <c r="B480" s="11"/>
      <c r="C480" s="11"/>
      <c r="D480" s="11"/>
      <c r="E480" s="12"/>
    </row>
    <row r="481" hidden="1">
      <c r="A481" s="13">
        <v>45627.0</v>
      </c>
      <c r="B481" s="6"/>
      <c r="C481" s="54" t="s">
        <v>1656</v>
      </c>
      <c r="D481" s="15">
        <v>45627.0</v>
      </c>
      <c r="E481" s="7"/>
    </row>
    <row r="482" hidden="1">
      <c r="A482" s="10"/>
      <c r="B482" s="11"/>
      <c r="C482" s="16"/>
      <c r="D482" s="11"/>
      <c r="E482" s="12"/>
    </row>
    <row r="483" hidden="1">
      <c r="A483" s="55" t="s">
        <v>1986</v>
      </c>
      <c r="B483" s="7"/>
      <c r="C483" s="16"/>
      <c r="D483" s="56" t="s">
        <v>1986</v>
      </c>
      <c r="E483" s="7"/>
    </row>
    <row r="484" hidden="1">
      <c r="A484" s="10"/>
      <c r="B484" s="12"/>
      <c r="C484" s="16"/>
      <c r="D484" s="11"/>
      <c r="E484" s="12"/>
    </row>
    <row r="485" hidden="1">
      <c r="A485" s="19" t="s">
        <v>1657</v>
      </c>
      <c r="B485" s="6"/>
      <c r="C485" s="6"/>
      <c r="D485" s="6"/>
      <c r="E485" s="7"/>
    </row>
    <row r="486" hidden="1">
      <c r="A486" s="20" t="s">
        <v>1658</v>
      </c>
      <c r="B486" s="21" t="s">
        <v>1659</v>
      </c>
      <c r="C486" s="22" t="s">
        <v>1660</v>
      </c>
      <c r="D486" s="21" t="s">
        <v>1661</v>
      </c>
      <c r="E486" s="23" t="s">
        <v>13</v>
      </c>
    </row>
    <row r="487" hidden="1">
      <c r="A487" s="57" t="s">
        <v>1662</v>
      </c>
      <c r="B487" s="25">
        <v>1630.0</v>
      </c>
      <c r="C487" s="26">
        <v>1630.0</v>
      </c>
      <c r="D487" s="27">
        <v>0.0</v>
      </c>
      <c r="E487" s="41"/>
    </row>
    <row r="488" hidden="1">
      <c r="A488" s="57" t="s">
        <v>1663</v>
      </c>
      <c r="B488" s="29">
        <v>4099.0</v>
      </c>
      <c r="C488" s="26">
        <v>4099.0</v>
      </c>
      <c r="D488" s="27">
        <v>0.0</v>
      </c>
      <c r="E488" s="41"/>
    </row>
    <row r="489" hidden="1">
      <c r="A489" s="57" t="s">
        <v>1664</v>
      </c>
      <c r="B489" s="29">
        <v>0.0</v>
      </c>
      <c r="C489" s="26"/>
      <c r="D489" s="27">
        <v>0.0</v>
      </c>
      <c r="E489" s="41"/>
    </row>
    <row r="490" hidden="1">
      <c r="A490" s="57" t="s">
        <v>1666</v>
      </c>
      <c r="B490" s="29">
        <v>0.0</v>
      </c>
      <c r="C490" s="26"/>
      <c r="D490" s="27">
        <v>0.0</v>
      </c>
      <c r="E490" s="41"/>
    </row>
    <row r="491" hidden="1">
      <c r="A491" s="31" t="s">
        <v>1668</v>
      </c>
      <c r="B491" s="29">
        <v>0.0</v>
      </c>
      <c r="C491" s="26"/>
      <c r="D491" s="27">
        <v>0.0</v>
      </c>
      <c r="E491" s="41"/>
    </row>
    <row r="492" hidden="1">
      <c r="A492" s="31" t="s">
        <v>1669</v>
      </c>
      <c r="B492" s="29">
        <v>0.0</v>
      </c>
      <c r="C492" s="26"/>
      <c r="D492" s="27">
        <v>0.0</v>
      </c>
      <c r="E492" s="40"/>
    </row>
    <row r="493" hidden="1">
      <c r="A493" s="31" t="s">
        <v>1671</v>
      </c>
      <c r="B493" s="29">
        <v>4000.0</v>
      </c>
      <c r="C493" s="26">
        <v>4000.0</v>
      </c>
      <c r="D493" s="27">
        <v>0.0</v>
      </c>
      <c r="E493" s="28" t="s">
        <v>2172</v>
      </c>
    </row>
    <row r="494" hidden="1">
      <c r="A494" s="31" t="s">
        <v>1673</v>
      </c>
      <c r="B494" s="29">
        <v>480.0</v>
      </c>
      <c r="C494" s="26">
        <v>480.0</v>
      </c>
      <c r="D494" s="27">
        <v>0.0</v>
      </c>
      <c r="E494" s="41"/>
    </row>
    <row r="495" hidden="1">
      <c r="A495" s="58" t="s">
        <v>1674</v>
      </c>
      <c r="B495" s="29">
        <v>12155.0</v>
      </c>
      <c r="C495" s="29">
        <v>12155.0</v>
      </c>
      <c r="D495" s="27">
        <v>0.0</v>
      </c>
      <c r="E495" s="41"/>
    </row>
    <row r="496" hidden="1">
      <c r="A496" s="58" t="s">
        <v>1675</v>
      </c>
      <c r="B496" s="29">
        <v>8285.0</v>
      </c>
      <c r="C496" s="59">
        <v>8285.0</v>
      </c>
      <c r="D496" s="27">
        <v>0.0</v>
      </c>
      <c r="E496" s="41"/>
    </row>
    <row r="497" hidden="1">
      <c r="A497" s="58" t="s">
        <v>1676</v>
      </c>
      <c r="B497" s="29">
        <v>24328.0</v>
      </c>
      <c r="C497" s="59">
        <v>24328.0</v>
      </c>
      <c r="D497" s="27">
        <v>0.0</v>
      </c>
      <c r="E497" s="41"/>
    </row>
    <row r="498" hidden="1">
      <c r="A498" s="58" t="s">
        <v>1677</v>
      </c>
      <c r="B498" s="29">
        <v>11842.0</v>
      </c>
      <c r="C498" s="59">
        <v>11842.0</v>
      </c>
      <c r="D498" s="27">
        <v>0.0</v>
      </c>
      <c r="E498" s="41"/>
    </row>
    <row r="499" hidden="1">
      <c r="A499" s="58" t="s">
        <v>1679</v>
      </c>
      <c r="B499" s="29">
        <v>1674.0</v>
      </c>
      <c r="C499" s="59">
        <v>1674.0</v>
      </c>
      <c r="D499" s="27">
        <v>0.0</v>
      </c>
      <c r="E499" s="41"/>
    </row>
    <row r="500" hidden="1">
      <c r="A500" s="58" t="s">
        <v>1680</v>
      </c>
      <c r="B500" s="29">
        <v>2586.0</v>
      </c>
      <c r="C500" s="59">
        <v>2586.0</v>
      </c>
      <c r="D500" s="27">
        <v>0.0</v>
      </c>
      <c r="E500" s="41"/>
    </row>
    <row r="501" hidden="1">
      <c r="A501" s="35" t="s">
        <v>1681</v>
      </c>
      <c r="B501" s="29">
        <v>68487.0</v>
      </c>
      <c r="C501" s="59">
        <v>68487.0</v>
      </c>
      <c r="D501" s="27">
        <v>0.0</v>
      </c>
      <c r="E501" s="41"/>
    </row>
    <row r="502" hidden="1">
      <c r="A502" s="36" t="s">
        <v>1682</v>
      </c>
      <c r="B502" s="42">
        <v>6.0</v>
      </c>
      <c r="C502" s="65">
        <v>6.0</v>
      </c>
      <c r="D502" s="66">
        <v>0.0</v>
      </c>
      <c r="E502" s="45"/>
    </row>
    <row r="503" hidden="1"/>
    <row r="504" hidden="1"/>
    <row r="505" hidden="1">
      <c r="A505" s="5" t="s">
        <v>1685</v>
      </c>
      <c r="B505" s="6"/>
      <c r="C505" s="6"/>
      <c r="D505" s="6"/>
      <c r="E505" s="7"/>
    </row>
    <row r="506" hidden="1">
      <c r="A506" s="10"/>
      <c r="B506" s="11"/>
      <c r="C506" s="11"/>
      <c r="D506" s="11"/>
      <c r="E506" s="12"/>
    </row>
    <row r="507" hidden="1">
      <c r="A507" s="5" t="s">
        <v>1655</v>
      </c>
      <c r="B507" s="6"/>
      <c r="C507" s="6"/>
      <c r="D507" s="6"/>
      <c r="E507" s="7"/>
    </row>
    <row r="508" hidden="1">
      <c r="A508" s="10"/>
      <c r="B508" s="11"/>
      <c r="C508" s="11"/>
      <c r="D508" s="11"/>
      <c r="E508" s="12"/>
    </row>
    <row r="509" hidden="1">
      <c r="A509" s="13">
        <v>45628.0</v>
      </c>
      <c r="B509" s="6"/>
      <c r="C509" s="54" t="s">
        <v>1656</v>
      </c>
      <c r="D509" s="15">
        <v>45634.0</v>
      </c>
      <c r="E509" s="7"/>
    </row>
    <row r="510" hidden="1">
      <c r="A510" s="10"/>
      <c r="B510" s="11"/>
      <c r="C510" s="16"/>
      <c r="D510" s="11"/>
      <c r="E510" s="12"/>
    </row>
    <row r="511" hidden="1">
      <c r="A511" s="55" t="s">
        <v>1985</v>
      </c>
      <c r="B511" s="7"/>
      <c r="C511" s="16"/>
      <c r="D511" s="56" t="s">
        <v>1986</v>
      </c>
      <c r="E511" s="7"/>
    </row>
    <row r="512" hidden="1">
      <c r="A512" s="10"/>
      <c r="B512" s="12"/>
      <c r="C512" s="16"/>
      <c r="D512" s="11"/>
      <c r="E512" s="12"/>
    </row>
    <row r="513" hidden="1">
      <c r="A513" s="19" t="s">
        <v>1657</v>
      </c>
      <c r="B513" s="6"/>
      <c r="C513" s="6"/>
      <c r="D513" s="6"/>
      <c r="E513" s="7"/>
    </row>
    <row r="514" hidden="1">
      <c r="A514" s="20" t="s">
        <v>1658</v>
      </c>
      <c r="B514" s="21" t="s">
        <v>1659</v>
      </c>
      <c r="C514" s="22" t="s">
        <v>1660</v>
      </c>
      <c r="D514" s="21" t="s">
        <v>1661</v>
      </c>
      <c r="E514" s="23" t="s">
        <v>13</v>
      </c>
    </row>
    <row r="515" hidden="1">
      <c r="A515" s="57" t="s">
        <v>1662</v>
      </c>
      <c r="B515" s="25">
        <v>41534.0</v>
      </c>
      <c r="C515" s="26">
        <v>41537.0</v>
      </c>
      <c r="D515" s="27">
        <v>3.0</v>
      </c>
      <c r="E515" s="41"/>
    </row>
    <row r="516" hidden="1">
      <c r="A516" s="57" t="s">
        <v>1663</v>
      </c>
      <c r="B516" s="29">
        <v>25354.0</v>
      </c>
      <c r="C516" s="26">
        <v>25354.0</v>
      </c>
      <c r="D516" s="27">
        <v>0.0</v>
      </c>
      <c r="E516" s="41"/>
    </row>
    <row r="517" hidden="1">
      <c r="A517" s="57" t="s">
        <v>1664</v>
      </c>
      <c r="B517" s="29">
        <v>1590.0</v>
      </c>
      <c r="C517" s="26">
        <v>1590.0</v>
      </c>
      <c r="D517" s="27">
        <v>0.0</v>
      </c>
      <c r="E517" s="41"/>
    </row>
    <row r="518" hidden="1">
      <c r="A518" s="57" t="s">
        <v>1666</v>
      </c>
      <c r="B518" s="29">
        <v>0.0</v>
      </c>
      <c r="C518" s="26"/>
      <c r="D518" s="27">
        <v>0.0</v>
      </c>
      <c r="E518" s="41"/>
    </row>
    <row r="519" hidden="1">
      <c r="A519" s="31" t="s">
        <v>1668</v>
      </c>
      <c r="B519" s="29">
        <v>0.0</v>
      </c>
      <c r="C519" s="26"/>
      <c r="D519" s="27">
        <v>0.0</v>
      </c>
      <c r="E519" s="41"/>
    </row>
    <row r="520" hidden="1">
      <c r="A520" s="31" t="s">
        <v>1669</v>
      </c>
      <c r="B520" s="29">
        <v>50.0</v>
      </c>
      <c r="C520" s="26">
        <v>50.0</v>
      </c>
      <c r="D520" s="27">
        <v>0.0</v>
      </c>
      <c r="E520" s="40"/>
    </row>
    <row r="521" hidden="1">
      <c r="A521" s="31" t="s">
        <v>1671</v>
      </c>
      <c r="B521" s="29">
        <v>3488.0</v>
      </c>
      <c r="C521" s="26">
        <v>3328.0</v>
      </c>
      <c r="D521" s="27">
        <v>-160.0</v>
      </c>
      <c r="E521" s="28" t="s">
        <v>2173</v>
      </c>
    </row>
    <row r="522" hidden="1">
      <c r="A522" s="31" t="s">
        <v>1673</v>
      </c>
      <c r="B522" s="29">
        <v>5920.0</v>
      </c>
      <c r="C522" s="26">
        <v>6040.0</v>
      </c>
      <c r="D522" s="27">
        <v>120.0</v>
      </c>
      <c r="E522" s="41"/>
    </row>
    <row r="523" hidden="1">
      <c r="A523" s="58" t="s">
        <v>1674</v>
      </c>
      <c r="B523" s="29">
        <v>101461.0</v>
      </c>
      <c r="C523" s="29">
        <v>101461.0</v>
      </c>
      <c r="D523" s="27">
        <v>0.0</v>
      </c>
      <c r="E523" s="41"/>
    </row>
    <row r="524" hidden="1">
      <c r="A524" s="58" t="s">
        <v>1675</v>
      </c>
      <c r="B524" s="29">
        <v>42339.0</v>
      </c>
      <c r="C524" s="59">
        <v>42339.0</v>
      </c>
      <c r="D524" s="27">
        <v>0.0</v>
      </c>
      <c r="E524" s="41"/>
    </row>
    <row r="525" hidden="1">
      <c r="A525" s="58" t="s">
        <v>1676</v>
      </c>
      <c r="B525" s="29">
        <v>145254.0</v>
      </c>
      <c r="C525" s="59">
        <v>144596.0</v>
      </c>
      <c r="D525" s="27">
        <v>-658.0</v>
      </c>
      <c r="E525" s="41"/>
    </row>
    <row r="526" hidden="1">
      <c r="A526" s="58" t="s">
        <v>1677</v>
      </c>
      <c r="B526" s="29">
        <v>88858.0</v>
      </c>
      <c r="C526" s="59">
        <v>88858.0</v>
      </c>
      <c r="D526" s="27">
        <v>0.0</v>
      </c>
      <c r="E526" s="41"/>
    </row>
    <row r="527" hidden="1">
      <c r="A527" s="58" t="s">
        <v>1679</v>
      </c>
      <c r="B527" s="29">
        <v>4307.0</v>
      </c>
      <c r="C527" s="59">
        <v>4307.0</v>
      </c>
      <c r="D527" s="27">
        <v>0.0</v>
      </c>
      <c r="E527" s="41"/>
    </row>
    <row r="528" hidden="1">
      <c r="A528" s="58" t="s">
        <v>1680</v>
      </c>
      <c r="B528" s="29">
        <v>29306.0</v>
      </c>
      <c r="C528" s="59">
        <v>29306.0</v>
      </c>
      <c r="D528" s="27">
        <v>0.0</v>
      </c>
      <c r="E528" s="41"/>
    </row>
    <row r="529" hidden="1">
      <c r="A529" s="35" t="s">
        <v>1681</v>
      </c>
      <c r="B529" s="29">
        <v>460149.9</v>
      </c>
      <c r="C529" s="59">
        <v>459491.9</v>
      </c>
      <c r="D529" s="27">
        <v>-658.0</v>
      </c>
      <c r="E529" s="41"/>
    </row>
    <row r="530" hidden="1">
      <c r="A530" s="36" t="s">
        <v>1682</v>
      </c>
      <c r="B530" s="42">
        <v>5.099999999998545</v>
      </c>
      <c r="C530" s="65">
        <v>-31.900000000023283</v>
      </c>
      <c r="D530" s="66">
        <v>-37.00000000002183</v>
      </c>
      <c r="E530" s="45"/>
    </row>
    <row r="531" hidden="1"/>
    <row r="532" hidden="1"/>
    <row r="533" hidden="1">
      <c r="A533" s="5" t="s">
        <v>1685</v>
      </c>
      <c r="B533" s="6"/>
      <c r="C533" s="6"/>
      <c r="D533" s="6"/>
      <c r="E533" s="7"/>
    </row>
    <row r="534" hidden="1">
      <c r="A534" s="10"/>
      <c r="B534" s="11"/>
      <c r="C534" s="11"/>
      <c r="D534" s="11"/>
      <c r="E534" s="12"/>
    </row>
    <row r="535" hidden="1">
      <c r="A535" s="5" t="s">
        <v>1655</v>
      </c>
      <c r="B535" s="6"/>
      <c r="C535" s="6"/>
      <c r="D535" s="6"/>
      <c r="E535" s="7"/>
    </row>
    <row r="536" hidden="1">
      <c r="A536" s="10"/>
      <c r="B536" s="11"/>
      <c r="C536" s="11"/>
      <c r="D536" s="11"/>
      <c r="E536" s="12"/>
    </row>
    <row r="537" hidden="1">
      <c r="A537" s="13">
        <v>45635.0</v>
      </c>
      <c r="B537" s="6"/>
      <c r="C537" s="54" t="s">
        <v>1656</v>
      </c>
      <c r="D537" s="15">
        <v>45641.0</v>
      </c>
      <c r="E537" s="7"/>
    </row>
    <row r="538" hidden="1">
      <c r="A538" s="10"/>
      <c r="B538" s="11"/>
      <c r="C538" s="16"/>
      <c r="D538" s="11"/>
      <c r="E538" s="12"/>
    </row>
    <row r="539" hidden="1">
      <c r="A539" s="55" t="s">
        <v>1985</v>
      </c>
      <c r="B539" s="7"/>
      <c r="C539" s="16"/>
      <c r="D539" s="56" t="s">
        <v>1986</v>
      </c>
      <c r="E539" s="7"/>
    </row>
    <row r="540" hidden="1">
      <c r="A540" s="10"/>
      <c r="B540" s="12"/>
      <c r="C540" s="16"/>
      <c r="D540" s="11"/>
      <c r="E540" s="12"/>
    </row>
    <row r="541" hidden="1">
      <c r="A541" s="19" t="s">
        <v>1657</v>
      </c>
      <c r="B541" s="6"/>
      <c r="C541" s="6"/>
      <c r="D541" s="6"/>
      <c r="E541" s="7"/>
    </row>
    <row r="542" hidden="1">
      <c r="A542" s="20" t="s">
        <v>1658</v>
      </c>
      <c r="B542" s="21" t="s">
        <v>1659</v>
      </c>
      <c r="C542" s="22" t="s">
        <v>1660</v>
      </c>
      <c r="D542" s="21" t="s">
        <v>1661</v>
      </c>
      <c r="E542" s="23" t="s">
        <v>13</v>
      </c>
    </row>
    <row r="543" hidden="1">
      <c r="A543" s="57" t="s">
        <v>1662</v>
      </c>
      <c r="B543" s="25">
        <v>46414.0</v>
      </c>
      <c r="C543" s="26">
        <v>46317.0</v>
      </c>
      <c r="D543" s="27">
        <v>-97.0</v>
      </c>
      <c r="E543" s="41"/>
    </row>
    <row r="544" hidden="1">
      <c r="A544" s="57" t="s">
        <v>1663</v>
      </c>
      <c r="B544" s="29">
        <v>25616.0</v>
      </c>
      <c r="C544" s="26">
        <v>25616.0</v>
      </c>
      <c r="D544" s="27">
        <v>0.0</v>
      </c>
      <c r="E544" s="41"/>
    </row>
    <row r="545" hidden="1">
      <c r="A545" s="57" t="s">
        <v>1664</v>
      </c>
      <c r="B545" s="29">
        <v>820.0</v>
      </c>
      <c r="C545" s="26">
        <v>820.0</v>
      </c>
      <c r="D545" s="27">
        <v>0.0</v>
      </c>
      <c r="E545" s="41"/>
    </row>
    <row r="546" hidden="1">
      <c r="A546" s="57" t="s">
        <v>1666</v>
      </c>
      <c r="B546" s="29">
        <v>0.0</v>
      </c>
      <c r="C546" s="26"/>
      <c r="D546" s="27">
        <v>0.0</v>
      </c>
      <c r="E546" s="41"/>
    </row>
    <row r="547" hidden="1">
      <c r="A547" s="31" t="s">
        <v>1668</v>
      </c>
      <c r="B547" s="29">
        <v>0.0</v>
      </c>
      <c r="C547" s="26"/>
      <c r="D547" s="27">
        <v>0.0</v>
      </c>
      <c r="E547" s="41"/>
    </row>
    <row r="548" hidden="1">
      <c r="A548" s="31" t="s">
        <v>1669</v>
      </c>
      <c r="B548" s="29">
        <v>0.0</v>
      </c>
      <c r="C548" s="26"/>
      <c r="D548" s="27">
        <v>0.0</v>
      </c>
      <c r="E548" s="40"/>
    </row>
    <row r="549" hidden="1">
      <c r="A549" s="31" t="s">
        <v>1671</v>
      </c>
      <c r="B549" s="29">
        <v>1606.0</v>
      </c>
      <c r="C549" s="26">
        <v>1606.0</v>
      </c>
      <c r="D549" s="27">
        <v>0.0</v>
      </c>
      <c r="E549" s="28" t="s">
        <v>2174</v>
      </c>
    </row>
    <row r="550" hidden="1">
      <c r="A550" s="31" t="s">
        <v>1673</v>
      </c>
      <c r="B550" s="29">
        <v>6320.0</v>
      </c>
      <c r="C550" s="26">
        <v>6320.0</v>
      </c>
      <c r="D550" s="27">
        <v>0.0</v>
      </c>
      <c r="E550" s="41"/>
    </row>
    <row r="551" hidden="1">
      <c r="A551" s="58" t="s">
        <v>1674</v>
      </c>
      <c r="B551" s="29">
        <v>115713.0</v>
      </c>
      <c r="C551" s="29">
        <v>115713.0</v>
      </c>
      <c r="D551" s="27">
        <v>0.0</v>
      </c>
      <c r="E551" s="41"/>
    </row>
    <row r="552" hidden="1">
      <c r="A552" s="58" t="s">
        <v>1675</v>
      </c>
      <c r="B552" s="29">
        <v>38807.0</v>
      </c>
      <c r="C552" s="59">
        <v>38807.0</v>
      </c>
      <c r="D552" s="27">
        <v>0.0</v>
      </c>
      <c r="E552" s="41"/>
    </row>
    <row r="553" hidden="1">
      <c r="A553" s="58" t="s">
        <v>1676</v>
      </c>
      <c r="B553" s="29">
        <v>159290.0</v>
      </c>
      <c r="C553" s="59">
        <v>158961.0</v>
      </c>
      <c r="D553" s="27">
        <v>-329.0</v>
      </c>
      <c r="E553" s="41"/>
    </row>
    <row r="554" hidden="1">
      <c r="A554" s="58" t="s">
        <v>1677</v>
      </c>
      <c r="B554" s="29">
        <v>100616.0</v>
      </c>
      <c r="C554" s="59">
        <v>100616.0</v>
      </c>
      <c r="D554" s="27">
        <v>0.0</v>
      </c>
      <c r="E554" s="41"/>
    </row>
    <row r="555" hidden="1">
      <c r="A555" s="58" t="s">
        <v>1679</v>
      </c>
      <c r="B555" s="29">
        <v>3367.0</v>
      </c>
      <c r="C555" s="59">
        <v>3367.0</v>
      </c>
      <c r="D555" s="27">
        <v>0.0</v>
      </c>
      <c r="E555" s="41"/>
    </row>
    <row r="556" hidden="1">
      <c r="A556" s="58" t="s">
        <v>1680</v>
      </c>
      <c r="B556" s="29">
        <v>28549.0</v>
      </c>
      <c r="C556" s="59">
        <v>28549.0</v>
      </c>
      <c r="D556" s="27">
        <v>0.0</v>
      </c>
      <c r="E556" s="41"/>
    </row>
    <row r="557" hidden="1">
      <c r="A557" s="35" t="s">
        <v>1681</v>
      </c>
      <c r="B557" s="29">
        <v>498557.6</v>
      </c>
      <c r="C557" s="59">
        <v>498228.6</v>
      </c>
      <c r="D557" s="27">
        <v>-329.0</v>
      </c>
      <c r="E557" s="41"/>
    </row>
    <row r="558" hidden="1">
      <c r="A558" s="36" t="s">
        <v>1682</v>
      </c>
      <c r="B558" s="42">
        <v>11.400000000001455</v>
      </c>
      <c r="C558" s="65">
        <v>-85.59999999997672</v>
      </c>
      <c r="D558" s="66">
        <v>-96.99999999997817</v>
      </c>
      <c r="E558" s="45"/>
    </row>
    <row r="559" hidden="1"/>
    <row r="560" hidden="1"/>
    <row r="561" hidden="1">
      <c r="A561" s="5" t="s">
        <v>1685</v>
      </c>
      <c r="B561" s="6"/>
      <c r="C561" s="6"/>
      <c r="D561" s="6"/>
      <c r="E561" s="7"/>
    </row>
    <row r="562" hidden="1">
      <c r="A562" s="10"/>
      <c r="B562" s="11"/>
      <c r="C562" s="11"/>
      <c r="D562" s="11"/>
      <c r="E562" s="12"/>
    </row>
    <row r="563" hidden="1">
      <c r="A563" s="5" t="s">
        <v>1655</v>
      </c>
      <c r="B563" s="6"/>
      <c r="C563" s="6"/>
      <c r="D563" s="6"/>
      <c r="E563" s="7"/>
    </row>
    <row r="564" hidden="1">
      <c r="A564" s="10"/>
      <c r="B564" s="11"/>
      <c r="C564" s="11"/>
      <c r="D564" s="11"/>
      <c r="E564" s="12"/>
    </row>
    <row r="565" hidden="1">
      <c r="A565" s="13">
        <v>45642.0</v>
      </c>
      <c r="B565" s="6"/>
      <c r="C565" s="54" t="s">
        <v>1656</v>
      </c>
      <c r="D565" s="15">
        <v>45648.0</v>
      </c>
      <c r="E565" s="7"/>
    </row>
    <row r="566" hidden="1">
      <c r="A566" s="10"/>
      <c r="B566" s="11"/>
      <c r="C566" s="16"/>
      <c r="D566" s="11"/>
      <c r="E566" s="12"/>
    </row>
    <row r="567" hidden="1">
      <c r="A567" s="55" t="s">
        <v>1985</v>
      </c>
      <c r="B567" s="7"/>
      <c r="C567" s="16"/>
      <c r="D567" s="56" t="s">
        <v>1986</v>
      </c>
      <c r="E567" s="7"/>
    </row>
    <row r="568" hidden="1">
      <c r="A568" s="10"/>
      <c r="B568" s="12"/>
      <c r="C568" s="16"/>
      <c r="D568" s="11"/>
      <c r="E568" s="12"/>
    </row>
    <row r="569" hidden="1">
      <c r="A569" s="19" t="s">
        <v>1657</v>
      </c>
      <c r="B569" s="6"/>
      <c r="C569" s="6"/>
      <c r="D569" s="6"/>
      <c r="E569" s="7"/>
    </row>
    <row r="570" hidden="1">
      <c r="A570" s="20" t="s">
        <v>1658</v>
      </c>
      <c r="B570" s="21" t="s">
        <v>1659</v>
      </c>
      <c r="C570" s="22" t="s">
        <v>1660</v>
      </c>
      <c r="D570" s="21" t="s">
        <v>1661</v>
      </c>
      <c r="E570" s="23" t="s">
        <v>13</v>
      </c>
    </row>
    <row r="571" hidden="1">
      <c r="A571" s="57" t="s">
        <v>1662</v>
      </c>
      <c r="B571" s="25">
        <v>28003.0</v>
      </c>
      <c r="C571" s="26">
        <v>28011.0</v>
      </c>
      <c r="D571" s="27">
        <v>8.0</v>
      </c>
      <c r="E571" s="41"/>
    </row>
    <row r="572" hidden="1">
      <c r="A572" s="57" t="s">
        <v>1663</v>
      </c>
      <c r="B572" s="29">
        <v>28808.0</v>
      </c>
      <c r="C572" s="26">
        <v>28808.0</v>
      </c>
      <c r="D572" s="27">
        <v>0.0</v>
      </c>
      <c r="E572" s="41"/>
    </row>
    <row r="573" hidden="1">
      <c r="A573" s="57" t="s">
        <v>1664</v>
      </c>
      <c r="B573" s="29">
        <v>991.0</v>
      </c>
      <c r="C573" s="26">
        <v>991.0</v>
      </c>
      <c r="D573" s="27">
        <v>0.0</v>
      </c>
      <c r="E573" s="41"/>
    </row>
    <row r="574" hidden="1">
      <c r="A574" s="57" t="s">
        <v>1666</v>
      </c>
      <c r="B574" s="29">
        <v>0.0</v>
      </c>
      <c r="C574" s="26"/>
      <c r="D574" s="27">
        <v>0.0</v>
      </c>
      <c r="E574" s="41"/>
    </row>
    <row r="575" hidden="1">
      <c r="A575" s="31" t="s">
        <v>1668</v>
      </c>
      <c r="B575" s="29">
        <v>0.0</v>
      </c>
      <c r="C575" s="26"/>
      <c r="D575" s="27">
        <v>0.0</v>
      </c>
      <c r="E575" s="41"/>
    </row>
    <row r="576" hidden="1">
      <c r="A576" s="31" t="s">
        <v>1669</v>
      </c>
      <c r="B576" s="29">
        <v>3015.0</v>
      </c>
      <c r="C576" s="26">
        <v>3015.0</v>
      </c>
      <c r="D576" s="27">
        <v>0.0</v>
      </c>
      <c r="E576" s="40"/>
    </row>
    <row r="577" hidden="1">
      <c r="A577" s="31" t="s">
        <v>1671</v>
      </c>
      <c r="B577" s="29">
        <v>4393.0</v>
      </c>
      <c r="C577" s="26">
        <v>4393.0</v>
      </c>
      <c r="D577" s="27">
        <v>0.0</v>
      </c>
      <c r="E577" s="28" t="s">
        <v>2175</v>
      </c>
    </row>
    <row r="578" hidden="1">
      <c r="A578" s="31" t="s">
        <v>1673</v>
      </c>
      <c r="B578" s="29">
        <v>6920.0</v>
      </c>
      <c r="C578" s="26">
        <v>6960.0</v>
      </c>
      <c r="D578" s="27">
        <v>40.0</v>
      </c>
      <c r="E578" s="41"/>
    </row>
    <row r="579" hidden="1">
      <c r="A579" s="58" t="s">
        <v>1674</v>
      </c>
      <c r="B579" s="29">
        <v>94821.0</v>
      </c>
      <c r="C579" s="29">
        <v>94821.0</v>
      </c>
      <c r="D579" s="27">
        <v>0.0</v>
      </c>
      <c r="E579" s="41"/>
    </row>
    <row r="580" hidden="1">
      <c r="A580" s="58" t="s">
        <v>1675</v>
      </c>
      <c r="B580" s="29">
        <v>37282.0</v>
      </c>
      <c r="C580" s="59">
        <v>37282.0</v>
      </c>
      <c r="D580" s="27">
        <v>0.0</v>
      </c>
      <c r="E580" s="41"/>
    </row>
    <row r="581" hidden="1">
      <c r="A581" s="58" t="s">
        <v>1676</v>
      </c>
      <c r="B581" s="29">
        <v>136351.0</v>
      </c>
      <c r="C581" s="59">
        <v>136351.0</v>
      </c>
      <c r="D581" s="27">
        <v>0.0</v>
      </c>
      <c r="E581" s="41"/>
    </row>
    <row r="582" hidden="1">
      <c r="A582" s="58" t="s">
        <v>1677</v>
      </c>
      <c r="B582" s="29">
        <v>117964.0</v>
      </c>
      <c r="C582" s="59">
        <v>117964.0</v>
      </c>
      <c r="D582" s="27">
        <v>0.0</v>
      </c>
      <c r="E582" s="41"/>
    </row>
    <row r="583" hidden="1">
      <c r="A583" s="58" t="s">
        <v>1679</v>
      </c>
      <c r="B583" s="29">
        <v>7061.0</v>
      </c>
      <c r="C583" s="59">
        <v>7061.0</v>
      </c>
      <c r="D583" s="27">
        <v>0.0</v>
      </c>
      <c r="E583" s="41"/>
    </row>
    <row r="584" hidden="1">
      <c r="A584" s="58" t="s">
        <v>1680</v>
      </c>
      <c r="B584" s="29">
        <v>22403.0</v>
      </c>
      <c r="C584" s="59">
        <v>22403.0</v>
      </c>
      <c r="D584" s="27">
        <v>0.0</v>
      </c>
      <c r="E584" s="41"/>
    </row>
    <row r="585" hidden="1">
      <c r="A585" s="35" t="s">
        <v>1681</v>
      </c>
      <c r="B585" s="29">
        <v>465604.5</v>
      </c>
      <c r="C585" s="59">
        <v>465604.5</v>
      </c>
      <c r="D585" s="27">
        <v>0.0</v>
      </c>
      <c r="E585" s="41"/>
    </row>
    <row r="586" hidden="1">
      <c r="A586" s="36" t="s">
        <v>1682</v>
      </c>
      <c r="B586" s="42">
        <v>4.5</v>
      </c>
      <c r="C586" s="65">
        <v>52.5</v>
      </c>
      <c r="D586" s="66">
        <v>48.0</v>
      </c>
      <c r="E586" s="45"/>
    </row>
    <row r="587" hidden="1"/>
    <row r="588" hidden="1"/>
    <row r="589" hidden="1">
      <c r="A589" s="5" t="s">
        <v>1685</v>
      </c>
      <c r="B589" s="6"/>
      <c r="C589" s="6"/>
      <c r="D589" s="6"/>
      <c r="E589" s="7"/>
    </row>
    <row r="590" hidden="1">
      <c r="A590" s="10"/>
      <c r="B590" s="11"/>
      <c r="C590" s="11"/>
      <c r="D590" s="11"/>
      <c r="E590" s="12"/>
    </row>
    <row r="591" hidden="1">
      <c r="A591" s="5" t="s">
        <v>1655</v>
      </c>
      <c r="B591" s="6"/>
      <c r="C591" s="6"/>
      <c r="D591" s="6"/>
      <c r="E591" s="7"/>
    </row>
    <row r="592" hidden="1">
      <c r="A592" s="10"/>
      <c r="B592" s="11"/>
      <c r="C592" s="11"/>
      <c r="D592" s="11"/>
      <c r="E592" s="12"/>
    </row>
    <row r="593" hidden="1">
      <c r="A593" s="13">
        <v>45649.0</v>
      </c>
      <c r="B593" s="6"/>
      <c r="C593" s="54" t="s">
        <v>1656</v>
      </c>
      <c r="D593" s="15">
        <v>45655.0</v>
      </c>
      <c r="E593" s="7"/>
    </row>
    <row r="594" hidden="1">
      <c r="A594" s="10"/>
      <c r="B594" s="11"/>
      <c r="C594" s="16"/>
      <c r="D594" s="11"/>
      <c r="E594" s="12"/>
    </row>
    <row r="595" hidden="1">
      <c r="A595" s="55" t="s">
        <v>1985</v>
      </c>
      <c r="B595" s="7"/>
      <c r="C595" s="16"/>
      <c r="D595" s="56" t="s">
        <v>1986</v>
      </c>
      <c r="E595" s="7"/>
    </row>
    <row r="596" hidden="1">
      <c r="A596" s="10"/>
      <c r="B596" s="12"/>
      <c r="C596" s="16"/>
      <c r="D596" s="11"/>
      <c r="E596" s="12"/>
    </row>
    <row r="597" hidden="1">
      <c r="A597" s="19" t="s">
        <v>1657</v>
      </c>
      <c r="B597" s="6"/>
      <c r="C597" s="6"/>
      <c r="D597" s="6"/>
      <c r="E597" s="7"/>
    </row>
    <row r="598" hidden="1">
      <c r="A598" s="20" t="s">
        <v>1658</v>
      </c>
      <c r="B598" s="21" t="s">
        <v>1659</v>
      </c>
      <c r="C598" s="22" t="s">
        <v>1660</v>
      </c>
      <c r="D598" s="21" t="s">
        <v>1661</v>
      </c>
      <c r="E598" s="23" t="s">
        <v>13</v>
      </c>
    </row>
    <row r="599" hidden="1">
      <c r="A599" s="57" t="s">
        <v>1662</v>
      </c>
      <c r="B599" s="25">
        <v>36837.0</v>
      </c>
      <c r="C599" s="26">
        <v>36837.0</v>
      </c>
      <c r="D599" s="27">
        <v>0.0</v>
      </c>
      <c r="E599" s="41"/>
    </row>
    <row r="600" hidden="1">
      <c r="A600" s="57" t="s">
        <v>1663</v>
      </c>
      <c r="B600" s="29">
        <v>11645.0</v>
      </c>
      <c r="C600" s="26">
        <v>11645.0</v>
      </c>
      <c r="D600" s="27">
        <v>0.0</v>
      </c>
      <c r="E600" s="41"/>
    </row>
    <row r="601" hidden="1">
      <c r="A601" s="57" t="s">
        <v>1664</v>
      </c>
      <c r="B601" s="29">
        <v>0.0</v>
      </c>
      <c r="C601" s="26"/>
      <c r="D601" s="27">
        <v>0.0</v>
      </c>
      <c r="E601" s="41"/>
    </row>
    <row r="602" hidden="1">
      <c r="A602" s="57" t="s">
        <v>1666</v>
      </c>
      <c r="B602" s="29">
        <v>0.0</v>
      </c>
      <c r="C602" s="26"/>
      <c r="D602" s="27">
        <v>0.0</v>
      </c>
      <c r="E602" s="41"/>
    </row>
    <row r="603" hidden="1">
      <c r="A603" s="31" t="s">
        <v>1668</v>
      </c>
      <c r="B603" s="29">
        <v>0.0</v>
      </c>
      <c r="C603" s="26"/>
      <c r="D603" s="27">
        <v>0.0</v>
      </c>
      <c r="E603" s="41"/>
    </row>
    <row r="604" hidden="1">
      <c r="A604" s="31" t="s">
        <v>1669</v>
      </c>
      <c r="B604" s="29">
        <v>0.0</v>
      </c>
      <c r="C604" s="26"/>
      <c r="D604" s="27">
        <v>0.0</v>
      </c>
      <c r="E604" s="40"/>
    </row>
    <row r="605" hidden="1">
      <c r="A605" s="31" t="s">
        <v>1671</v>
      </c>
      <c r="B605" s="29">
        <v>541.0</v>
      </c>
      <c r="C605" s="26">
        <v>541.0</v>
      </c>
      <c r="D605" s="27">
        <v>0.0</v>
      </c>
      <c r="E605" s="28"/>
    </row>
    <row r="606" hidden="1">
      <c r="A606" s="31" t="s">
        <v>1673</v>
      </c>
      <c r="B606" s="29">
        <v>3920.0</v>
      </c>
      <c r="C606" s="26">
        <v>3920.0</v>
      </c>
      <c r="D606" s="27">
        <v>0.0</v>
      </c>
      <c r="E606" s="41"/>
    </row>
    <row r="607" hidden="1">
      <c r="A607" s="58" t="s">
        <v>1674</v>
      </c>
      <c r="B607" s="29">
        <v>78595.0</v>
      </c>
      <c r="C607" s="29">
        <v>79761.0</v>
      </c>
      <c r="D607" s="27">
        <v>1166.0</v>
      </c>
      <c r="E607" s="41"/>
    </row>
    <row r="608" hidden="1">
      <c r="A608" s="58" t="s">
        <v>1675</v>
      </c>
      <c r="B608" s="29">
        <v>19940.0</v>
      </c>
      <c r="C608" s="59">
        <v>19940.0</v>
      </c>
      <c r="D608" s="27">
        <v>0.0</v>
      </c>
      <c r="E608" s="41"/>
    </row>
    <row r="609" hidden="1">
      <c r="A609" s="58" t="s">
        <v>1676</v>
      </c>
      <c r="B609" s="29">
        <v>77123.0</v>
      </c>
      <c r="C609" s="59">
        <v>77123.0</v>
      </c>
      <c r="D609" s="27">
        <v>0.0</v>
      </c>
      <c r="E609" s="41"/>
    </row>
    <row r="610" hidden="1">
      <c r="A610" s="58" t="s">
        <v>1677</v>
      </c>
      <c r="B610" s="29">
        <v>49100.0</v>
      </c>
      <c r="C610" s="59">
        <v>49100.0</v>
      </c>
      <c r="D610" s="27">
        <v>0.0</v>
      </c>
      <c r="E610" s="41"/>
    </row>
    <row r="611" hidden="1">
      <c r="A611" s="58" t="s">
        <v>1679</v>
      </c>
      <c r="B611" s="29">
        <v>2252.0</v>
      </c>
      <c r="C611" s="59">
        <v>2252.0</v>
      </c>
      <c r="D611" s="27">
        <v>0.0</v>
      </c>
      <c r="E611" s="41"/>
    </row>
    <row r="612" hidden="1">
      <c r="A612" s="58" t="s">
        <v>1680</v>
      </c>
      <c r="B612" s="29">
        <v>20134.0</v>
      </c>
      <c r="C612" s="59">
        <v>20134.0</v>
      </c>
      <c r="D612" s="27">
        <v>0.0</v>
      </c>
      <c r="E612" s="41"/>
    </row>
    <row r="613" hidden="1">
      <c r="A613" s="35" t="s">
        <v>1681</v>
      </c>
      <c r="B613" s="29">
        <v>279953.0</v>
      </c>
      <c r="C613" s="59">
        <v>281119.0</v>
      </c>
      <c r="D613" s="27">
        <v>1166.0</v>
      </c>
      <c r="E613" s="41"/>
    </row>
    <row r="614" hidden="1">
      <c r="A614" s="36" t="s">
        <v>1682</v>
      </c>
      <c r="B614" s="42">
        <v>0.0</v>
      </c>
      <c r="C614" s="65">
        <v>0.0</v>
      </c>
      <c r="D614" s="66">
        <v>0.0</v>
      </c>
      <c r="E614" s="45"/>
    </row>
    <row r="615" hidden="1"/>
    <row r="616" hidden="1"/>
    <row r="617" hidden="1">
      <c r="A617" s="5" t="s">
        <v>1685</v>
      </c>
      <c r="B617" s="6"/>
      <c r="C617" s="6"/>
      <c r="D617" s="6"/>
      <c r="E617" s="7"/>
    </row>
    <row r="618" hidden="1">
      <c r="A618" s="10"/>
      <c r="B618" s="11"/>
      <c r="C618" s="11"/>
      <c r="D618" s="11"/>
      <c r="E618" s="12"/>
    </row>
    <row r="619" hidden="1">
      <c r="A619" s="5" t="s">
        <v>1655</v>
      </c>
      <c r="B619" s="6"/>
      <c r="C619" s="6"/>
      <c r="D619" s="6"/>
      <c r="E619" s="7"/>
    </row>
    <row r="620" hidden="1">
      <c r="A620" s="10"/>
      <c r="B620" s="11"/>
      <c r="C620" s="11"/>
      <c r="D620" s="11"/>
      <c r="E620" s="12"/>
    </row>
    <row r="621" hidden="1">
      <c r="A621" s="13">
        <v>45656.0</v>
      </c>
      <c r="B621" s="6"/>
      <c r="C621" s="54" t="s">
        <v>1656</v>
      </c>
      <c r="D621" s="15">
        <v>45657.0</v>
      </c>
      <c r="E621" s="7"/>
    </row>
    <row r="622" hidden="1">
      <c r="A622" s="10"/>
      <c r="B622" s="11"/>
      <c r="C622" s="16"/>
      <c r="D622" s="11"/>
      <c r="E622" s="12"/>
    </row>
    <row r="623" hidden="1">
      <c r="A623" s="55" t="s">
        <v>1985</v>
      </c>
      <c r="B623" s="7"/>
      <c r="C623" s="16"/>
      <c r="D623" s="56" t="s">
        <v>1987</v>
      </c>
      <c r="E623" s="7"/>
    </row>
    <row r="624" hidden="1">
      <c r="A624" s="10"/>
      <c r="B624" s="12"/>
      <c r="C624" s="16"/>
      <c r="D624" s="11"/>
      <c r="E624" s="12"/>
    </row>
    <row r="625" hidden="1">
      <c r="A625" s="19" t="s">
        <v>1657</v>
      </c>
      <c r="B625" s="6"/>
      <c r="C625" s="6"/>
      <c r="D625" s="6"/>
      <c r="E625" s="7"/>
    </row>
    <row r="626" hidden="1">
      <c r="A626" s="20" t="s">
        <v>1658</v>
      </c>
      <c r="B626" s="21" t="s">
        <v>1659</v>
      </c>
      <c r="C626" s="22" t="s">
        <v>1660</v>
      </c>
      <c r="D626" s="21" t="s">
        <v>1661</v>
      </c>
      <c r="E626" s="23" t="s">
        <v>13</v>
      </c>
    </row>
    <row r="627" hidden="1">
      <c r="A627" s="57" t="s">
        <v>1662</v>
      </c>
      <c r="B627" s="25">
        <v>15234.0</v>
      </c>
      <c r="C627" s="26">
        <v>15234.0</v>
      </c>
      <c r="D627" s="27">
        <v>0.0</v>
      </c>
      <c r="E627" s="41"/>
    </row>
    <row r="628" hidden="1">
      <c r="A628" s="57" t="s">
        <v>1663</v>
      </c>
      <c r="B628" s="29">
        <v>6452.0</v>
      </c>
      <c r="C628" s="26">
        <v>6452.0</v>
      </c>
      <c r="D628" s="27">
        <v>0.0</v>
      </c>
      <c r="E628" s="41"/>
    </row>
    <row r="629" hidden="1">
      <c r="A629" s="57" t="s">
        <v>1664</v>
      </c>
      <c r="B629" s="29">
        <v>0.0</v>
      </c>
      <c r="C629" s="26"/>
      <c r="D629" s="27">
        <v>0.0</v>
      </c>
      <c r="E629" s="41"/>
    </row>
    <row r="630" hidden="1">
      <c r="A630" s="57" t="s">
        <v>1666</v>
      </c>
      <c r="B630" s="29">
        <v>0.0</v>
      </c>
      <c r="C630" s="26"/>
      <c r="D630" s="27">
        <v>0.0</v>
      </c>
      <c r="E630" s="41"/>
    </row>
    <row r="631" hidden="1">
      <c r="A631" s="31" t="s">
        <v>1668</v>
      </c>
      <c r="B631" s="29">
        <v>0.0</v>
      </c>
      <c r="C631" s="26"/>
      <c r="D631" s="27">
        <v>0.0</v>
      </c>
      <c r="E631" s="41"/>
    </row>
    <row r="632" hidden="1">
      <c r="A632" s="31" t="s">
        <v>1669</v>
      </c>
      <c r="B632" s="29">
        <v>0.0</v>
      </c>
      <c r="C632" s="26"/>
      <c r="D632" s="27">
        <v>0.0</v>
      </c>
      <c r="E632" s="40"/>
    </row>
    <row r="633" hidden="1">
      <c r="A633" s="31" t="s">
        <v>1671</v>
      </c>
      <c r="B633" s="29">
        <v>0.0</v>
      </c>
      <c r="C633" s="26"/>
      <c r="D633" s="27">
        <v>0.0</v>
      </c>
      <c r="E633" s="28"/>
    </row>
    <row r="634" hidden="1">
      <c r="A634" s="31" t="s">
        <v>1673</v>
      </c>
      <c r="B634" s="29">
        <v>1480.0</v>
      </c>
      <c r="C634" s="26">
        <v>1480.0</v>
      </c>
      <c r="D634" s="27">
        <v>0.0</v>
      </c>
      <c r="E634" s="41"/>
    </row>
    <row r="635" hidden="1">
      <c r="A635" s="58" t="s">
        <v>1674</v>
      </c>
      <c r="B635" s="29">
        <v>23556.0</v>
      </c>
      <c r="C635" s="29">
        <v>23556.0</v>
      </c>
      <c r="D635" s="27">
        <v>0.0</v>
      </c>
      <c r="E635" s="41"/>
    </row>
    <row r="636" hidden="1">
      <c r="A636" s="58" t="s">
        <v>1675</v>
      </c>
      <c r="B636" s="29">
        <v>9029.0</v>
      </c>
      <c r="C636" s="59">
        <v>9029.0</v>
      </c>
      <c r="D636" s="27">
        <v>0.0</v>
      </c>
      <c r="E636" s="41"/>
    </row>
    <row r="637" hidden="1">
      <c r="A637" s="58" t="s">
        <v>1676</v>
      </c>
      <c r="B637" s="29">
        <v>37343.0</v>
      </c>
      <c r="C637" s="59">
        <v>37343.0</v>
      </c>
      <c r="D637" s="27">
        <v>0.0</v>
      </c>
      <c r="E637" s="41"/>
    </row>
    <row r="638" hidden="1">
      <c r="A638" s="58" t="s">
        <v>1677</v>
      </c>
      <c r="B638" s="29">
        <v>26236.0</v>
      </c>
      <c r="C638" s="59">
        <v>26236.0</v>
      </c>
      <c r="D638" s="27">
        <v>0.0</v>
      </c>
      <c r="E638" s="41"/>
    </row>
    <row r="639" hidden="1">
      <c r="A639" s="58" t="s">
        <v>1679</v>
      </c>
      <c r="B639" s="29">
        <v>486.0</v>
      </c>
      <c r="C639" s="59">
        <v>486.0</v>
      </c>
      <c r="D639" s="27">
        <v>0.0</v>
      </c>
      <c r="E639" s="41"/>
    </row>
    <row r="640" hidden="1">
      <c r="A640" s="58" t="s">
        <v>1680</v>
      </c>
      <c r="B640" s="29">
        <v>7437.0</v>
      </c>
      <c r="C640" s="59">
        <v>7437.0</v>
      </c>
      <c r="D640" s="27">
        <v>0.0</v>
      </c>
      <c r="E640" s="41"/>
    </row>
    <row r="641" hidden="1">
      <c r="A641" s="35" t="s">
        <v>1681</v>
      </c>
      <c r="B641" s="29">
        <v>119816.0</v>
      </c>
      <c r="C641" s="59">
        <v>119816.0</v>
      </c>
      <c r="D641" s="27">
        <v>0.0</v>
      </c>
      <c r="E641" s="41"/>
    </row>
    <row r="642" hidden="1">
      <c r="A642" s="36" t="s">
        <v>1682</v>
      </c>
      <c r="B642" s="42">
        <v>0.0</v>
      </c>
      <c r="C642" s="65">
        <v>0.0</v>
      </c>
      <c r="D642" s="66">
        <v>0.0</v>
      </c>
      <c r="E642" s="45"/>
    </row>
    <row r="643" hidden="1"/>
    <row r="644" hidden="1"/>
    <row r="645" hidden="1">
      <c r="A645" s="5" t="s">
        <v>1685</v>
      </c>
      <c r="B645" s="6"/>
      <c r="C645" s="6"/>
      <c r="D645" s="6"/>
      <c r="E645" s="7"/>
    </row>
    <row r="646" hidden="1">
      <c r="A646" s="10"/>
      <c r="B646" s="11"/>
      <c r="C646" s="11"/>
      <c r="D646" s="11"/>
      <c r="E646" s="12"/>
    </row>
    <row r="647" hidden="1">
      <c r="A647" s="5" t="s">
        <v>1655</v>
      </c>
      <c r="B647" s="6"/>
      <c r="C647" s="6"/>
      <c r="D647" s="6"/>
      <c r="E647" s="7"/>
    </row>
    <row r="648" hidden="1">
      <c r="A648" s="10"/>
      <c r="B648" s="11"/>
      <c r="C648" s="11"/>
      <c r="D648" s="11"/>
      <c r="E648" s="12"/>
    </row>
    <row r="649" hidden="1">
      <c r="A649" s="13">
        <v>45658.0</v>
      </c>
      <c r="B649" s="6"/>
      <c r="C649" s="54" t="s">
        <v>1656</v>
      </c>
      <c r="D649" s="15">
        <v>45662.0</v>
      </c>
      <c r="E649" s="7"/>
    </row>
    <row r="650" hidden="1">
      <c r="A650" s="10"/>
      <c r="B650" s="11"/>
      <c r="C650" s="16"/>
      <c r="D650" s="11"/>
      <c r="E650" s="12"/>
    </row>
    <row r="651" hidden="1">
      <c r="A651" s="55" t="s">
        <v>1988</v>
      </c>
      <c r="B651" s="7"/>
      <c r="C651" s="16"/>
      <c r="D651" s="56" t="s">
        <v>1986</v>
      </c>
      <c r="E651" s="7"/>
    </row>
    <row r="652" hidden="1">
      <c r="A652" s="10"/>
      <c r="B652" s="12"/>
      <c r="C652" s="16"/>
      <c r="D652" s="11"/>
      <c r="E652" s="12"/>
    </row>
    <row r="653" hidden="1">
      <c r="A653" s="19" t="s">
        <v>1657</v>
      </c>
      <c r="B653" s="6"/>
      <c r="C653" s="6"/>
      <c r="D653" s="6"/>
      <c r="E653" s="7"/>
    </row>
    <row r="654" hidden="1">
      <c r="A654" s="20" t="s">
        <v>1658</v>
      </c>
      <c r="B654" s="21" t="s">
        <v>1659</v>
      </c>
      <c r="C654" s="22" t="s">
        <v>1660</v>
      </c>
      <c r="D654" s="21" t="s">
        <v>1661</v>
      </c>
      <c r="E654" s="23" t="s">
        <v>13</v>
      </c>
    </row>
    <row r="655" hidden="1">
      <c r="A655" s="57" t="s">
        <v>1662</v>
      </c>
      <c r="B655" s="25">
        <v>47583.0</v>
      </c>
      <c r="C655" s="26">
        <v>47586.0</v>
      </c>
      <c r="D655" s="27">
        <v>3.0</v>
      </c>
      <c r="E655" s="41"/>
    </row>
    <row r="656" hidden="1">
      <c r="A656" s="57" t="s">
        <v>1663</v>
      </c>
      <c r="B656" s="29">
        <v>18253.0</v>
      </c>
      <c r="C656" s="26">
        <v>18253.0</v>
      </c>
      <c r="D656" s="27">
        <v>0.0</v>
      </c>
      <c r="E656" s="41"/>
    </row>
    <row r="657" hidden="1">
      <c r="A657" s="57" t="s">
        <v>1664</v>
      </c>
      <c r="B657" s="29">
        <v>1000.0</v>
      </c>
      <c r="C657" s="26">
        <v>1000.0</v>
      </c>
      <c r="D657" s="27">
        <v>0.0</v>
      </c>
      <c r="E657" s="41"/>
    </row>
    <row r="658" hidden="1">
      <c r="A658" s="57" t="s">
        <v>1666</v>
      </c>
      <c r="B658" s="29">
        <v>0.0</v>
      </c>
      <c r="C658" s="26"/>
      <c r="D658" s="27">
        <v>0.0</v>
      </c>
      <c r="E658" s="41"/>
    </row>
    <row r="659" hidden="1">
      <c r="A659" s="31" t="s">
        <v>1668</v>
      </c>
      <c r="B659" s="29">
        <v>0.0</v>
      </c>
      <c r="C659" s="26"/>
      <c r="D659" s="27">
        <v>0.0</v>
      </c>
      <c r="E659" s="41"/>
    </row>
    <row r="660" hidden="1">
      <c r="A660" s="31" t="s">
        <v>1669</v>
      </c>
      <c r="B660" s="29">
        <v>0.0</v>
      </c>
      <c r="C660" s="26"/>
      <c r="D660" s="27">
        <v>0.0</v>
      </c>
      <c r="E660" s="40"/>
    </row>
    <row r="661" hidden="1">
      <c r="A661" s="31" t="s">
        <v>1671</v>
      </c>
      <c r="B661" s="29">
        <v>0.0</v>
      </c>
      <c r="C661" s="26"/>
      <c r="D661" s="27">
        <v>0.0</v>
      </c>
      <c r="E661" s="28"/>
    </row>
    <row r="662" hidden="1">
      <c r="A662" s="31" t="s">
        <v>1673</v>
      </c>
      <c r="B662" s="29">
        <v>4000.0</v>
      </c>
      <c r="C662" s="26">
        <v>4000.0</v>
      </c>
      <c r="D662" s="27">
        <v>0.0</v>
      </c>
      <c r="E662" s="41"/>
    </row>
    <row r="663" hidden="1">
      <c r="A663" s="58" t="s">
        <v>1674</v>
      </c>
      <c r="B663" s="29">
        <v>110184.0</v>
      </c>
      <c r="C663" s="29">
        <v>110184.0</v>
      </c>
      <c r="D663" s="27">
        <v>0.0</v>
      </c>
      <c r="E663" s="41"/>
    </row>
    <row r="664" hidden="1">
      <c r="A664" s="58" t="s">
        <v>1675</v>
      </c>
      <c r="B664" s="29">
        <v>25710.0</v>
      </c>
      <c r="C664" s="59">
        <v>25974.0</v>
      </c>
      <c r="D664" s="27">
        <v>264.0</v>
      </c>
      <c r="E664" s="41"/>
    </row>
    <row r="665" hidden="1">
      <c r="A665" s="58" t="s">
        <v>1676</v>
      </c>
      <c r="B665" s="29">
        <v>90923.0</v>
      </c>
      <c r="C665" s="59">
        <v>91808.0</v>
      </c>
      <c r="D665" s="27">
        <v>885.0</v>
      </c>
      <c r="E665" s="41"/>
    </row>
    <row r="666" hidden="1">
      <c r="A666" s="58" t="s">
        <v>1677</v>
      </c>
      <c r="B666" s="29">
        <v>56861.0</v>
      </c>
      <c r="C666" s="59">
        <v>56861.0</v>
      </c>
      <c r="D666" s="27">
        <v>0.0</v>
      </c>
      <c r="E666" s="41"/>
    </row>
    <row r="667" hidden="1">
      <c r="A667" s="58" t="s">
        <v>1679</v>
      </c>
      <c r="B667" s="29">
        <v>3579.0</v>
      </c>
      <c r="C667" s="59">
        <v>3579.0</v>
      </c>
      <c r="D667" s="27">
        <v>0.0</v>
      </c>
      <c r="E667" s="41"/>
    </row>
    <row r="668" hidden="1">
      <c r="A668" s="58" t="s">
        <v>1680</v>
      </c>
      <c r="B668" s="29">
        <v>21130.0</v>
      </c>
      <c r="C668" s="59">
        <v>21798.0</v>
      </c>
      <c r="D668" s="27">
        <v>668.0</v>
      </c>
      <c r="E668" s="41"/>
    </row>
    <row r="669" hidden="1">
      <c r="A669" s="35" t="s">
        <v>1681</v>
      </c>
      <c r="B669" s="29">
        <v>358091.0</v>
      </c>
      <c r="C669" s="59">
        <v>359963.0</v>
      </c>
      <c r="D669" s="27">
        <v>1872.0</v>
      </c>
      <c r="E669" s="41"/>
    </row>
    <row r="670" hidden="1">
      <c r="A670" s="36" t="s">
        <v>1682</v>
      </c>
      <c r="B670" s="42">
        <v>2.0</v>
      </c>
      <c r="C670" s="65">
        <v>-718.0</v>
      </c>
      <c r="D670" s="66">
        <v>-720.0</v>
      </c>
      <c r="E670" s="45"/>
    </row>
    <row r="671" hidden="1"/>
    <row r="672" hidden="1"/>
    <row r="673" hidden="1">
      <c r="A673" s="5" t="s">
        <v>1685</v>
      </c>
      <c r="B673" s="6"/>
      <c r="C673" s="6"/>
      <c r="D673" s="6"/>
      <c r="E673" s="7"/>
    </row>
    <row r="674" hidden="1">
      <c r="A674" s="10"/>
      <c r="B674" s="11"/>
      <c r="C674" s="11"/>
      <c r="D674" s="11"/>
      <c r="E674" s="12"/>
    </row>
    <row r="675" hidden="1">
      <c r="A675" s="5" t="s">
        <v>1655</v>
      </c>
      <c r="B675" s="6"/>
      <c r="C675" s="6"/>
      <c r="D675" s="6"/>
      <c r="E675" s="7"/>
    </row>
    <row r="676" hidden="1">
      <c r="A676" s="10"/>
      <c r="B676" s="11"/>
      <c r="C676" s="11"/>
      <c r="D676" s="11"/>
      <c r="E676" s="12"/>
    </row>
    <row r="677" hidden="1">
      <c r="A677" s="13">
        <v>45663.0</v>
      </c>
      <c r="B677" s="6"/>
      <c r="C677" s="54" t="s">
        <v>1656</v>
      </c>
      <c r="D677" s="15">
        <v>45669.0</v>
      </c>
      <c r="E677" s="7"/>
    </row>
    <row r="678" hidden="1">
      <c r="A678" s="10"/>
      <c r="B678" s="11"/>
      <c r="C678" s="16"/>
      <c r="D678" s="11"/>
      <c r="E678" s="12"/>
    </row>
    <row r="679" hidden="1">
      <c r="A679" s="55" t="s">
        <v>1985</v>
      </c>
      <c r="B679" s="7"/>
      <c r="C679" s="16"/>
      <c r="D679" s="56" t="s">
        <v>1986</v>
      </c>
      <c r="E679" s="7"/>
    </row>
    <row r="680" hidden="1">
      <c r="A680" s="10"/>
      <c r="B680" s="12"/>
      <c r="C680" s="16"/>
      <c r="D680" s="11"/>
      <c r="E680" s="12"/>
    </row>
    <row r="681" hidden="1">
      <c r="A681" s="19" t="s">
        <v>1657</v>
      </c>
      <c r="B681" s="6"/>
      <c r="C681" s="6"/>
      <c r="D681" s="6"/>
      <c r="E681" s="7"/>
    </row>
    <row r="682" hidden="1">
      <c r="A682" s="20" t="s">
        <v>1658</v>
      </c>
      <c r="B682" s="21" t="s">
        <v>1659</v>
      </c>
      <c r="C682" s="22" t="s">
        <v>1660</v>
      </c>
      <c r="D682" s="21" t="s">
        <v>1661</v>
      </c>
      <c r="E682" s="23" t="s">
        <v>13</v>
      </c>
    </row>
    <row r="683" hidden="1">
      <c r="A683" s="57" t="s">
        <v>1662</v>
      </c>
      <c r="B683" s="25">
        <v>26810.0</v>
      </c>
      <c r="C683" s="26">
        <v>26814.0</v>
      </c>
      <c r="D683" s="27">
        <v>4.0</v>
      </c>
      <c r="E683" s="41"/>
    </row>
    <row r="684" hidden="1">
      <c r="A684" s="57" t="s">
        <v>1663</v>
      </c>
      <c r="B684" s="29">
        <v>20257.0</v>
      </c>
      <c r="C684" s="26">
        <v>20257.0</v>
      </c>
      <c r="D684" s="27">
        <v>0.0</v>
      </c>
      <c r="E684" s="41"/>
    </row>
    <row r="685" hidden="1">
      <c r="A685" s="57" t="s">
        <v>1664</v>
      </c>
      <c r="B685" s="29">
        <v>400.0</v>
      </c>
      <c r="C685" s="26">
        <v>400.0</v>
      </c>
      <c r="D685" s="27">
        <v>0.0</v>
      </c>
      <c r="E685" s="41"/>
    </row>
    <row r="686" hidden="1">
      <c r="A686" s="57" t="s">
        <v>1666</v>
      </c>
      <c r="B686" s="29">
        <v>0.0</v>
      </c>
      <c r="C686" s="26"/>
      <c r="D686" s="27">
        <v>0.0</v>
      </c>
      <c r="E686" s="41"/>
    </row>
    <row r="687" hidden="1">
      <c r="A687" s="31" t="s">
        <v>1668</v>
      </c>
      <c r="B687" s="29">
        <v>0.0</v>
      </c>
      <c r="C687" s="26"/>
      <c r="D687" s="27">
        <v>0.0</v>
      </c>
      <c r="E687" s="41"/>
    </row>
    <row r="688" hidden="1">
      <c r="A688" s="31" t="s">
        <v>1669</v>
      </c>
      <c r="B688" s="29">
        <v>0.0</v>
      </c>
      <c r="C688" s="26"/>
      <c r="D688" s="27">
        <v>0.0</v>
      </c>
      <c r="E688" s="40"/>
    </row>
    <row r="689" hidden="1">
      <c r="A689" s="31" t="s">
        <v>1671</v>
      </c>
      <c r="B689" s="29">
        <v>5000.0</v>
      </c>
      <c r="C689" s="26">
        <v>5000.0</v>
      </c>
      <c r="D689" s="27">
        <v>0.0</v>
      </c>
      <c r="E689" s="28" t="s">
        <v>2176</v>
      </c>
    </row>
    <row r="690" hidden="1">
      <c r="A690" s="31" t="s">
        <v>1673</v>
      </c>
      <c r="B690" s="29">
        <v>4800.0</v>
      </c>
      <c r="C690" s="26">
        <v>4800.0</v>
      </c>
      <c r="D690" s="27">
        <v>0.0</v>
      </c>
      <c r="E690" s="41"/>
    </row>
    <row r="691" hidden="1">
      <c r="A691" s="58" t="s">
        <v>1674</v>
      </c>
      <c r="B691" s="29">
        <v>109738.0</v>
      </c>
      <c r="C691" s="29">
        <v>109738.0</v>
      </c>
      <c r="D691" s="27">
        <v>0.0</v>
      </c>
      <c r="E691" s="41"/>
    </row>
    <row r="692" hidden="1">
      <c r="A692" s="58" t="s">
        <v>1675</v>
      </c>
      <c r="B692" s="29">
        <v>39764.0</v>
      </c>
      <c r="C692" s="59">
        <v>39764.0</v>
      </c>
      <c r="D692" s="27">
        <v>0.0</v>
      </c>
      <c r="E692" s="41"/>
    </row>
    <row r="693" hidden="1">
      <c r="A693" s="58" t="s">
        <v>1676</v>
      </c>
      <c r="B693" s="29">
        <v>127702.0</v>
      </c>
      <c r="C693" s="59">
        <v>125987.0</v>
      </c>
      <c r="D693" s="27">
        <v>-1715.0</v>
      </c>
      <c r="E693" s="41"/>
    </row>
    <row r="694" hidden="1">
      <c r="A694" s="58" t="s">
        <v>1677</v>
      </c>
      <c r="B694" s="29">
        <v>85034.0</v>
      </c>
      <c r="C694" s="59">
        <v>85034.0</v>
      </c>
      <c r="D694" s="27">
        <v>0.0</v>
      </c>
      <c r="E694" s="41"/>
    </row>
    <row r="695" hidden="1">
      <c r="A695" s="58" t="s">
        <v>1679</v>
      </c>
      <c r="B695" s="29">
        <v>4845.0</v>
      </c>
      <c r="C695" s="59">
        <v>4845.0</v>
      </c>
      <c r="D695" s="27">
        <v>0.0</v>
      </c>
      <c r="E695" s="41"/>
    </row>
    <row r="696" hidden="1">
      <c r="A696" s="58" t="s">
        <v>1680</v>
      </c>
      <c r="B696" s="29">
        <v>16132.0</v>
      </c>
      <c r="C696" s="59">
        <v>16132.0</v>
      </c>
      <c r="D696" s="27">
        <v>0.0</v>
      </c>
      <c r="E696" s="41"/>
    </row>
    <row r="697" hidden="1">
      <c r="A697" s="35" t="s">
        <v>1681</v>
      </c>
      <c r="B697" s="29">
        <v>424176.5</v>
      </c>
      <c r="C697" s="59">
        <v>422461.5</v>
      </c>
      <c r="D697" s="27">
        <v>-1715.0</v>
      </c>
      <c r="E697" s="41"/>
    </row>
    <row r="698" hidden="1">
      <c r="A698" s="36" t="s">
        <v>1682</v>
      </c>
      <c r="B698" s="42" t="s">
        <v>2177</v>
      </c>
      <c r="C698" s="65">
        <v>177.5</v>
      </c>
      <c r="D698" s="66" t="e">
        <v>#VALUE!</v>
      </c>
      <c r="E698" s="45"/>
    </row>
    <row r="699" hidden="1"/>
    <row r="700" hidden="1"/>
    <row r="701" hidden="1">
      <c r="A701" s="5" t="s">
        <v>1685</v>
      </c>
      <c r="B701" s="6"/>
      <c r="C701" s="6"/>
      <c r="D701" s="6"/>
      <c r="E701" s="7"/>
    </row>
    <row r="702" hidden="1">
      <c r="A702" s="10"/>
      <c r="B702" s="11"/>
      <c r="C702" s="11"/>
      <c r="D702" s="11"/>
      <c r="E702" s="12"/>
    </row>
    <row r="703" hidden="1">
      <c r="A703" s="5" t="s">
        <v>1655</v>
      </c>
      <c r="B703" s="6"/>
      <c r="C703" s="6"/>
      <c r="D703" s="6"/>
      <c r="E703" s="7"/>
    </row>
    <row r="704" hidden="1">
      <c r="A704" s="10"/>
      <c r="B704" s="11"/>
      <c r="C704" s="11"/>
      <c r="D704" s="11"/>
      <c r="E704" s="12"/>
    </row>
    <row r="705" hidden="1">
      <c r="A705" s="13">
        <v>45663.0</v>
      </c>
      <c r="B705" s="6"/>
      <c r="C705" s="54" t="s">
        <v>1656</v>
      </c>
      <c r="D705" s="15">
        <v>45669.0</v>
      </c>
      <c r="E705" s="7"/>
    </row>
    <row r="706" hidden="1">
      <c r="A706" s="10"/>
      <c r="B706" s="11"/>
      <c r="C706" s="16"/>
      <c r="D706" s="11"/>
      <c r="E706" s="12"/>
    </row>
    <row r="707" hidden="1">
      <c r="A707" s="55" t="s">
        <v>1985</v>
      </c>
      <c r="B707" s="7"/>
      <c r="C707" s="16"/>
      <c r="D707" s="56" t="s">
        <v>1986</v>
      </c>
      <c r="E707" s="7"/>
    </row>
    <row r="708" hidden="1">
      <c r="A708" s="10"/>
      <c r="B708" s="12"/>
      <c r="C708" s="16"/>
      <c r="D708" s="11"/>
      <c r="E708" s="12"/>
    </row>
    <row r="709" hidden="1">
      <c r="A709" s="19" t="s">
        <v>1657</v>
      </c>
      <c r="B709" s="6"/>
      <c r="C709" s="6"/>
      <c r="D709" s="6"/>
      <c r="E709" s="7"/>
    </row>
    <row r="710" hidden="1">
      <c r="A710" s="20" t="s">
        <v>1658</v>
      </c>
      <c r="B710" s="21" t="s">
        <v>1659</v>
      </c>
      <c r="C710" s="22" t="s">
        <v>1660</v>
      </c>
      <c r="D710" s="21" t="s">
        <v>1661</v>
      </c>
      <c r="E710" s="23" t="s">
        <v>13</v>
      </c>
    </row>
    <row r="711" hidden="1">
      <c r="A711" s="57" t="s">
        <v>1662</v>
      </c>
      <c r="B711" s="25">
        <v>26810.0</v>
      </c>
      <c r="C711" s="26">
        <v>26814.0</v>
      </c>
      <c r="D711" s="27">
        <v>4.0</v>
      </c>
      <c r="E711" s="41"/>
    </row>
    <row r="712" hidden="1">
      <c r="A712" s="57" t="s">
        <v>1663</v>
      </c>
      <c r="B712" s="29">
        <v>20257.0</v>
      </c>
      <c r="C712" s="26">
        <v>20257.0</v>
      </c>
      <c r="D712" s="27">
        <v>0.0</v>
      </c>
      <c r="E712" s="41"/>
    </row>
    <row r="713" hidden="1">
      <c r="A713" s="57" t="s">
        <v>1664</v>
      </c>
      <c r="B713" s="29">
        <v>400.0</v>
      </c>
      <c r="C713" s="26">
        <v>400.0</v>
      </c>
      <c r="D713" s="27">
        <v>0.0</v>
      </c>
      <c r="E713" s="41"/>
    </row>
    <row r="714" hidden="1">
      <c r="A714" s="57" t="s">
        <v>1666</v>
      </c>
      <c r="B714" s="29">
        <v>0.0</v>
      </c>
      <c r="C714" s="26"/>
      <c r="D714" s="27">
        <v>0.0</v>
      </c>
      <c r="E714" s="41"/>
    </row>
    <row r="715" hidden="1">
      <c r="A715" s="31" t="s">
        <v>1668</v>
      </c>
      <c r="B715" s="29">
        <v>0.0</v>
      </c>
      <c r="C715" s="26"/>
      <c r="D715" s="27">
        <v>0.0</v>
      </c>
      <c r="E715" s="41"/>
    </row>
    <row r="716" hidden="1">
      <c r="A716" s="31" t="s">
        <v>1669</v>
      </c>
      <c r="B716" s="29">
        <v>0.0</v>
      </c>
      <c r="C716" s="26"/>
      <c r="D716" s="27">
        <v>0.0</v>
      </c>
      <c r="E716" s="40"/>
    </row>
    <row r="717" hidden="1">
      <c r="A717" s="31" t="s">
        <v>1671</v>
      </c>
      <c r="B717" s="29">
        <v>5000.0</v>
      </c>
      <c r="C717" s="26">
        <v>5000.0</v>
      </c>
      <c r="D717" s="27">
        <v>0.0</v>
      </c>
      <c r="E717" s="28" t="s">
        <v>2176</v>
      </c>
    </row>
    <row r="718" hidden="1">
      <c r="A718" s="31" t="s">
        <v>1673</v>
      </c>
      <c r="B718" s="29">
        <v>4800.0</v>
      </c>
      <c r="C718" s="26">
        <v>4800.0</v>
      </c>
      <c r="D718" s="27">
        <v>0.0</v>
      </c>
      <c r="E718" s="41"/>
    </row>
    <row r="719" hidden="1">
      <c r="A719" s="58" t="s">
        <v>1674</v>
      </c>
      <c r="B719" s="29">
        <v>109738.0</v>
      </c>
      <c r="C719" s="29">
        <v>109738.0</v>
      </c>
      <c r="D719" s="27">
        <v>0.0</v>
      </c>
      <c r="E719" s="41"/>
    </row>
    <row r="720" hidden="1">
      <c r="A720" s="58" t="s">
        <v>1675</v>
      </c>
      <c r="B720" s="29">
        <v>39764.0</v>
      </c>
      <c r="C720" s="59">
        <v>39764.0</v>
      </c>
      <c r="D720" s="27">
        <v>0.0</v>
      </c>
      <c r="E720" s="41"/>
    </row>
    <row r="721" hidden="1">
      <c r="A721" s="58" t="s">
        <v>1676</v>
      </c>
      <c r="B721" s="29">
        <v>127702.0</v>
      </c>
      <c r="C721" s="59">
        <v>125987.0</v>
      </c>
      <c r="D721" s="27">
        <v>-1715.0</v>
      </c>
      <c r="E721" s="41"/>
    </row>
    <row r="722" hidden="1">
      <c r="A722" s="58" t="s">
        <v>1677</v>
      </c>
      <c r="B722" s="29">
        <v>85034.0</v>
      </c>
      <c r="C722" s="59">
        <v>85034.0</v>
      </c>
      <c r="D722" s="27">
        <v>0.0</v>
      </c>
      <c r="E722" s="41"/>
    </row>
    <row r="723" hidden="1">
      <c r="A723" s="58" t="s">
        <v>1679</v>
      </c>
      <c r="B723" s="29">
        <v>4845.0</v>
      </c>
      <c r="C723" s="59">
        <v>4845.0</v>
      </c>
      <c r="D723" s="27">
        <v>0.0</v>
      </c>
      <c r="E723" s="41"/>
    </row>
    <row r="724" hidden="1">
      <c r="A724" s="58" t="s">
        <v>1680</v>
      </c>
      <c r="B724" s="29">
        <v>16132.0</v>
      </c>
      <c r="C724" s="59">
        <v>16132.0</v>
      </c>
      <c r="D724" s="27">
        <v>0.0</v>
      </c>
      <c r="E724" s="41"/>
    </row>
    <row r="725" hidden="1">
      <c r="A725" s="35" t="s">
        <v>1681</v>
      </c>
      <c r="B725" s="29">
        <v>424176.5</v>
      </c>
      <c r="C725" s="59">
        <v>422461.5</v>
      </c>
      <c r="D725" s="27">
        <v>-1715.0</v>
      </c>
      <c r="E725" s="41"/>
    </row>
    <row r="726" hidden="1">
      <c r="A726" s="36" t="s">
        <v>1682</v>
      </c>
      <c r="B726" s="42" t="s">
        <v>2177</v>
      </c>
      <c r="C726" s="65">
        <v>177.5</v>
      </c>
      <c r="D726" s="66" t="e">
        <v>#VALUE!</v>
      </c>
      <c r="E726" s="45"/>
    </row>
    <row r="727" hidden="1"/>
    <row r="728" hidden="1"/>
    <row r="729" hidden="1">
      <c r="A729" s="5" t="s">
        <v>1685</v>
      </c>
      <c r="B729" s="6"/>
      <c r="C729" s="6"/>
      <c r="D729" s="6"/>
      <c r="E729" s="7"/>
    </row>
    <row r="730" hidden="1">
      <c r="A730" s="10"/>
      <c r="B730" s="11"/>
      <c r="C730" s="11"/>
      <c r="D730" s="11"/>
      <c r="E730" s="12"/>
    </row>
    <row r="731" hidden="1">
      <c r="A731" s="5" t="s">
        <v>1655</v>
      </c>
      <c r="B731" s="6"/>
      <c r="C731" s="6"/>
      <c r="D731" s="6"/>
      <c r="E731" s="7"/>
    </row>
    <row r="732" hidden="1">
      <c r="A732" s="10"/>
      <c r="B732" s="11"/>
      <c r="C732" s="11"/>
      <c r="D732" s="11"/>
      <c r="E732" s="12"/>
    </row>
    <row r="733" hidden="1">
      <c r="A733" s="13">
        <v>45670.0</v>
      </c>
      <c r="B733" s="6"/>
      <c r="C733" s="54" t="s">
        <v>1656</v>
      </c>
      <c r="D733" s="15">
        <v>45676.0</v>
      </c>
      <c r="E733" s="7"/>
    </row>
    <row r="734" hidden="1">
      <c r="A734" s="10"/>
      <c r="B734" s="11"/>
      <c r="C734" s="16"/>
      <c r="D734" s="11"/>
      <c r="E734" s="12"/>
    </row>
    <row r="735" hidden="1">
      <c r="A735" s="55" t="s">
        <v>1985</v>
      </c>
      <c r="B735" s="7"/>
      <c r="C735" s="16"/>
      <c r="D735" s="56" t="s">
        <v>1986</v>
      </c>
      <c r="E735" s="7"/>
    </row>
    <row r="736" hidden="1">
      <c r="A736" s="10"/>
      <c r="B736" s="12"/>
      <c r="C736" s="16"/>
      <c r="D736" s="11"/>
      <c r="E736" s="12"/>
    </row>
    <row r="737" hidden="1">
      <c r="A737" s="19" t="s">
        <v>1657</v>
      </c>
      <c r="B737" s="6"/>
      <c r="C737" s="6"/>
      <c r="D737" s="6"/>
      <c r="E737" s="7"/>
    </row>
    <row r="738" hidden="1">
      <c r="A738" s="20" t="s">
        <v>1658</v>
      </c>
      <c r="B738" s="21" t="s">
        <v>1659</v>
      </c>
      <c r="C738" s="22" t="s">
        <v>1660</v>
      </c>
      <c r="D738" s="21" t="s">
        <v>1661</v>
      </c>
      <c r="E738" s="23" t="s">
        <v>13</v>
      </c>
    </row>
    <row r="739" hidden="1">
      <c r="A739" s="57" t="s">
        <v>1662</v>
      </c>
      <c r="B739" s="25">
        <v>31843.0</v>
      </c>
      <c r="C739" s="26">
        <v>31843.0</v>
      </c>
      <c r="D739" s="27">
        <v>0.0</v>
      </c>
      <c r="E739" s="41"/>
    </row>
    <row r="740" hidden="1">
      <c r="A740" s="57" t="s">
        <v>1663</v>
      </c>
      <c r="B740" s="29">
        <v>25830.0</v>
      </c>
      <c r="C740" s="26">
        <v>25830.0</v>
      </c>
      <c r="D740" s="27">
        <v>0.0</v>
      </c>
      <c r="E740" s="41"/>
    </row>
    <row r="741" hidden="1">
      <c r="A741" s="57" t="s">
        <v>1664</v>
      </c>
      <c r="B741" s="29">
        <v>700.0</v>
      </c>
      <c r="C741" s="26">
        <v>700.0</v>
      </c>
      <c r="D741" s="27">
        <v>0.0</v>
      </c>
      <c r="E741" s="41"/>
    </row>
    <row r="742" hidden="1">
      <c r="A742" s="57" t="s">
        <v>1666</v>
      </c>
      <c r="B742" s="29">
        <v>0.0</v>
      </c>
      <c r="C742" s="26"/>
      <c r="D742" s="27">
        <v>0.0</v>
      </c>
      <c r="E742" s="41"/>
    </row>
    <row r="743" hidden="1">
      <c r="A743" s="31" t="s">
        <v>1668</v>
      </c>
      <c r="B743" s="29">
        <v>0.0</v>
      </c>
      <c r="C743" s="26"/>
      <c r="D743" s="27">
        <v>0.0</v>
      </c>
      <c r="E743" s="41"/>
    </row>
    <row r="744" hidden="1">
      <c r="A744" s="31" t="s">
        <v>1669</v>
      </c>
      <c r="B744" s="29">
        <v>0.0</v>
      </c>
      <c r="C744" s="26"/>
      <c r="D744" s="27">
        <v>0.0</v>
      </c>
      <c r="E744" s="40"/>
    </row>
    <row r="745" hidden="1">
      <c r="A745" s="31" t="s">
        <v>1671</v>
      </c>
      <c r="B745" s="29">
        <v>902.0</v>
      </c>
      <c r="C745" s="26"/>
      <c r="D745" s="27">
        <v>-902.0</v>
      </c>
      <c r="E745" s="28" t="s">
        <v>2178</v>
      </c>
    </row>
    <row r="746" hidden="1">
      <c r="A746" s="31" t="s">
        <v>1673</v>
      </c>
      <c r="B746" s="29">
        <v>5800.0</v>
      </c>
      <c r="C746" s="26">
        <v>5800.0</v>
      </c>
      <c r="D746" s="27">
        <v>0.0</v>
      </c>
      <c r="E746" s="41"/>
    </row>
    <row r="747" hidden="1">
      <c r="A747" s="58" t="s">
        <v>1674</v>
      </c>
      <c r="B747" s="29">
        <v>117321.0</v>
      </c>
      <c r="C747" s="29">
        <v>117750.0</v>
      </c>
      <c r="D747" s="27">
        <v>429.0</v>
      </c>
      <c r="E747" s="41"/>
    </row>
    <row r="748" hidden="1">
      <c r="A748" s="58" t="s">
        <v>1675</v>
      </c>
      <c r="B748" s="29">
        <v>40928.0</v>
      </c>
      <c r="C748" s="59">
        <v>40928.0</v>
      </c>
      <c r="D748" s="27">
        <v>0.0</v>
      </c>
      <c r="E748" s="41"/>
    </row>
    <row r="749" hidden="1">
      <c r="A749" s="58" t="s">
        <v>1676</v>
      </c>
      <c r="B749" s="29">
        <v>121449.0</v>
      </c>
      <c r="C749" s="59">
        <v>121778.0</v>
      </c>
      <c r="D749" s="27">
        <v>329.0</v>
      </c>
      <c r="E749" s="41"/>
    </row>
    <row r="750" hidden="1">
      <c r="A750" s="58" t="s">
        <v>1677</v>
      </c>
      <c r="B750" s="29">
        <v>90050.0</v>
      </c>
      <c r="C750" s="59">
        <v>90050.0</v>
      </c>
      <c r="D750" s="27">
        <v>0.0</v>
      </c>
      <c r="E750" s="41"/>
    </row>
    <row r="751" hidden="1">
      <c r="A751" s="58" t="s">
        <v>1679</v>
      </c>
      <c r="B751" s="29">
        <v>6300.0</v>
      </c>
      <c r="C751" s="59">
        <v>6300.0</v>
      </c>
      <c r="D751" s="27">
        <v>0.0</v>
      </c>
      <c r="E751" s="41"/>
    </row>
    <row r="752" hidden="1">
      <c r="A752" s="58" t="s">
        <v>1680</v>
      </c>
      <c r="B752" s="29">
        <v>18090.0</v>
      </c>
      <c r="C752" s="59">
        <v>18090.0</v>
      </c>
      <c r="D752" s="27">
        <v>0.0</v>
      </c>
      <c r="E752" s="41"/>
    </row>
    <row r="753" hidden="1">
      <c r="A753" s="35" t="s">
        <v>1681</v>
      </c>
      <c r="B753" s="29">
        <v>440207.5</v>
      </c>
      <c r="C753" s="59">
        <v>440965.5</v>
      </c>
      <c r="D753" s="27">
        <v>758.0</v>
      </c>
      <c r="E753" s="41"/>
    </row>
    <row r="754" hidden="1">
      <c r="A754" s="36" t="s">
        <v>1682</v>
      </c>
      <c r="B754" s="42">
        <v>915.5</v>
      </c>
      <c r="C754" s="65">
        <v>13.5</v>
      </c>
      <c r="D754" s="66">
        <v>-902.0</v>
      </c>
      <c r="E754" s="45"/>
    </row>
    <row r="755" hidden="1"/>
    <row r="756" hidden="1"/>
    <row r="757" hidden="1">
      <c r="A757" s="5" t="s">
        <v>1685</v>
      </c>
      <c r="B757" s="6"/>
      <c r="C757" s="6"/>
      <c r="D757" s="6"/>
      <c r="E757" s="7"/>
    </row>
    <row r="758" hidden="1">
      <c r="A758" s="10"/>
      <c r="B758" s="11"/>
      <c r="C758" s="11"/>
      <c r="D758" s="11"/>
      <c r="E758" s="12"/>
    </row>
    <row r="759" hidden="1">
      <c r="A759" s="5" t="s">
        <v>1655</v>
      </c>
      <c r="B759" s="6"/>
      <c r="C759" s="6"/>
      <c r="D759" s="6"/>
      <c r="E759" s="7"/>
    </row>
    <row r="760" hidden="1">
      <c r="A760" s="10"/>
      <c r="B760" s="11"/>
      <c r="C760" s="11"/>
      <c r="D760" s="11"/>
      <c r="E760" s="12"/>
    </row>
    <row r="761" hidden="1">
      <c r="A761" s="13">
        <v>45677.0</v>
      </c>
      <c r="B761" s="6"/>
      <c r="C761" s="54" t="s">
        <v>1656</v>
      </c>
      <c r="D761" s="15">
        <v>45683.0</v>
      </c>
      <c r="E761" s="7"/>
    </row>
    <row r="762" hidden="1">
      <c r="A762" s="10"/>
      <c r="B762" s="11"/>
      <c r="C762" s="16"/>
      <c r="D762" s="11"/>
      <c r="E762" s="12"/>
    </row>
    <row r="763" hidden="1">
      <c r="A763" s="55" t="s">
        <v>1985</v>
      </c>
      <c r="B763" s="7"/>
      <c r="C763" s="16"/>
      <c r="D763" s="56" t="s">
        <v>1986</v>
      </c>
      <c r="E763" s="7"/>
    </row>
    <row r="764" hidden="1">
      <c r="A764" s="10"/>
      <c r="B764" s="12"/>
      <c r="C764" s="16"/>
      <c r="D764" s="11"/>
      <c r="E764" s="12"/>
    </row>
    <row r="765" hidden="1">
      <c r="A765" s="19" t="s">
        <v>1657</v>
      </c>
      <c r="B765" s="6"/>
      <c r="C765" s="6"/>
      <c r="D765" s="6"/>
      <c r="E765" s="7"/>
    </row>
    <row r="766" hidden="1">
      <c r="A766" s="20" t="s">
        <v>1658</v>
      </c>
      <c r="B766" s="21" t="s">
        <v>1659</v>
      </c>
      <c r="C766" s="22" t="s">
        <v>1660</v>
      </c>
      <c r="D766" s="21" t="s">
        <v>1661</v>
      </c>
      <c r="E766" s="23" t="s">
        <v>13</v>
      </c>
    </row>
    <row r="767" hidden="1">
      <c r="A767" s="57" t="s">
        <v>1662</v>
      </c>
      <c r="B767" s="25">
        <v>28808.0</v>
      </c>
      <c r="C767" s="26">
        <v>28808.0</v>
      </c>
      <c r="D767" s="27">
        <v>0.0</v>
      </c>
      <c r="E767" s="41"/>
    </row>
    <row r="768" hidden="1">
      <c r="A768" s="57" t="s">
        <v>1663</v>
      </c>
      <c r="B768" s="29">
        <v>28476.0</v>
      </c>
      <c r="C768" s="26">
        <v>28476.0</v>
      </c>
      <c r="D768" s="27">
        <v>0.0</v>
      </c>
      <c r="E768" s="41"/>
    </row>
    <row r="769" hidden="1">
      <c r="A769" s="57" t="s">
        <v>1664</v>
      </c>
      <c r="B769" s="29">
        <v>680.0</v>
      </c>
      <c r="C769" s="26">
        <v>680.0</v>
      </c>
      <c r="D769" s="27">
        <v>0.0</v>
      </c>
      <c r="E769" s="41"/>
    </row>
    <row r="770" hidden="1">
      <c r="A770" s="57" t="s">
        <v>1666</v>
      </c>
      <c r="B770" s="29">
        <v>0.0</v>
      </c>
      <c r="C770" s="26"/>
      <c r="D770" s="27">
        <v>0.0</v>
      </c>
      <c r="E770" s="41"/>
    </row>
    <row r="771" hidden="1">
      <c r="A771" s="31" t="s">
        <v>1668</v>
      </c>
      <c r="B771" s="29">
        <v>0.0</v>
      </c>
      <c r="C771" s="26"/>
      <c r="D771" s="27">
        <v>0.0</v>
      </c>
      <c r="E771" s="41"/>
    </row>
    <row r="772" hidden="1">
      <c r="A772" s="31" t="s">
        <v>1669</v>
      </c>
      <c r="B772" s="29">
        <v>0.0</v>
      </c>
      <c r="C772" s="26"/>
      <c r="D772" s="27">
        <v>0.0</v>
      </c>
      <c r="E772" s="40"/>
    </row>
    <row r="773" hidden="1">
      <c r="A773" s="31" t="s">
        <v>1671</v>
      </c>
      <c r="B773" s="29">
        <v>795.0</v>
      </c>
      <c r="C773" s="26">
        <v>795.0</v>
      </c>
      <c r="D773" s="27">
        <v>0.0</v>
      </c>
      <c r="E773" s="28"/>
    </row>
    <row r="774" hidden="1">
      <c r="A774" s="31" t="s">
        <v>1673</v>
      </c>
      <c r="B774" s="29">
        <v>6520.0</v>
      </c>
      <c r="C774" s="26">
        <v>6520.0</v>
      </c>
      <c r="D774" s="27">
        <v>0.0</v>
      </c>
      <c r="E774" s="41"/>
    </row>
    <row r="775" hidden="1">
      <c r="A775" s="58" t="s">
        <v>1674</v>
      </c>
      <c r="B775" s="29">
        <v>90074.0</v>
      </c>
      <c r="C775" s="29">
        <v>90074.0</v>
      </c>
      <c r="D775" s="27">
        <v>0.0</v>
      </c>
      <c r="E775" s="41"/>
    </row>
    <row r="776" hidden="1">
      <c r="A776" s="58" t="s">
        <v>1675</v>
      </c>
      <c r="B776" s="29">
        <v>38491.0</v>
      </c>
      <c r="C776" s="59">
        <v>38491.0</v>
      </c>
      <c r="D776" s="27">
        <v>0.0</v>
      </c>
      <c r="E776" s="41"/>
    </row>
    <row r="777" hidden="1">
      <c r="A777" s="58" t="s">
        <v>1676</v>
      </c>
      <c r="B777" s="29">
        <v>111433.0</v>
      </c>
      <c r="C777" s="59">
        <v>111433.0</v>
      </c>
      <c r="D777" s="27">
        <v>0.0</v>
      </c>
      <c r="E777" s="41"/>
    </row>
    <row r="778" hidden="1">
      <c r="A778" s="58" t="s">
        <v>1677</v>
      </c>
      <c r="B778" s="29">
        <v>95706.0</v>
      </c>
      <c r="C778" s="59">
        <v>95706.0</v>
      </c>
      <c r="D778" s="27">
        <v>0.0</v>
      </c>
      <c r="E778" s="41"/>
    </row>
    <row r="779" hidden="1">
      <c r="A779" s="58" t="s">
        <v>1679</v>
      </c>
      <c r="B779" s="29">
        <v>398.0</v>
      </c>
      <c r="C779" s="59">
        <v>398.0</v>
      </c>
      <c r="D779" s="27">
        <v>0.0</v>
      </c>
      <c r="E779" s="41"/>
    </row>
    <row r="780" hidden="1">
      <c r="A780" s="58" t="s">
        <v>1680</v>
      </c>
      <c r="B780" s="29">
        <v>17987.0</v>
      </c>
      <c r="C780" s="59">
        <v>17987.0</v>
      </c>
      <c r="D780" s="27">
        <v>0.0</v>
      </c>
      <c r="E780" s="41"/>
    </row>
    <row r="781" hidden="1">
      <c r="A781" s="35" t="s">
        <v>1681</v>
      </c>
      <c r="B781" s="29">
        <v>401379.5</v>
      </c>
      <c r="C781" s="59">
        <v>401379.5</v>
      </c>
      <c r="D781" s="27">
        <v>0.0</v>
      </c>
      <c r="E781" s="41"/>
    </row>
    <row r="782" hidden="1">
      <c r="A782" s="36" t="s">
        <v>1682</v>
      </c>
      <c r="B782" s="42">
        <v>1.5</v>
      </c>
      <c r="C782" s="65">
        <v>1.5</v>
      </c>
      <c r="D782" s="66">
        <v>0.0</v>
      </c>
      <c r="E782" s="45"/>
    </row>
    <row r="783" hidden="1"/>
    <row r="784" hidden="1"/>
    <row r="785" hidden="1">
      <c r="A785" s="5" t="s">
        <v>1685</v>
      </c>
      <c r="B785" s="6"/>
      <c r="C785" s="6"/>
      <c r="D785" s="6"/>
      <c r="E785" s="7"/>
    </row>
    <row r="786" hidden="1">
      <c r="A786" s="10"/>
      <c r="B786" s="11"/>
      <c r="C786" s="11"/>
      <c r="D786" s="11"/>
      <c r="E786" s="12"/>
    </row>
    <row r="787" hidden="1">
      <c r="A787" s="5" t="s">
        <v>1655</v>
      </c>
      <c r="B787" s="6"/>
      <c r="C787" s="6"/>
      <c r="D787" s="6"/>
      <c r="E787" s="7"/>
    </row>
    <row r="788" hidden="1">
      <c r="A788" s="10"/>
      <c r="B788" s="11"/>
      <c r="C788" s="11"/>
      <c r="D788" s="11"/>
      <c r="E788" s="12"/>
    </row>
    <row r="789" hidden="1">
      <c r="A789" s="13">
        <v>45684.0</v>
      </c>
      <c r="B789" s="6"/>
      <c r="C789" s="54" t="s">
        <v>1656</v>
      </c>
      <c r="D789" s="15">
        <v>45688.0</v>
      </c>
      <c r="E789" s="7"/>
    </row>
    <row r="790" hidden="1">
      <c r="A790" s="10"/>
      <c r="B790" s="11"/>
      <c r="C790" s="16"/>
      <c r="D790" s="11"/>
      <c r="E790" s="12"/>
    </row>
    <row r="791" hidden="1">
      <c r="A791" s="55" t="s">
        <v>1985</v>
      </c>
      <c r="B791" s="7"/>
      <c r="C791" s="16"/>
      <c r="D791" s="56" t="s">
        <v>1992</v>
      </c>
      <c r="E791" s="7"/>
    </row>
    <row r="792" hidden="1">
      <c r="A792" s="10"/>
      <c r="B792" s="12"/>
      <c r="C792" s="16"/>
      <c r="D792" s="11"/>
      <c r="E792" s="12"/>
    </row>
    <row r="793" hidden="1">
      <c r="A793" s="19" t="s">
        <v>1657</v>
      </c>
      <c r="B793" s="6"/>
      <c r="C793" s="6"/>
      <c r="D793" s="6"/>
      <c r="E793" s="7"/>
    </row>
    <row r="794" hidden="1">
      <c r="A794" s="20" t="s">
        <v>1658</v>
      </c>
      <c r="B794" s="21" t="s">
        <v>1659</v>
      </c>
      <c r="C794" s="22" t="s">
        <v>1660</v>
      </c>
      <c r="D794" s="21" t="s">
        <v>1661</v>
      </c>
      <c r="E794" s="23" t="s">
        <v>13</v>
      </c>
    </row>
    <row r="795" hidden="1">
      <c r="A795" s="57" t="s">
        <v>1662</v>
      </c>
      <c r="B795" s="25">
        <v>19581.0</v>
      </c>
      <c r="C795" s="26">
        <v>21174.0</v>
      </c>
      <c r="D795" s="27">
        <v>1593.0</v>
      </c>
      <c r="E795" s="41"/>
    </row>
    <row r="796" hidden="1">
      <c r="A796" s="57" t="s">
        <v>1663</v>
      </c>
      <c r="B796" s="29">
        <v>25346.0</v>
      </c>
      <c r="C796" s="26">
        <v>25346.0</v>
      </c>
      <c r="D796" s="27">
        <v>0.0</v>
      </c>
      <c r="E796" s="41"/>
    </row>
    <row r="797" hidden="1">
      <c r="A797" s="57" t="s">
        <v>1664</v>
      </c>
      <c r="B797" s="29">
        <v>2136.0</v>
      </c>
      <c r="C797" s="26">
        <v>545.0</v>
      </c>
      <c r="D797" s="27">
        <v>-1591.0</v>
      </c>
      <c r="E797" s="41"/>
    </row>
    <row r="798" hidden="1">
      <c r="A798" s="57" t="s">
        <v>1666</v>
      </c>
      <c r="B798" s="29">
        <v>0.0</v>
      </c>
      <c r="C798" s="26"/>
      <c r="D798" s="27">
        <v>0.0</v>
      </c>
      <c r="E798" s="41"/>
    </row>
    <row r="799" hidden="1">
      <c r="A799" s="31" t="s">
        <v>1668</v>
      </c>
      <c r="B799" s="29">
        <v>0.0</v>
      </c>
      <c r="C799" s="26"/>
      <c r="D799" s="27">
        <v>0.0</v>
      </c>
      <c r="E799" s="41"/>
    </row>
    <row r="800" hidden="1">
      <c r="A800" s="31" t="s">
        <v>1669</v>
      </c>
      <c r="B800" s="29">
        <v>2000.0</v>
      </c>
      <c r="C800" s="26">
        <v>180.0</v>
      </c>
      <c r="D800" s="27">
        <v>-1820.0</v>
      </c>
      <c r="E800" s="40"/>
    </row>
    <row r="801" hidden="1">
      <c r="A801" s="31" t="s">
        <v>1671</v>
      </c>
      <c r="B801" s="29">
        <v>6696.0</v>
      </c>
      <c r="C801" s="26">
        <v>8496.0</v>
      </c>
      <c r="D801" s="27">
        <v>1800.0</v>
      </c>
      <c r="E801" s="28" t="s">
        <v>2179</v>
      </c>
    </row>
    <row r="802" hidden="1">
      <c r="A802" s="31" t="s">
        <v>1673</v>
      </c>
      <c r="B802" s="29">
        <v>3880.0</v>
      </c>
      <c r="C802" s="26">
        <v>3920.0</v>
      </c>
      <c r="D802" s="27">
        <v>40.0</v>
      </c>
      <c r="E802" s="41"/>
    </row>
    <row r="803" hidden="1">
      <c r="A803" s="58" t="s">
        <v>1674</v>
      </c>
      <c r="B803" s="29">
        <v>57005.0</v>
      </c>
      <c r="C803" s="29">
        <v>57005.0</v>
      </c>
      <c r="D803" s="27">
        <v>0.0</v>
      </c>
      <c r="E803" s="41"/>
    </row>
    <row r="804" hidden="1">
      <c r="A804" s="58" t="s">
        <v>1675</v>
      </c>
      <c r="B804" s="29">
        <v>20991.0</v>
      </c>
      <c r="C804" s="59">
        <v>20991.0</v>
      </c>
      <c r="D804" s="27">
        <v>0.0</v>
      </c>
      <c r="E804" s="41"/>
    </row>
    <row r="805" hidden="1">
      <c r="A805" s="58" t="s">
        <v>1676</v>
      </c>
      <c r="B805" s="29">
        <v>81041.0</v>
      </c>
      <c r="C805" s="59">
        <v>81041.0</v>
      </c>
      <c r="D805" s="27">
        <v>0.0</v>
      </c>
      <c r="E805" s="41"/>
    </row>
    <row r="806" hidden="1">
      <c r="A806" s="58" t="s">
        <v>1677</v>
      </c>
      <c r="B806" s="29">
        <v>54813.0</v>
      </c>
      <c r="C806" s="59">
        <v>54813.0</v>
      </c>
      <c r="D806" s="27">
        <v>0.0</v>
      </c>
      <c r="E806" s="41"/>
    </row>
    <row r="807" hidden="1">
      <c r="A807" s="58" t="s">
        <v>1679</v>
      </c>
      <c r="B807" s="29">
        <v>1279.0</v>
      </c>
      <c r="C807" s="59">
        <v>1279.0</v>
      </c>
      <c r="D807" s="27">
        <v>0.0</v>
      </c>
      <c r="E807" s="41"/>
    </row>
    <row r="808" hidden="1">
      <c r="A808" s="58" t="s">
        <v>1680</v>
      </c>
      <c r="B808" s="29">
        <v>18349.0</v>
      </c>
      <c r="C808" s="59">
        <v>18349.0</v>
      </c>
      <c r="D808" s="27">
        <v>0.0</v>
      </c>
      <c r="E808" s="41"/>
    </row>
    <row r="809" hidden="1">
      <c r="A809" s="35" t="s">
        <v>1681</v>
      </c>
      <c r="B809" s="29">
        <v>274768.0</v>
      </c>
      <c r="C809" s="59">
        <v>274768.0</v>
      </c>
      <c r="D809" s="27">
        <v>0.0</v>
      </c>
      <c r="E809" s="41"/>
    </row>
    <row r="810" hidden="1">
      <c r="A810" s="36" t="s">
        <v>1682</v>
      </c>
      <c r="B810" s="42">
        <v>0.0</v>
      </c>
      <c r="C810" s="65">
        <v>22.0</v>
      </c>
      <c r="D810" s="66">
        <v>22.0</v>
      </c>
      <c r="E810" s="45"/>
    </row>
    <row r="811" hidden="1"/>
    <row r="812" hidden="1"/>
    <row r="813" hidden="1">
      <c r="A813" s="5" t="s">
        <v>1685</v>
      </c>
      <c r="B813" s="6"/>
      <c r="C813" s="6"/>
      <c r="D813" s="6"/>
      <c r="E813" s="7"/>
    </row>
    <row r="814" hidden="1">
      <c r="A814" s="10"/>
      <c r="B814" s="11"/>
      <c r="C814" s="11"/>
      <c r="D814" s="11"/>
      <c r="E814" s="12"/>
    </row>
    <row r="815" hidden="1">
      <c r="A815" s="5" t="s">
        <v>1655</v>
      </c>
      <c r="B815" s="6"/>
      <c r="C815" s="6"/>
      <c r="D815" s="6"/>
      <c r="E815" s="7"/>
    </row>
    <row r="816" hidden="1">
      <c r="A816" s="10"/>
      <c r="B816" s="11"/>
      <c r="C816" s="11"/>
      <c r="D816" s="11"/>
      <c r="E816" s="12"/>
    </row>
    <row r="817" hidden="1">
      <c r="A817" s="13">
        <v>45689.0</v>
      </c>
      <c r="B817" s="6"/>
      <c r="C817" s="54" t="s">
        <v>1656</v>
      </c>
      <c r="D817" s="15">
        <v>45690.0</v>
      </c>
      <c r="E817" s="7"/>
    </row>
    <row r="818" hidden="1">
      <c r="A818" s="10"/>
      <c r="B818" s="11"/>
      <c r="C818" s="16"/>
      <c r="D818" s="11"/>
      <c r="E818" s="12"/>
    </row>
    <row r="819" hidden="1">
      <c r="A819" s="55" t="s">
        <v>1994</v>
      </c>
      <c r="B819" s="7"/>
      <c r="C819" s="16"/>
      <c r="D819" s="56" t="s">
        <v>1986</v>
      </c>
      <c r="E819" s="7"/>
    </row>
    <row r="820" hidden="1">
      <c r="A820" s="10"/>
      <c r="B820" s="12"/>
      <c r="C820" s="16"/>
      <c r="D820" s="11"/>
      <c r="E820" s="12"/>
    </row>
    <row r="821" hidden="1">
      <c r="A821" s="19" t="s">
        <v>1657</v>
      </c>
      <c r="B821" s="6"/>
      <c r="C821" s="6"/>
      <c r="D821" s="6"/>
      <c r="E821" s="7"/>
    </row>
    <row r="822" hidden="1">
      <c r="A822" s="20" t="s">
        <v>1658</v>
      </c>
      <c r="B822" s="21" t="s">
        <v>1659</v>
      </c>
      <c r="C822" s="22" t="s">
        <v>1660</v>
      </c>
      <c r="D822" s="21" t="s">
        <v>1661</v>
      </c>
      <c r="E822" s="23" t="s">
        <v>13</v>
      </c>
    </row>
    <row r="823" hidden="1">
      <c r="A823" s="57" t="s">
        <v>1662</v>
      </c>
      <c r="B823" s="25">
        <v>12902.0</v>
      </c>
      <c r="C823" s="26">
        <v>12902.0</v>
      </c>
      <c r="D823" s="27">
        <v>0.0</v>
      </c>
      <c r="E823" s="41"/>
    </row>
    <row r="824" hidden="1">
      <c r="A824" s="57" t="s">
        <v>1663</v>
      </c>
      <c r="B824" s="29">
        <v>12500.0</v>
      </c>
      <c r="C824" s="26">
        <v>12500.0</v>
      </c>
      <c r="D824" s="27">
        <v>0.0</v>
      </c>
      <c r="E824" s="41"/>
    </row>
    <row r="825" hidden="1">
      <c r="A825" s="57" t="s">
        <v>1664</v>
      </c>
      <c r="B825" s="29">
        <v>0.0</v>
      </c>
      <c r="C825" s="26"/>
      <c r="D825" s="27">
        <v>0.0</v>
      </c>
      <c r="E825" s="41"/>
    </row>
    <row r="826" hidden="1">
      <c r="A826" s="57" t="s">
        <v>1666</v>
      </c>
      <c r="B826" s="29">
        <v>0.0</v>
      </c>
      <c r="C826" s="26"/>
      <c r="D826" s="27">
        <v>0.0</v>
      </c>
      <c r="E826" s="41"/>
    </row>
    <row r="827" hidden="1">
      <c r="A827" s="31" t="s">
        <v>1668</v>
      </c>
      <c r="B827" s="29">
        <v>0.0</v>
      </c>
      <c r="C827" s="26"/>
      <c r="D827" s="27">
        <v>0.0</v>
      </c>
      <c r="E827" s="41"/>
    </row>
    <row r="828" hidden="1">
      <c r="A828" s="31" t="s">
        <v>1669</v>
      </c>
      <c r="B828" s="29">
        <v>0.0</v>
      </c>
      <c r="C828" s="26"/>
      <c r="D828" s="27">
        <v>0.0</v>
      </c>
      <c r="E828" s="40"/>
    </row>
    <row r="829" hidden="1">
      <c r="A829" s="31" t="s">
        <v>1671</v>
      </c>
      <c r="B829" s="29">
        <v>95.0</v>
      </c>
      <c r="C829" s="26">
        <v>95.0</v>
      </c>
      <c r="D829" s="27">
        <v>0.0</v>
      </c>
      <c r="E829" s="28"/>
    </row>
    <row r="830" hidden="1">
      <c r="A830" s="31" t="s">
        <v>1673</v>
      </c>
      <c r="B830" s="29">
        <v>2080.0</v>
      </c>
      <c r="C830" s="26">
        <v>2080.0</v>
      </c>
      <c r="D830" s="27">
        <v>0.0</v>
      </c>
      <c r="E830" s="41"/>
    </row>
    <row r="831" hidden="1">
      <c r="A831" s="58" t="s">
        <v>1674</v>
      </c>
      <c r="B831" s="29">
        <v>35848.0</v>
      </c>
      <c r="C831" s="29">
        <v>35848.0</v>
      </c>
      <c r="D831" s="27">
        <v>0.0</v>
      </c>
      <c r="E831" s="41"/>
    </row>
    <row r="832" hidden="1">
      <c r="A832" s="58" t="s">
        <v>1675</v>
      </c>
      <c r="B832" s="29">
        <v>12100.0</v>
      </c>
      <c r="C832" s="59">
        <v>12100.0</v>
      </c>
      <c r="D832" s="27">
        <v>0.0</v>
      </c>
      <c r="E832" s="41"/>
    </row>
    <row r="833" hidden="1">
      <c r="A833" s="58" t="s">
        <v>1676</v>
      </c>
      <c r="B833" s="29">
        <v>40804.0</v>
      </c>
      <c r="C833" s="59">
        <v>40540.0</v>
      </c>
      <c r="D833" s="27">
        <v>-264.0</v>
      </c>
      <c r="E833" s="41"/>
    </row>
    <row r="834" hidden="1">
      <c r="A834" s="58" t="s">
        <v>1677</v>
      </c>
      <c r="B834" s="29">
        <v>30698.0</v>
      </c>
      <c r="C834" s="59">
        <v>30698.0</v>
      </c>
      <c r="D834" s="27">
        <v>0.0</v>
      </c>
      <c r="E834" s="41"/>
    </row>
    <row r="835" hidden="1">
      <c r="A835" s="58" t="s">
        <v>1679</v>
      </c>
      <c r="B835" s="29">
        <v>383.0</v>
      </c>
      <c r="C835" s="59">
        <v>383.0</v>
      </c>
      <c r="D835" s="27">
        <v>0.0</v>
      </c>
      <c r="E835" s="41"/>
    </row>
    <row r="836" hidden="1">
      <c r="A836" s="58" t="s">
        <v>1680</v>
      </c>
      <c r="B836" s="29">
        <v>7356.0</v>
      </c>
      <c r="C836" s="59">
        <v>7356.0</v>
      </c>
      <c r="D836" s="27">
        <v>0.0</v>
      </c>
      <c r="E836" s="41"/>
    </row>
    <row r="837" hidden="1">
      <c r="A837" s="35" t="s">
        <v>1681</v>
      </c>
      <c r="B837" s="29">
        <v>147409.5</v>
      </c>
      <c r="C837" s="59">
        <v>147145.5</v>
      </c>
      <c r="D837" s="27">
        <v>-264.0</v>
      </c>
      <c r="E837" s="41"/>
    </row>
    <row r="838" hidden="1">
      <c r="A838" s="36" t="s">
        <v>1682</v>
      </c>
      <c r="B838" s="42">
        <v>0.5</v>
      </c>
      <c r="C838" s="65">
        <v>0.5</v>
      </c>
      <c r="D838" s="66">
        <v>0.0</v>
      </c>
      <c r="E838" s="45"/>
    </row>
    <row r="839" hidden="1"/>
    <row r="840" hidden="1"/>
    <row r="841" hidden="1">
      <c r="A841" s="5" t="s">
        <v>1685</v>
      </c>
      <c r="B841" s="6"/>
      <c r="C841" s="6"/>
      <c r="D841" s="6"/>
      <c r="E841" s="7"/>
    </row>
    <row r="842" hidden="1">
      <c r="A842" s="10"/>
      <c r="B842" s="11"/>
      <c r="C842" s="11"/>
      <c r="D842" s="11"/>
      <c r="E842" s="12"/>
    </row>
    <row r="843" hidden="1">
      <c r="A843" s="5" t="s">
        <v>1655</v>
      </c>
      <c r="B843" s="6"/>
      <c r="C843" s="6"/>
      <c r="D843" s="6"/>
      <c r="E843" s="7"/>
    </row>
    <row r="844" hidden="1">
      <c r="A844" s="10"/>
      <c r="B844" s="11"/>
      <c r="C844" s="11"/>
      <c r="D844" s="11"/>
      <c r="E844" s="12"/>
    </row>
    <row r="845" hidden="1">
      <c r="A845" s="13">
        <v>45691.0</v>
      </c>
      <c r="B845" s="6"/>
      <c r="C845" s="54" t="s">
        <v>1656</v>
      </c>
      <c r="D845" s="15">
        <v>45697.0</v>
      </c>
      <c r="E845" s="7"/>
    </row>
    <row r="846" hidden="1">
      <c r="A846" s="10"/>
      <c r="B846" s="11"/>
      <c r="C846" s="16"/>
      <c r="D846" s="11"/>
      <c r="E846" s="12"/>
    </row>
    <row r="847" hidden="1">
      <c r="A847" s="55" t="s">
        <v>1985</v>
      </c>
      <c r="B847" s="7"/>
      <c r="C847" s="16"/>
      <c r="D847" s="56" t="s">
        <v>1986</v>
      </c>
      <c r="E847" s="7"/>
    </row>
    <row r="848" hidden="1">
      <c r="A848" s="10"/>
      <c r="B848" s="12"/>
      <c r="C848" s="16"/>
      <c r="D848" s="11"/>
      <c r="E848" s="12"/>
    </row>
    <row r="849" hidden="1">
      <c r="A849" s="19" t="s">
        <v>1657</v>
      </c>
      <c r="B849" s="6"/>
      <c r="C849" s="6"/>
      <c r="D849" s="6"/>
      <c r="E849" s="7"/>
    </row>
    <row r="850" hidden="1">
      <c r="A850" s="20" t="s">
        <v>1658</v>
      </c>
      <c r="B850" s="21" t="s">
        <v>1659</v>
      </c>
      <c r="C850" s="22" t="s">
        <v>1660</v>
      </c>
      <c r="D850" s="21" t="s">
        <v>1661</v>
      </c>
      <c r="E850" s="23" t="s">
        <v>13</v>
      </c>
    </row>
    <row r="851" hidden="1">
      <c r="A851" s="57" t="s">
        <v>1662</v>
      </c>
      <c r="B851" s="25">
        <v>32856.0</v>
      </c>
      <c r="C851" s="26">
        <v>32856.0</v>
      </c>
      <c r="D851" s="27">
        <v>0.0</v>
      </c>
      <c r="E851" s="41"/>
    </row>
    <row r="852" hidden="1">
      <c r="A852" s="57" t="s">
        <v>1663</v>
      </c>
      <c r="B852" s="29">
        <v>26639.0</v>
      </c>
      <c r="C852" s="26">
        <v>23781.0</v>
      </c>
      <c r="D852" s="27">
        <v>-2858.0</v>
      </c>
      <c r="E852" s="40" t="s">
        <v>2180</v>
      </c>
    </row>
    <row r="853" hidden="1">
      <c r="A853" s="57" t="s">
        <v>1664</v>
      </c>
      <c r="B853" s="29">
        <v>400.0</v>
      </c>
      <c r="C853" s="26">
        <v>400.0</v>
      </c>
      <c r="D853" s="27">
        <v>0.0</v>
      </c>
      <c r="E853" s="41"/>
    </row>
    <row r="854" hidden="1">
      <c r="A854" s="57" t="s">
        <v>1666</v>
      </c>
      <c r="B854" s="29">
        <v>0.0</v>
      </c>
      <c r="C854" s="26"/>
      <c r="D854" s="27">
        <v>0.0</v>
      </c>
      <c r="E854" s="41"/>
    </row>
    <row r="855" hidden="1">
      <c r="A855" s="31" t="s">
        <v>1668</v>
      </c>
      <c r="B855" s="29">
        <v>0.0</v>
      </c>
      <c r="C855" s="26"/>
      <c r="D855" s="27">
        <v>0.0</v>
      </c>
      <c r="E855" s="41"/>
    </row>
    <row r="856" hidden="1">
      <c r="A856" s="31" t="s">
        <v>1669</v>
      </c>
      <c r="B856" s="29">
        <v>0.0</v>
      </c>
      <c r="C856" s="26"/>
      <c r="D856" s="27">
        <v>0.0</v>
      </c>
      <c r="E856" s="40"/>
    </row>
    <row r="857" hidden="1">
      <c r="A857" s="31" t="s">
        <v>1671</v>
      </c>
      <c r="B857" s="29">
        <v>190.0</v>
      </c>
      <c r="C857" s="26">
        <v>190.0</v>
      </c>
      <c r="D857" s="27">
        <v>0.0</v>
      </c>
      <c r="E857" s="28"/>
    </row>
    <row r="858" hidden="1">
      <c r="A858" s="31" t="s">
        <v>1673</v>
      </c>
      <c r="B858" s="29">
        <v>6320.0</v>
      </c>
      <c r="C858" s="26">
        <v>6290.0</v>
      </c>
      <c r="D858" s="27">
        <v>-30.0</v>
      </c>
      <c r="E858" s="41"/>
    </row>
    <row r="859" hidden="1">
      <c r="A859" s="58" t="s">
        <v>1674</v>
      </c>
      <c r="B859" s="29">
        <v>95145.0</v>
      </c>
      <c r="C859" s="29">
        <v>95145.0</v>
      </c>
      <c r="D859" s="27">
        <v>0.0</v>
      </c>
      <c r="E859" s="41"/>
    </row>
    <row r="860" hidden="1">
      <c r="A860" s="58" t="s">
        <v>1675</v>
      </c>
      <c r="B860" s="29">
        <v>57759.19999999998</v>
      </c>
      <c r="C860" s="59">
        <v>57759.200000000106</v>
      </c>
      <c r="D860" s="27">
        <v>1.2369127944111824E-10</v>
      </c>
      <c r="E860" s="41"/>
    </row>
    <row r="861" hidden="1">
      <c r="A861" s="58" t="s">
        <v>1676</v>
      </c>
      <c r="B861" s="29">
        <v>120290.0</v>
      </c>
      <c r="C861" s="59">
        <v>119916.0</v>
      </c>
      <c r="D861" s="27">
        <v>-374.0</v>
      </c>
      <c r="E861" s="41"/>
    </row>
    <row r="862" hidden="1">
      <c r="A862" s="58" t="s">
        <v>1677</v>
      </c>
      <c r="B862" s="29">
        <v>92555.5</v>
      </c>
      <c r="C862" s="59">
        <v>92555.5</v>
      </c>
      <c r="D862" s="27">
        <v>0.0</v>
      </c>
      <c r="E862" s="41"/>
    </row>
    <row r="863" hidden="1">
      <c r="A863" s="58" t="s">
        <v>1679</v>
      </c>
      <c r="B863" s="29">
        <v>1455.0</v>
      </c>
      <c r="C863" s="59">
        <v>1455.0</v>
      </c>
      <c r="D863" s="27">
        <v>0.0</v>
      </c>
      <c r="E863" s="41"/>
    </row>
    <row r="864" hidden="1">
      <c r="A864" s="58" t="s">
        <v>1680</v>
      </c>
      <c r="B864" s="29">
        <v>16527.0</v>
      </c>
      <c r="C864" s="59">
        <v>16527.0</v>
      </c>
      <c r="D864" s="27">
        <v>0.0</v>
      </c>
      <c r="E864" s="41"/>
    </row>
    <row r="865" hidden="1">
      <c r="A865" s="35" t="s">
        <v>1681</v>
      </c>
      <c r="B865" s="29">
        <v>433597.70000000007</v>
      </c>
      <c r="C865" s="59">
        <v>433223.7000000004</v>
      </c>
      <c r="D865" s="27">
        <v>-373.99999999965075</v>
      </c>
      <c r="E865" s="41"/>
    </row>
    <row r="866" hidden="1">
      <c r="A866" s="36" t="s">
        <v>1682</v>
      </c>
      <c r="B866" s="42">
        <v>11.999999999869033</v>
      </c>
      <c r="C866" s="65">
        <v>-2876.0000000003492</v>
      </c>
      <c r="D866" s="66">
        <v>-2888.0000000002183</v>
      </c>
      <c r="E866" s="45"/>
    </row>
    <row r="867" hidden="1"/>
    <row r="868" hidden="1"/>
    <row r="869" hidden="1">
      <c r="A869" s="5" t="s">
        <v>1685</v>
      </c>
      <c r="B869" s="6"/>
      <c r="C869" s="6"/>
      <c r="D869" s="6"/>
      <c r="E869" s="7"/>
    </row>
    <row r="870" hidden="1">
      <c r="A870" s="10"/>
      <c r="B870" s="11"/>
      <c r="C870" s="11"/>
      <c r="D870" s="11"/>
      <c r="E870" s="12"/>
    </row>
    <row r="871" hidden="1">
      <c r="A871" s="5" t="s">
        <v>1655</v>
      </c>
      <c r="B871" s="6"/>
      <c r="C871" s="6"/>
      <c r="D871" s="6"/>
      <c r="E871" s="7"/>
    </row>
    <row r="872" hidden="1">
      <c r="A872" s="10"/>
      <c r="B872" s="11"/>
      <c r="C872" s="11"/>
      <c r="D872" s="11"/>
      <c r="E872" s="12"/>
    </row>
    <row r="873" hidden="1">
      <c r="A873" s="13">
        <v>45698.0</v>
      </c>
      <c r="B873" s="6"/>
      <c r="C873" s="54" t="s">
        <v>1656</v>
      </c>
      <c r="D873" s="15">
        <v>45704.0</v>
      </c>
      <c r="E873" s="7"/>
    </row>
    <row r="874" hidden="1">
      <c r="A874" s="10"/>
      <c r="B874" s="11"/>
      <c r="C874" s="16"/>
      <c r="D874" s="11"/>
      <c r="E874" s="12"/>
    </row>
    <row r="875" hidden="1">
      <c r="A875" s="55" t="s">
        <v>1985</v>
      </c>
      <c r="B875" s="7"/>
      <c r="C875" s="16"/>
      <c r="D875" s="56" t="s">
        <v>1986</v>
      </c>
      <c r="E875" s="7"/>
    </row>
    <row r="876" hidden="1">
      <c r="A876" s="10"/>
      <c r="B876" s="12"/>
      <c r="C876" s="16"/>
      <c r="D876" s="11"/>
      <c r="E876" s="12"/>
    </row>
    <row r="877" hidden="1">
      <c r="A877" s="19" t="s">
        <v>1657</v>
      </c>
      <c r="B877" s="6"/>
      <c r="C877" s="6"/>
      <c r="D877" s="6"/>
      <c r="E877" s="7"/>
    </row>
    <row r="878" hidden="1">
      <c r="A878" s="20" t="s">
        <v>1658</v>
      </c>
      <c r="B878" s="21" t="s">
        <v>1659</v>
      </c>
      <c r="C878" s="22" t="s">
        <v>1660</v>
      </c>
      <c r="D878" s="21" t="s">
        <v>1661</v>
      </c>
      <c r="E878" s="23" t="s">
        <v>13</v>
      </c>
    </row>
    <row r="879" hidden="1">
      <c r="A879" s="57" t="s">
        <v>1662</v>
      </c>
      <c r="B879" s="25">
        <v>25214.0</v>
      </c>
      <c r="C879" s="26">
        <v>25214.0</v>
      </c>
      <c r="D879" s="27">
        <v>0.0</v>
      </c>
      <c r="E879" s="41"/>
    </row>
    <row r="880" hidden="1">
      <c r="A880" s="57" t="s">
        <v>1663</v>
      </c>
      <c r="B880" s="29">
        <v>25736.5</v>
      </c>
      <c r="C880" s="26">
        <v>25736.5</v>
      </c>
      <c r="D880" s="27">
        <v>0.0</v>
      </c>
      <c r="E880" s="40"/>
    </row>
    <row r="881" hidden="1">
      <c r="A881" s="57" t="s">
        <v>1664</v>
      </c>
      <c r="B881" s="29">
        <v>200.0</v>
      </c>
      <c r="C881" s="26">
        <v>200.0</v>
      </c>
      <c r="D881" s="27">
        <v>0.0</v>
      </c>
      <c r="E881" s="41"/>
    </row>
    <row r="882" hidden="1">
      <c r="A882" s="57" t="s">
        <v>1666</v>
      </c>
      <c r="B882" s="29">
        <v>0.0</v>
      </c>
      <c r="C882" s="26"/>
      <c r="D882" s="27">
        <v>0.0</v>
      </c>
      <c r="E882" s="41"/>
    </row>
    <row r="883" hidden="1">
      <c r="A883" s="31" t="s">
        <v>1668</v>
      </c>
      <c r="B883" s="29">
        <v>0.0</v>
      </c>
      <c r="C883" s="26"/>
      <c r="D883" s="27">
        <v>0.0</v>
      </c>
      <c r="E883" s="41"/>
    </row>
    <row r="884" hidden="1">
      <c r="A884" s="31" t="s">
        <v>1669</v>
      </c>
      <c r="B884" s="29">
        <v>0.0</v>
      </c>
      <c r="C884" s="26"/>
      <c r="D884" s="27">
        <v>0.0</v>
      </c>
      <c r="E884" s="40"/>
    </row>
    <row r="885" hidden="1">
      <c r="A885" s="31" t="s">
        <v>1671</v>
      </c>
      <c r="B885" s="29">
        <v>3325.0</v>
      </c>
      <c r="C885" s="26">
        <v>3279.0</v>
      </c>
      <c r="D885" s="27">
        <v>-46.0</v>
      </c>
      <c r="E885" s="28"/>
    </row>
    <row r="886" hidden="1">
      <c r="A886" s="31" t="s">
        <v>1673</v>
      </c>
      <c r="B886" s="29">
        <v>6400.0</v>
      </c>
      <c r="C886" s="26">
        <v>6440.0</v>
      </c>
      <c r="D886" s="27">
        <v>40.0</v>
      </c>
      <c r="E886" s="41"/>
    </row>
    <row r="887" hidden="1">
      <c r="A887" s="58" t="s">
        <v>1674</v>
      </c>
      <c r="B887" s="29">
        <v>116702.0</v>
      </c>
      <c r="C887" s="29">
        <v>116702.0</v>
      </c>
      <c r="D887" s="27">
        <v>0.0</v>
      </c>
      <c r="E887" s="41"/>
    </row>
    <row r="888" hidden="1">
      <c r="A888" s="58" t="s">
        <v>1675</v>
      </c>
      <c r="B888" s="29">
        <v>49931.0</v>
      </c>
      <c r="C888" s="59">
        <v>49931.0</v>
      </c>
      <c r="D888" s="27">
        <v>0.0</v>
      </c>
      <c r="E888" s="41"/>
    </row>
    <row r="889" hidden="1">
      <c r="A889" s="58" t="s">
        <v>1676</v>
      </c>
      <c r="B889" s="29">
        <v>144082.0</v>
      </c>
      <c r="C889" s="59">
        <v>144082.0</v>
      </c>
      <c r="D889" s="27">
        <v>0.0</v>
      </c>
      <c r="E889" s="41"/>
    </row>
    <row r="890" hidden="1">
      <c r="A890" s="58" t="s">
        <v>1677</v>
      </c>
      <c r="B890" s="29">
        <v>105803.0</v>
      </c>
      <c r="C890" s="59">
        <v>105803.0</v>
      </c>
      <c r="D890" s="27">
        <v>0.0</v>
      </c>
      <c r="E890" s="41"/>
    </row>
    <row r="891" hidden="1">
      <c r="A891" s="58" t="s">
        <v>1679</v>
      </c>
      <c r="B891" s="29">
        <v>3562.0</v>
      </c>
      <c r="C891" s="59">
        <v>3562.0</v>
      </c>
      <c r="D891" s="27">
        <v>0.0</v>
      </c>
      <c r="E891" s="41"/>
    </row>
    <row r="892" hidden="1">
      <c r="A892" s="58" t="s">
        <v>1680</v>
      </c>
      <c r="B892" s="29">
        <v>15142.0</v>
      </c>
      <c r="C892" s="59">
        <v>15142.0</v>
      </c>
      <c r="D892" s="27">
        <v>0.0</v>
      </c>
      <c r="E892" s="41"/>
    </row>
    <row r="893" hidden="1">
      <c r="A893" s="35" t="s">
        <v>1681</v>
      </c>
      <c r="B893" s="29">
        <v>480954.0</v>
      </c>
      <c r="C893" s="59">
        <v>480954.0</v>
      </c>
      <c r="D893" s="27">
        <v>0.0</v>
      </c>
      <c r="E893" s="41"/>
    </row>
    <row r="894" hidden="1">
      <c r="A894" s="36" t="s">
        <v>1682</v>
      </c>
      <c r="B894" s="42">
        <v>1.5</v>
      </c>
      <c r="C894" s="65">
        <v>-4.5</v>
      </c>
      <c r="D894" s="66">
        <v>-6.0</v>
      </c>
      <c r="E894" s="45"/>
    </row>
    <row r="895" hidden="1"/>
    <row r="896" hidden="1"/>
    <row r="897" hidden="1">
      <c r="A897" s="5" t="s">
        <v>1685</v>
      </c>
      <c r="B897" s="6"/>
      <c r="C897" s="6"/>
      <c r="D897" s="6"/>
      <c r="E897" s="7"/>
    </row>
    <row r="898" hidden="1">
      <c r="A898" s="10"/>
      <c r="B898" s="11"/>
      <c r="C898" s="11"/>
      <c r="D898" s="11"/>
      <c r="E898" s="12"/>
    </row>
    <row r="899" hidden="1">
      <c r="A899" s="5" t="s">
        <v>1655</v>
      </c>
      <c r="B899" s="6"/>
      <c r="C899" s="6"/>
      <c r="D899" s="6"/>
      <c r="E899" s="7"/>
    </row>
    <row r="900" hidden="1">
      <c r="A900" s="10"/>
      <c r="B900" s="11"/>
      <c r="C900" s="11"/>
      <c r="D900" s="11"/>
      <c r="E900" s="12"/>
    </row>
    <row r="901" hidden="1">
      <c r="A901" s="13">
        <v>45705.0</v>
      </c>
      <c r="B901" s="6"/>
      <c r="C901" s="54" t="s">
        <v>1656</v>
      </c>
      <c r="D901" s="15">
        <v>45711.0</v>
      </c>
      <c r="E901" s="7"/>
    </row>
    <row r="902" hidden="1">
      <c r="A902" s="10"/>
      <c r="B902" s="11"/>
      <c r="C902" s="16"/>
      <c r="D902" s="11"/>
      <c r="E902" s="12"/>
    </row>
    <row r="903" hidden="1">
      <c r="A903" s="55" t="s">
        <v>1985</v>
      </c>
      <c r="B903" s="7"/>
      <c r="C903" s="16"/>
      <c r="D903" s="56" t="s">
        <v>1986</v>
      </c>
      <c r="E903" s="7"/>
    </row>
    <row r="904" hidden="1">
      <c r="A904" s="10"/>
      <c r="B904" s="12"/>
      <c r="C904" s="16"/>
      <c r="D904" s="11"/>
      <c r="E904" s="12"/>
    </row>
    <row r="905" hidden="1">
      <c r="A905" s="19" t="s">
        <v>1657</v>
      </c>
      <c r="B905" s="6"/>
      <c r="C905" s="6"/>
      <c r="D905" s="6"/>
      <c r="E905" s="7"/>
    </row>
    <row r="906" hidden="1">
      <c r="A906" s="20" t="s">
        <v>1658</v>
      </c>
      <c r="B906" s="21" t="s">
        <v>1659</v>
      </c>
      <c r="C906" s="22" t="s">
        <v>1660</v>
      </c>
      <c r="D906" s="21" t="s">
        <v>1661</v>
      </c>
      <c r="E906" s="23" t="s">
        <v>13</v>
      </c>
    </row>
    <row r="907" hidden="1">
      <c r="A907" s="57" t="s">
        <v>1662</v>
      </c>
      <c r="B907" s="25">
        <v>31584.0</v>
      </c>
      <c r="C907" s="26">
        <v>31814.0</v>
      </c>
      <c r="D907" s="27">
        <v>230.0</v>
      </c>
      <c r="E907" s="41"/>
    </row>
    <row r="908" hidden="1">
      <c r="A908" s="57" t="s">
        <v>1663</v>
      </c>
      <c r="B908" s="29">
        <v>28694.0</v>
      </c>
      <c r="C908" s="26">
        <v>28694.0</v>
      </c>
      <c r="D908" s="27">
        <v>0.0</v>
      </c>
      <c r="E908" s="40"/>
    </row>
    <row r="909" hidden="1">
      <c r="A909" s="57" t="s">
        <v>1664</v>
      </c>
      <c r="B909" s="29">
        <v>300.0</v>
      </c>
      <c r="C909" s="26">
        <v>300.0</v>
      </c>
      <c r="D909" s="27">
        <v>0.0</v>
      </c>
      <c r="E909" s="41"/>
    </row>
    <row r="910" hidden="1">
      <c r="A910" s="57" t="s">
        <v>1666</v>
      </c>
      <c r="B910" s="29">
        <v>0.0</v>
      </c>
      <c r="C910" s="26"/>
      <c r="D910" s="27">
        <v>0.0</v>
      </c>
      <c r="E910" s="41"/>
    </row>
    <row r="911" hidden="1">
      <c r="A911" s="31" t="s">
        <v>1668</v>
      </c>
      <c r="B911" s="29">
        <v>0.0</v>
      </c>
      <c r="C911" s="26"/>
      <c r="D911" s="27">
        <v>0.0</v>
      </c>
      <c r="E911" s="41"/>
    </row>
    <row r="912" hidden="1">
      <c r="A912" s="31" t="s">
        <v>1669</v>
      </c>
      <c r="B912" s="29">
        <v>0.0</v>
      </c>
      <c r="C912" s="26"/>
      <c r="D912" s="27">
        <v>0.0</v>
      </c>
      <c r="E912" s="40"/>
    </row>
    <row r="913" hidden="1">
      <c r="A913" s="31" t="s">
        <v>1671</v>
      </c>
      <c r="B913" s="29">
        <v>2234.0</v>
      </c>
      <c r="C913" s="26">
        <v>2194.0</v>
      </c>
      <c r="D913" s="27">
        <v>-40.0</v>
      </c>
      <c r="E913" s="28" t="s">
        <v>2181</v>
      </c>
    </row>
    <row r="914" hidden="1">
      <c r="A914" s="31" t="s">
        <v>1673</v>
      </c>
      <c r="B914" s="29">
        <v>6640.0</v>
      </c>
      <c r="C914" s="26">
        <v>6720.0</v>
      </c>
      <c r="D914" s="27">
        <v>80.0</v>
      </c>
      <c r="E914" s="41"/>
    </row>
    <row r="915" hidden="1">
      <c r="A915" s="58" t="s">
        <v>1674</v>
      </c>
      <c r="B915" s="29">
        <v>106103.0</v>
      </c>
      <c r="C915" s="29">
        <v>106103.0</v>
      </c>
      <c r="D915" s="27">
        <v>0.0</v>
      </c>
      <c r="E915" s="41"/>
    </row>
    <row r="916" hidden="1">
      <c r="A916" s="58" t="s">
        <v>1675</v>
      </c>
      <c r="B916" s="29">
        <v>45140.0</v>
      </c>
      <c r="C916" s="59">
        <v>45140.0</v>
      </c>
      <c r="D916" s="27">
        <v>0.0</v>
      </c>
      <c r="E916" s="41"/>
    </row>
    <row r="917" hidden="1">
      <c r="A917" s="58" t="s">
        <v>1676</v>
      </c>
      <c r="B917" s="29">
        <v>116286.0</v>
      </c>
      <c r="C917" s="59">
        <v>116286.0</v>
      </c>
      <c r="D917" s="27">
        <v>0.0</v>
      </c>
      <c r="E917" s="41"/>
    </row>
    <row r="918" hidden="1">
      <c r="A918" s="58" t="s">
        <v>1677</v>
      </c>
      <c r="B918" s="29">
        <v>88142.0</v>
      </c>
      <c r="C918" s="59">
        <v>88142.0</v>
      </c>
      <c r="D918" s="27">
        <v>0.0</v>
      </c>
      <c r="E918" s="41"/>
    </row>
    <row r="919" hidden="1">
      <c r="A919" s="58" t="s">
        <v>1679</v>
      </c>
      <c r="B919" s="29">
        <v>1357.0</v>
      </c>
      <c r="C919" s="59">
        <v>1357.0</v>
      </c>
      <c r="D919" s="27">
        <v>0.0</v>
      </c>
      <c r="E919" s="41"/>
    </row>
    <row r="920" hidden="1">
      <c r="A920" s="58" t="s">
        <v>1680</v>
      </c>
      <c r="B920" s="29">
        <v>15079.0</v>
      </c>
      <c r="C920" s="59">
        <v>15079.0</v>
      </c>
      <c r="D920" s="27">
        <v>0.0</v>
      </c>
      <c r="E920" s="41"/>
    </row>
    <row r="921" hidden="1">
      <c r="A921" s="35" t="s">
        <v>1681</v>
      </c>
      <c r="B921" s="29">
        <v>426479.5</v>
      </c>
      <c r="C921" s="59">
        <v>426479.5</v>
      </c>
      <c r="D921" s="27">
        <v>0.0</v>
      </c>
      <c r="E921" s="41"/>
    </row>
    <row r="922" hidden="1">
      <c r="A922" s="36" t="s">
        <v>1682</v>
      </c>
      <c r="B922" s="42">
        <v>0.5</v>
      </c>
      <c r="C922" s="65">
        <v>270.5</v>
      </c>
      <c r="D922" s="66">
        <v>270.0</v>
      </c>
      <c r="E922" s="45"/>
    </row>
    <row r="923" hidden="1"/>
    <row r="924" hidden="1"/>
    <row r="925" hidden="1">
      <c r="A925" s="5" t="s">
        <v>1685</v>
      </c>
      <c r="B925" s="6"/>
      <c r="C925" s="6"/>
      <c r="D925" s="6"/>
      <c r="E925" s="7"/>
    </row>
    <row r="926" hidden="1">
      <c r="A926" s="10"/>
      <c r="B926" s="11"/>
      <c r="C926" s="11"/>
      <c r="D926" s="11"/>
      <c r="E926" s="12"/>
    </row>
    <row r="927" hidden="1">
      <c r="A927" s="5" t="s">
        <v>1655</v>
      </c>
      <c r="B927" s="6"/>
      <c r="C927" s="6"/>
      <c r="D927" s="6"/>
      <c r="E927" s="7"/>
    </row>
    <row r="928" hidden="1">
      <c r="A928" s="10"/>
      <c r="B928" s="11"/>
      <c r="C928" s="11"/>
      <c r="D928" s="11"/>
      <c r="E928" s="12"/>
    </row>
    <row r="929" hidden="1">
      <c r="A929" s="13">
        <v>45712.0</v>
      </c>
      <c r="B929" s="6"/>
      <c r="C929" s="54" t="s">
        <v>1656</v>
      </c>
      <c r="D929" s="15">
        <v>45716.0</v>
      </c>
      <c r="E929" s="7"/>
    </row>
    <row r="930" hidden="1">
      <c r="A930" s="10"/>
      <c r="B930" s="11"/>
      <c r="C930" s="16"/>
      <c r="D930" s="11"/>
      <c r="E930" s="12"/>
    </row>
    <row r="931" hidden="1">
      <c r="A931" s="55" t="s">
        <v>1985</v>
      </c>
      <c r="B931" s="7"/>
      <c r="C931" s="16"/>
      <c r="D931" s="56" t="s">
        <v>1992</v>
      </c>
      <c r="E931" s="7"/>
    </row>
    <row r="932" hidden="1">
      <c r="A932" s="10"/>
      <c r="B932" s="12"/>
      <c r="C932" s="16"/>
      <c r="D932" s="11"/>
      <c r="E932" s="12"/>
    </row>
    <row r="933" hidden="1">
      <c r="A933" s="19" t="s">
        <v>1657</v>
      </c>
      <c r="B933" s="6"/>
      <c r="C933" s="6"/>
      <c r="D933" s="6"/>
      <c r="E933" s="7"/>
    </row>
    <row r="934" hidden="1">
      <c r="A934" s="20" t="s">
        <v>1658</v>
      </c>
      <c r="B934" s="21" t="s">
        <v>1659</v>
      </c>
      <c r="C934" s="22" t="s">
        <v>1660</v>
      </c>
      <c r="D934" s="21" t="s">
        <v>1661</v>
      </c>
      <c r="E934" s="23" t="s">
        <v>13</v>
      </c>
    </row>
    <row r="935" hidden="1">
      <c r="A935" s="57" t="s">
        <v>1662</v>
      </c>
      <c r="B935" s="25">
        <v>21177.0</v>
      </c>
      <c r="C935" s="26">
        <v>21178.0</v>
      </c>
      <c r="D935" s="27">
        <v>1.0</v>
      </c>
      <c r="E935" s="41"/>
    </row>
    <row r="936" hidden="1">
      <c r="A936" s="57" t="s">
        <v>1663</v>
      </c>
      <c r="B936" s="29">
        <v>12461.0</v>
      </c>
      <c r="C936" s="26">
        <v>12461.0</v>
      </c>
      <c r="D936" s="27">
        <v>0.0</v>
      </c>
      <c r="E936" s="40"/>
    </row>
    <row r="937" hidden="1">
      <c r="A937" s="57" t="s">
        <v>1664</v>
      </c>
      <c r="B937" s="29">
        <v>960.0</v>
      </c>
      <c r="C937" s="26">
        <v>960.0</v>
      </c>
      <c r="D937" s="27">
        <v>0.0</v>
      </c>
      <c r="E937" s="41"/>
    </row>
    <row r="938" hidden="1">
      <c r="A938" s="57" t="s">
        <v>1666</v>
      </c>
      <c r="B938" s="29">
        <v>0.0</v>
      </c>
      <c r="C938" s="26"/>
      <c r="D938" s="27">
        <v>0.0</v>
      </c>
      <c r="E938" s="41"/>
    </row>
    <row r="939" hidden="1">
      <c r="A939" s="31" t="s">
        <v>1668</v>
      </c>
      <c r="B939" s="29">
        <v>0.0</v>
      </c>
      <c r="C939" s="26"/>
      <c r="D939" s="27">
        <v>0.0</v>
      </c>
      <c r="E939" s="41"/>
    </row>
    <row r="940" hidden="1">
      <c r="A940" s="31" t="s">
        <v>1669</v>
      </c>
      <c r="B940" s="29">
        <v>0.0</v>
      </c>
      <c r="C940" s="26"/>
      <c r="D940" s="27">
        <v>0.0</v>
      </c>
      <c r="E940" s="40"/>
    </row>
    <row r="941" hidden="1">
      <c r="A941" s="31" t="s">
        <v>1671</v>
      </c>
      <c r="B941" s="29">
        <v>0.0</v>
      </c>
      <c r="C941" s="26"/>
      <c r="D941" s="27">
        <v>0.0</v>
      </c>
      <c r="E941" s="28"/>
    </row>
    <row r="942" hidden="1">
      <c r="A942" s="31" t="s">
        <v>1673</v>
      </c>
      <c r="B942" s="29">
        <v>3840.0</v>
      </c>
      <c r="C942" s="26">
        <v>3840.0</v>
      </c>
      <c r="D942" s="27">
        <v>0.0</v>
      </c>
      <c r="E942" s="41"/>
    </row>
    <row r="943" hidden="1">
      <c r="A943" s="58" t="s">
        <v>1674</v>
      </c>
      <c r="B943" s="29">
        <v>70451.0</v>
      </c>
      <c r="C943" s="29">
        <v>70451.0</v>
      </c>
      <c r="D943" s="27">
        <v>0.0</v>
      </c>
      <c r="E943" s="41"/>
    </row>
    <row r="944" hidden="1">
      <c r="A944" s="58" t="s">
        <v>1675</v>
      </c>
      <c r="B944" s="29">
        <v>26226.0</v>
      </c>
      <c r="C944" s="59">
        <v>26226.0</v>
      </c>
      <c r="D944" s="27">
        <v>0.0</v>
      </c>
      <c r="E944" s="41"/>
    </row>
    <row r="945" hidden="1">
      <c r="A945" s="58" t="s">
        <v>1676</v>
      </c>
      <c r="B945" s="29">
        <v>80588.0</v>
      </c>
      <c r="C945" s="59">
        <v>80588.0</v>
      </c>
      <c r="D945" s="27">
        <v>0.0</v>
      </c>
      <c r="E945" s="41"/>
    </row>
    <row r="946" hidden="1">
      <c r="A946" s="58" t="s">
        <v>1677</v>
      </c>
      <c r="B946" s="29">
        <v>57472.0</v>
      </c>
      <c r="C946" s="59">
        <v>57472.0</v>
      </c>
      <c r="D946" s="27">
        <v>0.0</v>
      </c>
      <c r="E946" s="41"/>
    </row>
    <row r="947" hidden="1">
      <c r="A947" s="58" t="s">
        <v>1679</v>
      </c>
      <c r="B947" s="29">
        <v>3297.0</v>
      </c>
      <c r="C947" s="59">
        <v>3297.0</v>
      </c>
      <c r="D947" s="27">
        <v>0.0</v>
      </c>
      <c r="E947" s="41"/>
    </row>
    <row r="948" hidden="1">
      <c r="A948" s="58" t="s">
        <v>1680</v>
      </c>
      <c r="B948" s="29">
        <v>10742.0</v>
      </c>
      <c r="C948" s="59">
        <v>10742.0</v>
      </c>
      <c r="D948" s="27">
        <v>0.0</v>
      </c>
      <c r="E948" s="41"/>
    </row>
    <row r="949" hidden="1">
      <c r="A949" s="35" t="s">
        <v>1681</v>
      </c>
      <c r="B949" s="29">
        <v>276472.0</v>
      </c>
      <c r="C949" s="59">
        <v>276472.0</v>
      </c>
      <c r="D949" s="27">
        <v>0.0</v>
      </c>
      <c r="E949" s="41"/>
    </row>
    <row r="950" hidden="1">
      <c r="A950" s="36" t="s">
        <v>1682</v>
      </c>
      <c r="B950" s="42">
        <v>0.0</v>
      </c>
      <c r="C950" s="65">
        <v>1.0</v>
      </c>
      <c r="D950" s="66">
        <v>1.0</v>
      </c>
      <c r="E950" s="45"/>
    </row>
    <row r="951" hidden="1"/>
    <row r="952" hidden="1"/>
    <row r="953" hidden="1">
      <c r="A953" s="5" t="s">
        <v>1685</v>
      </c>
      <c r="B953" s="6"/>
      <c r="C953" s="6"/>
      <c r="D953" s="6"/>
      <c r="E953" s="7"/>
    </row>
    <row r="954" hidden="1">
      <c r="A954" s="10"/>
      <c r="B954" s="11"/>
      <c r="C954" s="11"/>
      <c r="D954" s="11"/>
      <c r="E954" s="12"/>
    </row>
    <row r="955" hidden="1">
      <c r="A955" s="5" t="s">
        <v>1655</v>
      </c>
      <c r="B955" s="6"/>
      <c r="C955" s="6"/>
      <c r="D955" s="6"/>
      <c r="E955" s="7"/>
    </row>
    <row r="956" hidden="1">
      <c r="A956" s="10"/>
      <c r="B956" s="11"/>
      <c r="C956" s="11"/>
      <c r="D956" s="11"/>
      <c r="E956" s="12"/>
    </row>
    <row r="957" hidden="1">
      <c r="A957" s="13">
        <v>45717.0</v>
      </c>
      <c r="B957" s="6"/>
      <c r="C957" s="54" t="s">
        <v>1656</v>
      </c>
      <c r="D957" s="15">
        <v>45718.0</v>
      </c>
      <c r="E957" s="7"/>
    </row>
    <row r="958" hidden="1">
      <c r="A958" s="10"/>
      <c r="B958" s="11"/>
      <c r="C958" s="16"/>
      <c r="D958" s="11"/>
      <c r="E958" s="12"/>
    </row>
    <row r="959" hidden="1">
      <c r="A959" s="55" t="s">
        <v>1994</v>
      </c>
      <c r="B959" s="7"/>
      <c r="C959" s="16"/>
      <c r="D959" s="56" t="s">
        <v>1986</v>
      </c>
      <c r="E959" s="7"/>
    </row>
    <row r="960" hidden="1">
      <c r="A960" s="10"/>
      <c r="B960" s="12"/>
      <c r="C960" s="16"/>
      <c r="D960" s="11"/>
      <c r="E960" s="12"/>
    </row>
    <row r="961" hidden="1">
      <c r="A961" s="19" t="s">
        <v>1657</v>
      </c>
      <c r="B961" s="6"/>
      <c r="C961" s="6"/>
      <c r="D961" s="6"/>
      <c r="E961" s="7"/>
    </row>
    <row r="962" hidden="1">
      <c r="A962" s="20" t="s">
        <v>1658</v>
      </c>
      <c r="B962" s="21" t="s">
        <v>1659</v>
      </c>
      <c r="C962" s="22" t="s">
        <v>1660</v>
      </c>
      <c r="D962" s="21" t="s">
        <v>1661</v>
      </c>
      <c r="E962" s="23" t="s">
        <v>13</v>
      </c>
    </row>
    <row r="963" hidden="1">
      <c r="A963" s="57" t="s">
        <v>1662</v>
      </c>
      <c r="B963" s="25">
        <v>10802.0</v>
      </c>
      <c r="C963" s="26">
        <v>10810.0</v>
      </c>
      <c r="D963" s="27">
        <v>8.0</v>
      </c>
      <c r="E963" s="41"/>
    </row>
    <row r="964" hidden="1">
      <c r="A964" s="57" t="s">
        <v>1663</v>
      </c>
      <c r="B964" s="29">
        <v>9332.0</v>
      </c>
      <c r="C964" s="26">
        <v>9332.0</v>
      </c>
      <c r="D964" s="27">
        <v>0.0</v>
      </c>
      <c r="E964" s="40"/>
    </row>
    <row r="965" hidden="1">
      <c r="A965" s="57" t="s">
        <v>1664</v>
      </c>
      <c r="B965" s="29">
        <v>0.0</v>
      </c>
      <c r="C965" s="26"/>
      <c r="D965" s="27">
        <v>0.0</v>
      </c>
      <c r="E965" s="41"/>
    </row>
    <row r="966" hidden="1">
      <c r="A966" s="57" t="s">
        <v>1666</v>
      </c>
      <c r="B966" s="29">
        <v>0.0</v>
      </c>
      <c r="C966" s="26"/>
      <c r="D966" s="27">
        <v>0.0</v>
      </c>
      <c r="E966" s="41"/>
    </row>
    <row r="967" hidden="1">
      <c r="A967" s="31" t="s">
        <v>1668</v>
      </c>
      <c r="B967" s="29">
        <v>0.0</v>
      </c>
      <c r="C967" s="26"/>
      <c r="D967" s="27">
        <v>0.0</v>
      </c>
      <c r="E967" s="41"/>
    </row>
    <row r="968" hidden="1">
      <c r="A968" s="31" t="s">
        <v>1669</v>
      </c>
      <c r="B968" s="29">
        <v>0.0</v>
      </c>
      <c r="C968" s="26"/>
      <c r="D968" s="27">
        <v>0.0</v>
      </c>
      <c r="E968" s="40"/>
    </row>
    <row r="969" hidden="1">
      <c r="A969" s="31" t="s">
        <v>1671</v>
      </c>
      <c r="B969" s="29">
        <v>0.0</v>
      </c>
      <c r="C969" s="26"/>
      <c r="D969" s="27">
        <v>0.0</v>
      </c>
      <c r="E969" s="28"/>
    </row>
    <row r="970" hidden="1">
      <c r="A970" s="31" t="s">
        <v>1673</v>
      </c>
      <c r="B970" s="29">
        <v>2000.0</v>
      </c>
      <c r="C970" s="26">
        <v>2000.0</v>
      </c>
      <c r="D970" s="27">
        <v>0.0</v>
      </c>
      <c r="E970" s="41"/>
    </row>
    <row r="971" hidden="1">
      <c r="A971" s="58" t="s">
        <v>1674</v>
      </c>
      <c r="B971" s="29">
        <v>40939.0</v>
      </c>
      <c r="C971" s="29">
        <v>40939.0</v>
      </c>
      <c r="D971" s="27">
        <v>0.0</v>
      </c>
      <c r="E971" s="41"/>
    </row>
    <row r="972" hidden="1">
      <c r="A972" s="58" t="s">
        <v>1675</v>
      </c>
      <c r="B972" s="29">
        <v>17100.0</v>
      </c>
      <c r="C972" s="59">
        <v>17429.0</v>
      </c>
      <c r="D972" s="27">
        <v>329.0</v>
      </c>
      <c r="E972" s="41"/>
    </row>
    <row r="973" hidden="1">
      <c r="A973" s="58" t="s">
        <v>1676</v>
      </c>
      <c r="B973" s="29">
        <v>40174.0</v>
      </c>
      <c r="C973" s="59">
        <v>40174.0</v>
      </c>
      <c r="D973" s="27">
        <v>0.0</v>
      </c>
      <c r="E973" s="41"/>
    </row>
    <row r="974" hidden="1">
      <c r="A974" s="58" t="s">
        <v>1677</v>
      </c>
      <c r="B974" s="29">
        <v>37826.0</v>
      </c>
      <c r="C974" s="59">
        <v>37826.0</v>
      </c>
      <c r="D974" s="27">
        <v>0.0</v>
      </c>
      <c r="E974" s="41"/>
    </row>
    <row r="975" hidden="1">
      <c r="A975" s="58" t="s">
        <v>1679</v>
      </c>
      <c r="B975" s="29">
        <v>2543.0</v>
      </c>
      <c r="C975" s="59">
        <v>2543.0</v>
      </c>
      <c r="D975" s="27">
        <v>0.0</v>
      </c>
      <c r="E975" s="41"/>
    </row>
    <row r="976" hidden="1">
      <c r="A976" s="58" t="s">
        <v>1680</v>
      </c>
      <c r="B976" s="29">
        <v>6875.0</v>
      </c>
      <c r="C976" s="59">
        <v>6875.0</v>
      </c>
      <c r="D976" s="27">
        <v>0.0</v>
      </c>
      <c r="E976" s="41"/>
    </row>
    <row r="977" hidden="1">
      <c r="A977" s="35" t="s">
        <v>1681</v>
      </c>
      <c r="B977" s="29">
        <v>160715.0</v>
      </c>
      <c r="C977" s="59">
        <v>161044.0</v>
      </c>
      <c r="D977" s="27">
        <v>329.0</v>
      </c>
      <c r="E977" s="41"/>
    </row>
    <row r="978" hidden="1">
      <c r="A978" s="36" t="s">
        <v>1682</v>
      </c>
      <c r="B978" s="42">
        <v>1.0</v>
      </c>
      <c r="C978" s="65">
        <v>9.0</v>
      </c>
      <c r="D978" s="66">
        <v>8.0</v>
      </c>
      <c r="E978" s="45"/>
    </row>
    <row r="979" hidden="1"/>
    <row r="980" hidden="1"/>
    <row r="981" hidden="1">
      <c r="A981" s="5" t="s">
        <v>1685</v>
      </c>
      <c r="B981" s="6"/>
      <c r="C981" s="6"/>
      <c r="D981" s="6"/>
      <c r="E981" s="7"/>
    </row>
    <row r="982" hidden="1">
      <c r="A982" s="10"/>
      <c r="B982" s="11"/>
      <c r="C982" s="11"/>
      <c r="D982" s="11"/>
      <c r="E982" s="12"/>
    </row>
    <row r="983" hidden="1">
      <c r="A983" s="5" t="s">
        <v>1655</v>
      </c>
      <c r="B983" s="6"/>
      <c r="C983" s="6"/>
      <c r="D983" s="6"/>
      <c r="E983" s="7"/>
    </row>
    <row r="984" hidden="1">
      <c r="A984" s="10"/>
      <c r="B984" s="11"/>
      <c r="C984" s="11"/>
      <c r="D984" s="11"/>
      <c r="E984" s="12"/>
    </row>
    <row r="985" hidden="1">
      <c r="A985" s="13">
        <v>45719.0</v>
      </c>
      <c r="B985" s="6"/>
      <c r="C985" s="54" t="s">
        <v>1656</v>
      </c>
      <c r="D985" s="15">
        <v>45725.0</v>
      </c>
      <c r="E985" s="7"/>
    </row>
    <row r="986" hidden="1">
      <c r="A986" s="10"/>
      <c r="B986" s="11"/>
      <c r="C986" s="16"/>
      <c r="D986" s="11"/>
      <c r="E986" s="12"/>
    </row>
    <row r="987" hidden="1">
      <c r="A987" s="55" t="s">
        <v>1985</v>
      </c>
      <c r="B987" s="7"/>
      <c r="C987" s="16"/>
      <c r="D987" s="56" t="s">
        <v>1986</v>
      </c>
      <c r="E987" s="7"/>
    </row>
    <row r="988" hidden="1">
      <c r="A988" s="10"/>
      <c r="B988" s="12"/>
      <c r="C988" s="16"/>
      <c r="D988" s="11"/>
      <c r="E988" s="12"/>
    </row>
    <row r="989" hidden="1">
      <c r="A989" s="19" t="s">
        <v>1657</v>
      </c>
      <c r="B989" s="6"/>
      <c r="C989" s="6"/>
      <c r="D989" s="6"/>
      <c r="E989" s="7"/>
    </row>
    <row r="990" hidden="1">
      <c r="A990" s="20" t="s">
        <v>1658</v>
      </c>
      <c r="B990" s="21" t="s">
        <v>1659</v>
      </c>
      <c r="C990" s="22" t="s">
        <v>1660</v>
      </c>
      <c r="D990" s="21" t="s">
        <v>1661</v>
      </c>
      <c r="E990" s="23" t="s">
        <v>13</v>
      </c>
    </row>
    <row r="991" hidden="1">
      <c r="A991" s="57" t="s">
        <v>1662</v>
      </c>
      <c r="B991" s="25">
        <v>36582.0</v>
      </c>
      <c r="C991" s="26">
        <v>36584.0</v>
      </c>
      <c r="D991" s="27">
        <v>2.0</v>
      </c>
      <c r="E991" s="41"/>
    </row>
    <row r="992" hidden="1">
      <c r="A992" s="57" t="s">
        <v>1663</v>
      </c>
      <c r="B992" s="29">
        <v>24280.5</v>
      </c>
      <c r="C992" s="26">
        <v>24280.5</v>
      </c>
      <c r="D992" s="27">
        <v>0.0</v>
      </c>
      <c r="E992" s="40"/>
    </row>
    <row r="993" hidden="1">
      <c r="A993" s="57" t="s">
        <v>1664</v>
      </c>
      <c r="B993" s="29">
        <v>1160.0</v>
      </c>
      <c r="C993" s="26">
        <v>1160.0</v>
      </c>
      <c r="D993" s="27">
        <v>0.0</v>
      </c>
      <c r="E993" s="41"/>
    </row>
    <row r="994" hidden="1">
      <c r="A994" s="57" t="s">
        <v>1666</v>
      </c>
      <c r="B994" s="29">
        <v>0.0</v>
      </c>
      <c r="C994" s="26"/>
      <c r="D994" s="27">
        <v>0.0</v>
      </c>
      <c r="E994" s="41"/>
    </row>
    <row r="995" hidden="1">
      <c r="A995" s="31" t="s">
        <v>1668</v>
      </c>
      <c r="B995" s="29">
        <v>0.0</v>
      </c>
      <c r="C995" s="26"/>
      <c r="D995" s="27">
        <v>0.0</v>
      </c>
      <c r="E995" s="41"/>
    </row>
    <row r="996" hidden="1">
      <c r="A996" s="31" t="s">
        <v>1669</v>
      </c>
      <c r="B996" s="29">
        <v>0.0</v>
      </c>
      <c r="C996" s="26"/>
      <c r="D996" s="27">
        <v>0.0</v>
      </c>
      <c r="E996" s="40"/>
    </row>
    <row r="997" hidden="1">
      <c r="A997" s="31" t="s">
        <v>1671</v>
      </c>
      <c r="B997" s="29">
        <v>433.0</v>
      </c>
      <c r="C997" s="26">
        <v>393.0</v>
      </c>
      <c r="D997" s="27">
        <v>-40.0</v>
      </c>
      <c r="E997" s="28"/>
    </row>
    <row r="998" hidden="1">
      <c r="A998" s="31" t="s">
        <v>1673</v>
      </c>
      <c r="B998" s="29">
        <v>5640.0</v>
      </c>
      <c r="C998" s="26">
        <v>5680.0</v>
      </c>
      <c r="D998" s="27">
        <v>40.0</v>
      </c>
      <c r="E998" s="41"/>
    </row>
    <row r="999" hidden="1">
      <c r="A999" s="58" t="s">
        <v>1674</v>
      </c>
      <c r="B999" s="29">
        <v>94213.0</v>
      </c>
      <c r="C999" s="29">
        <v>94213.0</v>
      </c>
      <c r="D999" s="27">
        <v>0.0</v>
      </c>
      <c r="E999" s="41"/>
    </row>
    <row r="1000" hidden="1">
      <c r="A1000" s="58" t="s">
        <v>1675</v>
      </c>
      <c r="B1000" s="29">
        <v>41531.0</v>
      </c>
      <c r="C1000" s="59">
        <v>41531.0</v>
      </c>
      <c r="D1000" s="27">
        <v>0.0</v>
      </c>
      <c r="E1000" s="41"/>
    </row>
    <row r="1001" hidden="1">
      <c r="A1001" s="58" t="s">
        <v>1676</v>
      </c>
      <c r="B1001" s="29">
        <v>121245.0</v>
      </c>
      <c r="C1001" s="59">
        <v>119875.0</v>
      </c>
      <c r="D1001" s="27">
        <v>-1370.0</v>
      </c>
      <c r="E1001" s="41"/>
    </row>
    <row r="1002" hidden="1">
      <c r="A1002" s="58" t="s">
        <v>1677</v>
      </c>
      <c r="B1002" s="29">
        <v>96312.0</v>
      </c>
      <c r="C1002" s="59">
        <v>96312.0</v>
      </c>
      <c r="D1002" s="27">
        <v>0.0</v>
      </c>
      <c r="E1002" s="41"/>
    </row>
    <row r="1003" hidden="1">
      <c r="A1003" s="58" t="s">
        <v>1679</v>
      </c>
      <c r="B1003" s="29">
        <v>3559.0</v>
      </c>
      <c r="C1003" s="59">
        <v>3559.0</v>
      </c>
      <c r="D1003" s="27">
        <v>0.0</v>
      </c>
      <c r="E1003" s="41"/>
    </row>
    <row r="1004" hidden="1">
      <c r="A1004" s="58" t="s">
        <v>1680</v>
      </c>
      <c r="B1004" s="29">
        <v>14411.0</v>
      </c>
      <c r="C1004" s="59">
        <v>14411.0</v>
      </c>
      <c r="D1004" s="27">
        <v>0.0</v>
      </c>
      <c r="E1004" s="41"/>
    </row>
    <row r="1005" hidden="1">
      <c r="A1005" s="35" t="s">
        <v>1681</v>
      </c>
      <c r="B1005" s="29">
        <v>424955.5</v>
      </c>
      <c r="C1005" s="59">
        <v>423585.5</v>
      </c>
      <c r="D1005" s="27">
        <v>-1370.0</v>
      </c>
      <c r="E1005" s="41"/>
    </row>
    <row r="1006" hidden="1">
      <c r="A1006" s="36" t="s">
        <v>1682</v>
      </c>
      <c r="B1006" s="42">
        <v>0.0</v>
      </c>
      <c r="C1006" s="65">
        <v>2.0</v>
      </c>
      <c r="D1006" s="66">
        <v>2.0</v>
      </c>
      <c r="E1006" s="45"/>
    </row>
    <row r="1007" hidden="1"/>
    <row r="1008" hidden="1"/>
    <row r="1009" hidden="1">
      <c r="A1009" s="5" t="s">
        <v>1685</v>
      </c>
      <c r="B1009" s="6"/>
      <c r="C1009" s="6"/>
      <c r="D1009" s="6"/>
      <c r="E1009" s="7"/>
    </row>
    <row r="1010" hidden="1">
      <c r="A1010" s="10"/>
      <c r="B1010" s="11"/>
      <c r="C1010" s="11"/>
      <c r="D1010" s="11"/>
      <c r="E1010" s="12"/>
    </row>
    <row r="1011" hidden="1">
      <c r="A1011" s="5" t="s">
        <v>1655</v>
      </c>
      <c r="B1011" s="6"/>
      <c r="C1011" s="6"/>
      <c r="D1011" s="6"/>
      <c r="E1011" s="7"/>
    </row>
    <row r="1012" hidden="1">
      <c r="A1012" s="10"/>
      <c r="B1012" s="11"/>
      <c r="C1012" s="11"/>
      <c r="D1012" s="11"/>
      <c r="E1012" s="12"/>
    </row>
    <row r="1013" hidden="1">
      <c r="A1013" s="13">
        <v>45726.0</v>
      </c>
      <c r="B1013" s="6"/>
      <c r="C1013" s="54" t="s">
        <v>1656</v>
      </c>
      <c r="D1013" s="15">
        <v>45732.0</v>
      </c>
      <c r="E1013" s="7"/>
    </row>
    <row r="1014" hidden="1">
      <c r="A1014" s="10"/>
      <c r="B1014" s="11"/>
      <c r="C1014" s="16"/>
      <c r="D1014" s="11"/>
      <c r="E1014" s="12"/>
    </row>
    <row r="1015" hidden="1">
      <c r="A1015" s="55" t="s">
        <v>1985</v>
      </c>
      <c r="B1015" s="7"/>
      <c r="C1015" s="16"/>
      <c r="D1015" s="56" t="s">
        <v>1986</v>
      </c>
      <c r="E1015" s="7"/>
    </row>
    <row r="1016" hidden="1">
      <c r="A1016" s="10"/>
      <c r="B1016" s="12"/>
      <c r="C1016" s="16"/>
      <c r="D1016" s="11"/>
      <c r="E1016" s="12"/>
    </row>
    <row r="1017" hidden="1">
      <c r="A1017" s="19" t="s">
        <v>1657</v>
      </c>
      <c r="B1017" s="6"/>
      <c r="C1017" s="6"/>
      <c r="D1017" s="6"/>
      <c r="E1017" s="7"/>
    </row>
    <row r="1018" hidden="1">
      <c r="A1018" s="20" t="s">
        <v>1658</v>
      </c>
      <c r="B1018" s="21" t="s">
        <v>1659</v>
      </c>
      <c r="C1018" s="22" t="s">
        <v>1660</v>
      </c>
      <c r="D1018" s="21" t="s">
        <v>1661</v>
      </c>
      <c r="E1018" s="23" t="s">
        <v>13</v>
      </c>
    </row>
    <row r="1019" hidden="1">
      <c r="A1019" s="57" t="s">
        <v>1662</v>
      </c>
      <c r="B1019" s="25">
        <v>24275.0</v>
      </c>
      <c r="C1019" s="26">
        <v>24282.0</v>
      </c>
      <c r="D1019" s="27">
        <v>7.0</v>
      </c>
      <c r="E1019" s="41"/>
    </row>
    <row r="1020" hidden="1">
      <c r="A1020" s="57" t="s">
        <v>1663</v>
      </c>
      <c r="B1020" s="29">
        <v>34168.0</v>
      </c>
      <c r="C1020" s="26">
        <v>34168.0</v>
      </c>
      <c r="D1020" s="27">
        <v>0.0</v>
      </c>
      <c r="E1020" s="40"/>
    </row>
    <row r="1021" hidden="1">
      <c r="A1021" s="57" t="s">
        <v>1664</v>
      </c>
      <c r="B1021" s="29">
        <v>1450.0</v>
      </c>
      <c r="C1021" s="26">
        <v>1450.0</v>
      </c>
      <c r="D1021" s="27">
        <v>0.0</v>
      </c>
      <c r="E1021" s="41"/>
    </row>
    <row r="1022" hidden="1">
      <c r="A1022" s="57" t="s">
        <v>1666</v>
      </c>
      <c r="B1022" s="29">
        <v>0.0</v>
      </c>
      <c r="C1022" s="26"/>
      <c r="D1022" s="27">
        <v>0.0</v>
      </c>
      <c r="E1022" s="41"/>
    </row>
    <row r="1023" hidden="1">
      <c r="A1023" s="31" t="s">
        <v>1668</v>
      </c>
      <c r="B1023" s="29">
        <v>0.0</v>
      </c>
      <c r="C1023" s="26"/>
      <c r="D1023" s="27">
        <v>0.0</v>
      </c>
      <c r="E1023" s="41"/>
    </row>
    <row r="1024" hidden="1">
      <c r="A1024" s="31" t="s">
        <v>1669</v>
      </c>
      <c r="B1024" s="29">
        <v>0.0</v>
      </c>
      <c r="C1024" s="26"/>
      <c r="D1024" s="27">
        <v>0.0</v>
      </c>
      <c r="E1024" s="40"/>
    </row>
    <row r="1025" hidden="1">
      <c r="A1025" s="31" t="s">
        <v>1671</v>
      </c>
      <c r="B1025" s="29">
        <v>4095.0</v>
      </c>
      <c r="C1025" s="26">
        <v>4035.0</v>
      </c>
      <c r="D1025" s="27">
        <v>-60.0</v>
      </c>
      <c r="E1025" s="28" t="s">
        <v>2182</v>
      </c>
    </row>
    <row r="1026" hidden="1">
      <c r="A1026" s="31" t="s">
        <v>1673</v>
      </c>
      <c r="B1026" s="29">
        <v>5400.0</v>
      </c>
      <c r="C1026" s="26">
        <v>5440.0</v>
      </c>
      <c r="D1026" s="27">
        <v>40.0</v>
      </c>
      <c r="E1026" s="41"/>
    </row>
    <row r="1027" hidden="1">
      <c r="A1027" s="58" t="s">
        <v>1674</v>
      </c>
      <c r="B1027" s="29">
        <v>123994.0</v>
      </c>
      <c r="C1027" s="29">
        <v>123994.0</v>
      </c>
      <c r="D1027" s="27">
        <v>0.0</v>
      </c>
      <c r="E1027" s="41"/>
    </row>
    <row r="1028" hidden="1">
      <c r="A1028" s="58" t="s">
        <v>1675</v>
      </c>
      <c r="B1028" s="29">
        <v>48132.0</v>
      </c>
      <c r="C1028" s="59">
        <v>48132.0</v>
      </c>
      <c r="D1028" s="27">
        <v>0.0</v>
      </c>
      <c r="E1028" s="41"/>
    </row>
    <row r="1029" hidden="1">
      <c r="A1029" s="58" t="s">
        <v>1676</v>
      </c>
      <c r="B1029" s="29">
        <v>140649.0</v>
      </c>
      <c r="C1029" s="59">
        <v>140649.0</v>
      </c>
      <c r="D1029" s="27">
        <v>0.0</v>
      </c>
      <c r="E1029" s="41"/>
    </row>
    <row r="1030" hidden="1">
      <c r="A1030" s="58" t="s">
        <v>1677</v>
      </c>
      <c r="B1030" s="29">
        <v>90597.0</v>
      </c>
      <c r="C1030" s="59">
        <v>90597.0</v>
      </c>
      <c r="D1030" s="27">
        <v>0.0</v>
      </c>
      <c r="E1030" s="41"/>
    </row>
    <row r="1031" hidden="1">
      <c r="A1031" s="58" t="s">
        <v>1679</v>
      </c>
      <c r="B1031" s="29">
        <v>3707.0</v>
      </c>
      <c r="C1031" s="59">
        <v>3707.0</v>
      </c>
      <c r="D1031" s="27">
        <v>0.0</v>
      </c>
      <c r="E1031" s="41"/>
    </row>
    <row r="1032" hidden="1">
      <c r="A1032" s="58" t="s">
        <v>1680</v>
      </c>
      <c r="B1032" s="29">
        <v>16462.0</v>
      </c>
      <c r="C1032" s="59">
        <v>16462.0</v>
      </c>
      <c r="D1032" s="27">
        <v>0.0</v>
      </c>
      <c r="E1032" s="41"/>
    </row>
    <row r="1033" hidden="1">
      <c r="A1033" s="35" t="s">
        <v>1681</v>
      </c>
      <c r="B1033" s="29">
        <v>476202.5</v>
      </c>
      <c r="C1033" s="59">
        <v>476202.5</v>
      </c>
      <c r="D1033" s="27">
        <v>0.0</v>
      </c>
      <c r="E1033" s="41"/>
    </row>
    <row r="1034" hidden="1">
      <c r="A1034" s="36" t="s">
        <v>1682</v>
      </c>
      <c r="B1034" s="42">
        <v>264.5</v>
      </c>
      <c r="C1034" s="65">
        <v>251.5</v>
      </c>
      <c r="D1034" s="66">
        <v>-13.0</v>
      </c>
      <c r="E1034" s="45"/>
    </row>
    <row r="1035" hidden="1"/>
    <row r="1036" hidden="1"/>
    <row r="1037" hidden="1">
      <c r="A1037" s="5" t="s">
        <v>1685</v>
      </c>
      <c r="B1037" s="6"/>
      <c r="C1037" s="6"/>
      <c r="D1037" s="6"/>
      <c r="E1037" s="7"/>
    </row>
    <row r="1038" hidden="1">
      <c r="A1038" s="10"/>
      <c r="B1038" s="11"/>
      <c r="C1038" s="11"/>
      <c r="D1038" s="11"/>
      <c r="E1038" s="12"/>
    </row>
    <row r="1039" hidden="1">
      <c r="A1039" s="5" t="s">
        <v>1655</v>
      </c>
      <c r="B1039" s="6"/>
      <c r="C1039" s="6"/>
      <c r="D1039" s="6"/>
      <c r="E1039" s="7"/>
    </row>
    <row r="1040" hidden="1">
      <c r="A1040" s="10"/>
      <c r="B1040" s="11"/>
      <c r="C1040" s="11"/>
      <c r="D1040" s="11"/>
      <c r="E1040" s="12"/>
    </row>
    <row r="1041" hidden="1">
      <c r="A1041" s="13">
        <v>45733.0</v>
      </c>
      <c r="B1041" s="6"/>
      <c r="C1041" s="54" t="s">
        <v>1656</v>
      </c>
      <c r="D1041" s="15">
        <v>45739.0</v>
      </c>
      <c r="E1041" s="7"/>
    </row>
    <row r="1042" hidden="1">
      <c r="A1042" s="10"/>
      <c r="B1042" s="11"/>
      <c r="C1042" s="16"/>
      <c r="D1042" s="11"/>
      <c r="E1042" s="12"/>
    </row>
    <row r="1043" hidden="1">
      <c r="A1043" s="55" t="s">
        <v>1985</v>
      </c>
      <c r="B1043" s="7"/>
      <c r="C1043" s="16"/>
      <c r="D1043" s="56" t="s">
        <v>1986</v>
      </c>
      <c r="E1043" s="7"/>
    </row>
    <row r="1044" hidden="1">
      <c r="A1044" s="10"/>
      <c r="B1044" s="12"/>
      <c r="C1044" s="16"/>
      <c r="D1044" s="11"/>
      <c r="E1044" s="12"/>
    </row>
    <row r="1045" hidden="1">
      <c r="A1045" s="19" t="s">
        <v>1657</v>
      </c>
      <c r="B1045" s="6"/>
      <c r="C1045" s="6"/>
      <c r="D1045" s="6"/>
      <c r="E1045" s="7"/>
    </row>
    <row r="1046" hidden="1">
      <c r="A1046" s="20" t="s">
        <v>1658</v>
      </c>
      <c r="B1046" s="21" t="s">
        <v>1659</v>
      </c>
      <c r="C1046" s="22" t="s">
        <v>1660</v>
      </c>
      <c r="D1046" s="21" t="s">
        <v>1661</v>
      </c>
      <c r="E1046" s="23" t="s">
        <v>13</v>
      </c>
    </row>
    <row r="1047" hidden="1">
      <c r="A1047" s="57" t="s">
        <v>1662</v>
      </c>
      <c r="B1047" s="25">
        <v>29237.0</v>
      </c>
      <c r="C1047" s="26">
        <v>29218.0</v>
      </c>
      <c r="D1047" s="27">
        <v>-19.0</v>
      </c>
      <c r="E1047" s="41"/>
    </row>
    <row r="1048" hidden="1">
      <c r="A1048" s="57" t="s">
        <v>1663</v>
      </c>
      <c r="B1048" s="29">
        <v>29474.0</v>
      </c>
      <c r="C1048" s="26">
        <v>29474.0</v>
      </c>
      <c r="D1048" s="27">
        <v>0.0</v>
      </c>
      <c r="E1048" s="40"/>
    </row>
    <row r="1049" hidden="1">
      <c r="A1049" s="57" t="s">
        <v>1664</v>
      </c>
      <c r="B1049" s="29">
        <v>2330.0</v>
      </c>
      <c r="C1049" s="26">
        <v>2330.0</v>
      </c>
      <c r="D1049" s="27">
        <v>0.0</v>
      </c>
      <c r="E1049" s="41"/>
    </row>
    <row r="1050" hidden="1">
      <c r="A1050" s="57" t="s">
        <v>1666</v>
      </c>
      <c r="B1050" s="29">
        <v>0.0</v>
      </c>
      <c r="C1050" s="26"/>
      <c r="D1050" s="27">
        <v>0.0</v>
      </c>
      <c r="E1050" s="41"/>
    </row>
    <row r="1051" hidden="1">
      <c r="A1051" s="31" t="s">
        <v>1668</v>
      </c>
      <c r="B1051" s="29">
        <v>0.0</v>
      </c>
      <c r="C1051" s="26"/>
      <c r="D1051" s="27">
        <v>0.0</v>
      </c>
      <c r="E1051" s="41"/>
    </row>
    <row r="1052" hidden="1">
      <c r="A1052" s="31" t="s">
        <v>1669</v>
      </c>
      <c r="B1052" s="29">
        <v>0.0</v>
      </c>
      <c r="C1052" s="26"/>
      <c r="D1052" s="27">
        <v>0.0</v>
      </c>
      <c r="E1052" s="40"/>
    </row>
    <row r="1053" hidden="1">
      <c r="A1053" s="31" t="s">
        <v>1671</v>
      </c>
      <c r="B1053" s="29">
        <v>1163.0</v>
      </c>
      <c r="C1053" s="26">
        <v>882.0</v>
      </c>
      <c r="D1053" s="27">
        <v>-281.0</v>
      </c>
      <c r="E1053" s="28"/>
    </row>
    <row r="1054" hidden="1">
      <c r="A1054" s="31" t="s">
        <v>1673</v>
      </c>
      <c r="B1054" s="29">
        <v>5320.0</v>
      </c>
      <c r="C1054" s="26">
        <v>5600.0</v>
      </c>
      <c r="D1054" s="27">
        <v>280.0</v>
      </c>
      <c r="E1054" s="41"/>
    </row>
    <row r="1055" hidden="1">
      <c r="A1055" s="58" t="s">
        <v>1674</v>
      </c>
      <c r="B1055" s="29">
        <v>130107.0</v>
      </c>
      <c r="C1055" s="29">
        <v>130107.0</v>
      </c>
      <c r="D1055" s="27">
        <v>0.0</v>
      </c>
      <c r="E1055" s="41"/>
    </row>
    <row r="1056" hidden="1">
      <c r="A1056" s="58" t="s">
        <v>1675</v>
      </c>
      <c r="B1056" s="29">
        <v>49297.0</v>
      </c>
      <c r="C1056" s="59">
        <v>49297.0</v>
      </c>
      <c r="D1056" s="27">
        <v>0.0</v>
      </c>
      <c r="E1056" s="41"/>
    </row>
    <row r="1057" hidden="1">
      <c r="A1057" s="58" t="s">
        <v>1676</v>
      </c>
      <c r="B1057" s="29">
        <v>130903.0</v>
      </c>
      <c r="C1057" s="59">
        <v>130903.0</v>
      </c>
      <c r="D1057" s="27">
        <v>0.0</v>
      </c>
      <c r="E1057" s="41"/>
    </row>
    <row r="1058" hidden="1">
      <c r="A1058" s="58" t="s">
        <v>1677</v>
      </c>
      <c r="B1058" s="29">
        <v>93747.0</v>
      </c>
      <c r="C1058" s="59">
        <v>93747.0</v>
      </c>
      <c r="D1058" s="27">
        <v>0.0</v>
      </c>
      <c r="E1058" s="41"/>
    </row>
    <row r="1059" hidden="1">
      <c r="A1059" s="58" t="s">
        <v>1679</v>
      </c>
      <c r="B1059" s="29">
        <v>358.0</v>
      </c>
      <c r="C1059" s="59">
        <v>358.0</v>
      </c>
      <c r="D1059" s="27">
        <v>0.0</v>
      </c>
      <c r="E1059" s="41"/>
    </row>
    <row r="1060" hidden="1">
      <c r="A1060" s="58" t="s">
        <v>1680</v>
      </c>
      <c r="B1060" s="29">
        <v>15954.0</v>
      </c>
      <c r="C1060" s="59">
        <v>15954.0</v>
      </c>
      <c r="D1060" s="27">
        <v>0.0</v>
      </c>
      <c r="E1060" s="41"/>
    </row>
    <row r="1061" hidden="1">
      <c r="A1061" s="35" t="s">
        <v>1681</v>
      </c>
      <c r="B1061" s="29">
        <v>471933.8</v>
      </c>
      <c r="C1061" s="59">
        <v>471933.8</v>
      </c>
      <c r="D1061" s="27">
        <v>0.0</v>
      </c>
      <c r="E1061" s="41"/>
    </row>
    <row r="1062" hidden="1">
      <c r="A1062" s="36" t="s">
        <v>1682</v>
      </c>
      <c r="B1062" s="42">
        <v>2.1999999999970896</v>
      </c>
      <c r="C1062" s="65">
        <v>-17.79999999998836</v>
      </c>
      <c r="D1062" s="66">
        <v>-19.999999999985448</v>
      </c>
      <c r="E1062" s="45"/>
    </row>
    <row r="1063" hidden="1"/>
    <row r="1064" hidden="1"/>
    <row r="1065" hidden="1">
      <c r="A1065" s="5" t="s">
        <v>1685</v>
      </c>
      <c r="B1065" s="6"/>
      <c r="C1065" s="6"/>
      <c r="D1065" s="6"/>
      <c r="E1065" s="7"/>
    </row>
    <row r="1066" hidden="1">
      <c r="A1066" s="10"/>
      <c r="B1066" s="11"/>
      <c r="C1066" s="11"/>
      <c r="D1066" s="11"/>
      <c r="E1066" s="12"/>
    </row>
    <row r="1067" hidden="1">
      <c r="A1067" s="5" t="s">
        <v>1655</v>
      </c>
      <c r="B1067" s="6"/>
      <c r="C1067" s="6"/>
      <c r="D1067" s="6"/>
      <c r="E1067" s="7"/>
    </row>
    <row r="1068" hidden="1">
      <c r="A1068" s="10"/>
      <c r="B1068" s="11"/>
      <c r="C1068" s="11"/>
      <c r="D1068" s="11"/>
      <c r="E1068" s="12"/>
    </row>
    <row r="1069" hidden="1">
      <c r="A1069" s="13">
        <v>45740.0</v>
      </c>
      <c r="B1069" s="6"/>
      <c r="C1069" s="54" t="s">
        <v>1656</v>
      </c>
      <c r="D1069" s="15">
        <v>45746.0</v>
      </c>
      <c r="E1069" s="7"/>
    </row>
    <row r="1070" hidden="1">
      <c r="A1070" s="10"/>
      <c r="B1070" s="11"/>
      <c r="C1070" s="16"/>
      <c r="D1070" s="11"/>
      <c r="E1070" s="12"/>
    </row>
    <row r="1071" hidden="1">
      <c r="A1071" s="55" t="s">
        <v>1985</v>
      </c>
      <c r="B1071" s="7"/>
      <c r="C1071" s="16"/>
      <c r="D1071" s="56" t="s">
        <v>1986</v>
      </c>
      <c r="E1071" s="7"/>
    </row>
    <row r="1072" hidden="1">
      <c r="A1072" s="10"/>
      <c r="B1072" s="12"/>
      <c r="C1072" s="16"/>
      <c r="D1072" s="11"/>
      <c r="E1072" s="12"/>
    </row>
    <row r="1073" hidden="1">
      <c r="A1073" s="19" t="s">
        <v>1657</v>
      </c>
      <c r="B1073" s="6"/>
      <c r="C1073" s="6"/>
      <c r="D1073" s="6"/>
      <c r="E1073" s="7"/>
    </row>
    <row r="1074" hidden="1">
      <c r="A1074" s="20" t="s">
        <v>1658</v>
      </c>
      <c r="B1074" s="21" t="s">
        <v>1659</v>
      </c>
      <c r="C1074" s="22" t="s">
        <v>1660</v>
      </c>
      <c r="D1074" s="21" t="s">
        <v>1661</v>
      </c>
      <c r="E1074" s="23" t="s">
        <v>13</v>
      </c>
    </row>
    <row r="1075" hidden="1">
      <c r="A1075" s="57" t="s">
        <v>1662</v>
      </c>
      <c r="B1075" s="25">
        <v>38869.0</v>
      </c>
      <c r="C1075" s="26">
        <v>38869.0</v>
      </c>
      <c r="D1075" s="27">
        <v>0.0</v>
      </c>
      <c r="E1075" s="41"/>
    </row>
    <row r="1076" hidden="1">
      <c r="A1076" s="57" t="s">
        <v>1663</v>
      </c>
      <c r="B1076" s="29">
        <v>27908.0</v>
      </c>
      <c r="C1076" s="26">
        <v>27908.0</v>
      </c>
      <c r="D1076" s="27">
        <v>0.0</v>
      </c>
      <c r="E1076" s="40"/>
    </row>
    <row r="1077" hidden="1">
      <c r="A1077" s="57" t="s">
        <v>1664</v>
      </c>
      <c r="B1077" s="29">
        <v>835.0</v>
      </c>
      <c r="C1077" s="26">
        <v>835.0</v>
      </c>
      <c r="D1077" s="27">
        <v>0.0</v>
      </c>
      <c r="E1077" s="41"/>
    </row>
    <row r="1078" hidden="1">
      <c r="A1078" s="57" t="s">
        <v>1666</v>
      </c>
      <c r="B1078" s="29">
        <v>0.0</v>
      </c>
      <c r="C1078" s="26"/>
      <c r="D1078" s="27">
        <v>0.0</v>
      </c>
      <c r="E1078" s="41"/>
    </row>
    <row r="1079" hidden="1">
      <c r="A1079" s="31" t="s">
        <v>1668</v>
      </c>
      <c r="B1079" s="29">
        <v>0.0</v>
      </c>
      <c r="C1079" s="26"/>
      <c r="D1079" s="27">
        <v>0.0</v>
      </c>
      <c r="E1079" s="41"/>
    </row>
    <row r="1080" hidden="1">
      <c r="A1080" s="31" t="s">
        <v>1669</v>
      </c>
      <c r="B1080" s="29">
        <v>0.0</v>
      </c>
      <c r="C1080" s="26"/>
      <c r="D1080" s="27">
        <v>0.0</v>
      </c>
      <c r="E1080" s="40"/>
    </row>
    <row r="1081" hidden="1">
      <c r="A1081" s="31" t="s">
        <v>1671</v>
      </c>
      <c r="B1081" s="29">
        <v>335.0</v>
      </c>
      <c r="C1081" s="26">
        <v>335.0</v>
      </c>
      <c r="D1081" s="27">
        <v>0.0</v>
      </c>
      <c r="E1081" s="28"/>
    </row>
    <row r="1082" hidden="1">
      <c r="A1082" s="31" t="s">
        <v>1673</v>
      </c>
      <c r="B1082" s="29">
        <v>6760.0</v>
      </c>
      <c r="C1082" s="26">
        <v>6760.0</v>
      </c>
      <c r="D1082" s="27">
        <v>0.0</v>
      </c>
      <c r="E1082" s="41"/>
    </row>
    <row r="1083" hidden="1">
      <c r="A1083" s="58" t="s">
        <v>1674</v>
      </c>
      <c r="B1083" s="29">
        <v>126885.0</v>
      </c>
      <c r="C1083" s="29">
        <v>136593.0</v>
      </c>
      <c r="D1083" s="27">
        <v>9708.0</v>
      </c>
      <c r="E1083" s="41"/>
    </row>
    <row r="1084" hidden="1">
      <c r="A1084" s="58" t="s">
        <v>1675</v>
      </c>
      <c r="B1084" s="29">
        <v>50436.0</v>
      </c>
      <c r="C1084" s="59">
        <v>50436.0</v>
      </c>
      <c r="D1084" s="27">
        <v>0.0</v>
      </c>
      <c r="E1084" s="41"/>
    </row>
    <row r="1085" hidden="1">
      <c r="A1085" s="58" t="s">
        <v>1676</v>
      </c>
      <c r="B1085" s="29">
        <v>115199.0</v>
      </c>
      <c r="C1085" s="59">
        <v>115199.0</v>
      </c>
      <c r="D1085" s="27">
        <v>0.0</v>
      </c>
      <c r="E1085" s="41"/>
    </row>
    <row r="1086" hidden="1">
      <c r="A1086" s="58" t="s">
        <v>1677</v>
      </c>
      <c r="B1086" s="29">
        <v>104081.0</v>
      </c>
      <c r="C1086" s="59">
        <v>104081.0</v>
      </c>
      <c r="D1086" s="27">
        <v>0.0</v>
      </c>
      <c r="E1086" s="41"/>
    </row>
    <row r="1087" hidden="1">
      <c r="A1087" s="58" t="s">
        <v>1679</v>
      </c>
      <c r="B1087" s="29">
        <v>3086.0</v>
      </c>
      <c r="C1087" s="59">
        <v>3086.0</v>
      </c>
      <c r="D1087" s="27">
        <v>0.0</v>
      </c>
      <c r="E1087" s="41"/>
    </row>
    <row r="1088" hidden="1">
      <c r="A1088" s="58" t="s">
        <v>1680</v>
      </c>
      <c r="B1088" s="29">
        <v>18007.0</v>
      </c>
      <c r="C1088" s="59">
        <v>18007.0</v>
      </c>
      <c r="D1088" s="27">
        <v>0.0</v>
      </c>
      <c r="E1088" s="41"/>
    </row>
    <row r="1089" hidden="1">
      <c r="A1089" s="35" t="s">
        <v>1681</v>
      </c>
      <c r="B1089" s="29">
        <v>474373.2</v>
      </c>
      <c r="C1089" s="59">
        <v>484081.2</v>
      </c>
      <c r="D1089" s="27">
        <v>9708.0</v>
      </c>
      <c r="E1089" s="41"/>
    </row>
    <row r="1090" hidden="1">
      <c r="A1090" s="36" t="s">
        <v>1682</v>
      </c>
      <c r="B1090" s="42">
        <v>20.80000000000291</v>
      </c>
      <c r="C1090" s="65">
        <v>20.79999999998836</v>
      </c>
      <c r="D1090" s="66">
        <v>-1.4551915228366852E-11</v>
      </c>
      <c r="E1090" s="45"/>
    </row>
    <row r="1091" hidden="1"/>
    <row r="1092" hidden="1"/>
    <row r="1093" hidden="1">
      <c r="A1093" s="5" t="s">
        <v>1685</v>
      </c>
      <c r="B1093" s="6"/>
      <c r="C1093" s="6"/>
      <c r="D1093" s="6"/>
      <c r="E1093" s="7"/>
    </row>
    <row r="1094" hidden="1">
      <c r="A1094" s="10"/>
      <c r="B1094" s="11"/>
      <c r="C1094" s="11"/>
      <c r="D1094" s="11"/>
      <c r="E1094" s="12"/>
    </row>
    <row r="1095" hidden="1">
      <c r="A1095" s="5" t="s">
        <v>1655</v>
      </c>
      <c r="B1095" s="6"/>
      <c r="C1095" s="6"/>
      <c r="D1095" s="6"/>
      <c r="E1095" s="7"/>
    </row>
    <row r="1096" hidden="1">
      <c r="A1096" s="10"/>
      <c r="B1096" s="11"/>
      <c r="C1096" s="11"/>
      <c r="D1096" s="11"/>
      <c r="E1096" s="12"/>
    </row>
    <row r="1097" hidden="1">
      <c r="A1097" s="13">
        <v>45747.0</v>
      </c>
      <c r="B1097" s="6"/>
      <c r="C1097" s="54" t="s">
        <v>1656</v>
      </c>
      <c r="D1097" s="15">
        <v>45747.0</v>
      </c>
      <c r="E1097" s="7"/>
    </row>
    <row r="1098" hidden="1">
      <c r="A1098" s="10"/>
      <c r="B1098" s="11"/>
      <c r="C1098" s="16"/>
      <c r="D1098" s="11"/>
      <c r="E1098" s="12"/>
    </row>
    <row r="1099" hidden="1">
      <c r="A1099" s="55" t="s">
        <v>1985</v>
      </c>
      <c r="B1099" s="7"/>
      <c r="C1099" s="16"/>
      <c r="D1099" s="56" t="s">
        <v>1985</v>
      </c>
      <c r="E1099" s="7"/>
    </row>
    <row r="1100" hidden="1">
      <c r="A1100" s="10"/>
      <c r="B1100" s="12"/>
      <c r="C1100" s="16"/>
      <c r="D1100" s="11"/>
      <c r="E1100" s="12"/>
    </row>
    <row r="1101" hidden="1">
      <c r="A1101" s="19" t="s">
        <v>1657</v>
      </c>
      <c r="B1101" s="6"/>
      <c r="C1101" s="6"/>
      <c r="D1101" s="6"/>
      <c r="E1101" s="7"/>
    </row>
    <row r="1102" hidden="1">
      <c r="A1102" s="20" t="s">
        <v>1658</v>
      </c>
      <c r="B1102" s="21" t="s">
        <v>1659</v>
      </c>
      <c r="C1102" s="22" t="s">
        <v>1660</v>
      </c>
      <c r="D1102" s="21" t="s">
        <v>1661</v>
      </c>
      <c r="E1102" s="23" t="s">
        <v>13</v>
      </c>
    </row>
    <row r="1103" hidden="1">
      <c r="A1103" s="57" t="s">
        <v>1662</v>
      </c>
      <c r="B1103" s="25">
        <v>2358.0</v>
      </c>
      <c r="C1103" s="26">
        <v>2358.0</v>
      </c>
      <c r="D1103" s="27">
        <v>0.0</v>
      </c>
      <c r="E1103" s="41"/>
    </row>
    <row r="1104" hidden="1">
      <c r="A1104" s="57" t="s">
        <v>1663</v>
      </c>
      <c r="B1104" s="29">
        <v>3836.0</v>
      </c>
      <c r="C1104" s="26">
        <v>3836.0</v>
      </c>
      <c r="D1104" s="27">
        <v>0.0</v>
      </c>
      <c r="E1104" s="40"/>
    </row>
    <row r="1105" hidden="1">
      <c r="A1105" s="57" t="s">
        <v>1664</v>
      </c>
      <c r="B1105" s="29">
        <v>0.0</v>
      </c>
      <c r="C1105" s="26"/>
      <c r="D1105" s="27">
        <v>0.0</v>
      </c>
      <c r="E1105" s="41"/>
    </row>
    <row r="1106" hidden="1">
      <c r="A1106" s="57" t="s">
        <v>1666</v>
      </c>
      <c r="B1106" s="29">
        <v>0.0</v>
      </c>
      <c r="C1106" s="26"/>
      <c r="D1106" s="27">
        <v>0.0</v>
      </c>
      <c r="E1106" s="41"/>
    </row>
    <row r="1107" hidden="1">
      <c r="A1107" s="31" t="s">
        <v>1668</v>
      </c>
      <c r="B1107" s="29">
        <v>0.0</v>
      </c>
      <c r="C1107" s="26"/>
      <c r="D1107" s="27">
        <v>0.0</v>
      </c>
      <c r="E1107" s="41"/>
    </row>
    <row r="1108" hidden="1">
      <c r="A1108" s="31" t="s">
        <v>1669</v>
      </c>
      <c r="B1108" s="29">
        <v>0.0</v>
      </c>
      <c r="C1108" s="26"/>
      <c r="D1108" s="27">
        <v>0.0</v>
      </c>
      <c r="E1108" s="40"/>
    </row>
    <row r="1109" hidden="1">
      <c r="A1109" s="31" t="s">
        <v>1671</v>
      </c>
      <c r="B1109" s="29">
        <v>0.0</v>
      </c>
      <c r="C1109" s="26"/>
      <c r="D1109" s="27">
        <v>0.0</v>
      </c>
      <c r="E1109" s="28"/>
    </row>
    <row r="1110" hidden="1">
      <c r="A1110" s="31" t="s">
        <v>1673</v>
      </c>
      <c r="B1110" s="29">
        <v>800.0</v>
      </c>
      <c r="C1110" s="26">
        <v>840.0</v>
      </c>
      <c r="D1110" s="27">
        <v>40.0</v>
      </c>
      <c r="E1110" s="41"/>
    </row>
    <row r="1111" hidden="1">
      <c r="A1111" s="58" t="s">
        <v>1674</v>
      </c>
      <c r="B1111" s="29">
        <v>8658.0</v>
      </c>
      <c r="C1111" s="29">
        <v>8658.0</v>
      </c>
      <c r="D1111" s="27">
        <v>0.0</v>
      </c>
      <c r="E1111" s="41"/>
    </row>
    <row r="1112" hidden="1">
      <c r="A1112" s="58" t="s">
        <v>1675</v>
      </c>
      <c r="B1112" s="29">
        <v>5452.0</v>
      </c>
      <c r="C1112" s="59">
        <v>5452.0</v>
      </c>
      <c r="D1112" s="27">
        <v>0.0</v>
      </c>
      <c r="E1112" s="41"/>
    </row>
    <row r="1113" hidden="1">
      <c r="A1113" s="58" t="s">
        <v>1676</v>
      </c>
      <c r="B1113" s="29">
        <v>11818.0</v>
      </c>
      <c r="C1113" s="59">
        <v>11818.0</v>
      </c>
      <c r="D1113" s="27">
        <v>0.0</v>
      </c>
      <c r="E1113" s="41"/>
    </row>
    <row r="1114" hidden="1">
      <c r="A1114" s="58" t="s">
        <v>1677</v>
      </c>
      <c r="B1114" s="29">
        <v>11444.0</v>
      </c>
      <c r="C1114" s="59">
        <v>11444.0</v>
      </c>
      <c r="D1114" s="27">
        <v>0.0</v>
      </c>
      <c r="E1114" s="41"/>
    </row>
    <row r="1115" hidden="1">
      <c r="A1115" s="58" t="s">
        <v>1679</v>
      </c>
      <c r="B1115" s="29">
        <v>0.0</v>
      </c>
      <c r="C1115" s="59">
        <v>0.0</v>
      </c>
      <c r="D1115" s="27">
        <v>0.0</v>
      </c>
      <c r="E1115" s="41"/>
    </row>
    <row r="1116" hidden="1">
      <c r="A1116" s="58" t="s">
        <v>1680</v>
      </c>
      <c r="B1116" s="29">
        <v>952.0</v>
      </c>
      <c r="C1116" s="59">
        <v>952.0</v>
      </c>
      <c r="D1116" s="27">
        <v>0.0</v>
      </c>
      <c r="E1116" s="41"/>
    </row>
    <row r="1117" hidden="1">
      <c r="A1117" s="35" t="s">
        <v>1681</v>
      </c>
      <c r="B1117" s="29">
        <v>44366.0</v>
      </c>
      <c r="C1117" s="59">
        <v>44366.0</v>
      </c>
      <c r="D1117" s="27">
        <v>0.0</v>
      </c>
      <c r="E1117" s="41"/>
    </row>
    <row r="1118" hidden="1">
      <c r="A1118" s="36" t="s">
        <v>1682</v>
      </c>
      <c r="B1118" s="42">
        <v>0.0</v>
      </c>
      <c r="C1118" s="65">
        <v>40.0</v>
      </c>
      <c r="D1118" s="66">
        <v>40.0</v>
      </c>
      <c r="E1118" s="45"/>
    </row>
    <row r="1119" hidden="1"/>
    <row r="1120" hidden="1"/>
    <row r="1121" hidden="1">
      <c r="A1121" s="5" t="s">
        <v>1685</v>
      </c>
      <c r="B1121" s="6"/>
      <c r="C1121" s="6"/>
      <c r="D1121" s="6"/>
      <c r="E1121" s="7"/>
    </row>
    <row r="1122" hidden="1">
      <c r="A1122" s="10"/>
      <c r="B1122" s="11"/>
      <c r="C1122" s="11"/>
      <c r="D1122" s="11"/>
      <c r="E1122" s="12"/>
    </row>
    <row r="1123" hidden="1">
      <c r="A1123" s="5" t="s">
        <v>1655</v>
      </c>
      <c r="B1123" s="6"/>
      <c r="C1123" s="6"/>
      <c r="D1123" s="6"/>
      <c r="E1123" s="7"/>
    </row>
    <row r="1124" hidden="1">
      <c r="A1124" s="10"/>
      <c r="B1124" s="11"/>
      <c r="C1124" s="11"/>
      <c r="D1124" s="11"/>
      <c r="E1124" s="12"/>
    </row>
    <row r="1125" hidden="1">
      <c r="A1125" s="13">
        <v>45748.0</v>
      </c>
      <c r="B1125" s="6"/>
      <c r="C1125" s="54" t="s">
        <v>1656</v>
      </c>
      <c r="D1125" s="15">
        <v>45753.0</v>
      </c>
      <c r="E1125" s="7"/>
    </row>
    <row r="1126" hidden="1">
      <c r="A1126" s="10"/>
      <c r="B1126" s="11"/>
      <c r="C1126" s="16"/>
      <c r="D1126" s="11"/>
      <c r="E1126" s="12"/>
    </row>
    <row r="1127" hidden="1">
      <c r="A1127" s="55" t="s">
        <v>1987</v>
      </c>
      <c r="B1127" s="7"/>
      <c r="C1127" s="16"/>
      <c r="D1127" s="56" t="s">
        <v>1986</v>
      </c>
      <c r="E1127" s="7"/>
    </row>
    <row r="1128" hidden="1">
      <c r="A1128" s="10"/>
      <c r="B1128" s="12"/>
      <c r="C1128" s="16"/>
      <c r="D1128" s="11"/>
      <c r="E1128" s="12"/>
    </row>
    <row r="1129" hidden="1">
      <c r="A1129" s="19" t="s">
        <v>1657</v>
      </c>
      <c r="B1129" s="6"/>
      <c r="C1129" s="6"/>
      <c r="D1129" s="6"/>
      <c r="E1129" s="7"/>
    </row>
    <row r="1130" hidden="1">
      <c r="A1130" s="20" t="s">
        <v>1658</v>
      </c>
      <c r="B1130" s="21" t="s">
        <v>1659</v>
      </c>
      <c r="C1130" s="22" t="s">
        <v>1660</v>
      </c>
      <c r="D1130" s="21" t="s">
        <v>1661</v>
      </c>
      <c r="E1130" s="23" t="s">
        <v>13</v>
      </c>
    </row>
    <row r="1131" hidden="1">
      <c r="A1131" s="57" t="s">
        <v>1662</v>
      </c>
      <c r="B1131" s="25">
        <v>25765.0</v>
      </c>
      <c r="C1131" s="26">
        <v>25765.0</v>
      </c>
      <c r="D1131" s="27">
        <v>0.0</v>
      </c>
      <c r="E1131" s="41"/>
    </row>
    <row r="1132" hidden="1">
      <c r="A1132" s="57" t="s">
        <v>1663</v>
      </c>
      <c r="B1132" s="29">
        <v>27205.5</v>
      </c>
      <c r="C1132" s="26">
        <v>27205.5</v>
      </c>
      <c r="D1132" s="27">
        <v>0.0</v>
      </c>
      <c r="E1132" s="40"/>
    </row>
    <row r="1133" hidden="1">
      <c r="A1133" s="57" t="s">
        <v>1664</v>
      </c>
      <c r="B1133" s="29">
        <v>150.0</v>
      </c>
      <c r="C1133" s="26">
        <v>150.0</v>
      </c>
      <c r="D1133" s="27">
        <v>0.0</v>
      </c>
      <c r="E1133" s="41"/>
    </row>
    <row r="1134" hidden="1">
      <c r="A1134" s="57" t="s">
        <v>1666</v>
      </c>
      <c r="B1134" s="29">
        <v>0.0</v>
      </c>
      <c r="C1134" s="26"/>
      <c r="D1134" s="27">
        <v>0.0</v>
      </c>
      <c r="E1134" s="41"/>
    </row>
    <row r="1135" hidden="1">
      <c r="A1135" s="31" t="s">
        <v>1668</v>
      </c>
      <c r="B1135" s="29">
        <v>0.0</v>
      </c>
      <c r="C1135" s="26"/>
      <c r="D1135" s="27">
        <v>0.0</v>
      </c>
      <c r="E1135" s="41"/>
    </row>
    <row r="1136" hidden="1">
      <c r="A1136" s="31" t="s">
        <v>1669</v>
      </c>
      <c r="B1136" s="29">
        <v>0.0</v>
      </c>
      <c r="C1136" s="26"/>
      <c r="D1136" s="27">
        <v>0.0</v>
      </c>
      <c r="E1136" s="40"/>
    </row>
    <row r="1137" hidden="1">
      <c r="A1137" s="31" t="s">
        <v>1671</v>
      </c>
      <c r="B1137" s="29">
        <v>3866.0</v>
      </c>
      <c r="C1137" s="26">
        <v>3866.0</v>
      </c>
      <c r="D1137" s="27">
        <v>0.0</v>
      </c>
      <c r="E1137" s="28" t="s">
        <v>2183</v>
      </c>
    </row>
    <row r="1138" hidden="1">
      <c r="A1138" s="31" t="s">
        <v>1673</v>
      </c>
      <c r="B1138" s="29">
        <v>6440.0</v>
      </c>
      <c r="C1138" s="26">
        <v>6480.0</v>
      </c>
      <c r="D1138" s="27">
        <v>40.0</v>
      </c>
      <c r="E1138" s="41"/>
    </row>
    <row r="1139" hidden="1">
      <c r="A1139" s="58" t="s">
        <v>1674</v>
      </c>
      <c r="B1139" s="29">
        <v>102054.0</v>
      </c>
      <c r="C1139" s="29">
        <v>102054.0</v>
      </c>
      <c r="D1139" s="27">
        <v>0.0</v>
      </c>
      <c r="E1139" s="41"/>
    </row>
    <row r="1140" hidden="1">
      <c r="A1140" s="58" t="s">
        <v>1675</v>
      </c>
      <c r="B1140" s="29">
        <v>38303.0</v>
      </c>
      <c r="C1140" s="59">
        <v>38303.0</v>
      </c>
      <c r="D1140" s="27">
        <v>0.0</v>
      </c>
      <c r="E1140" s="41"/>
    </row>
    <row r="1141" hidden="1">
      <c r="A1141" s="58" t="s">
        <v>1676</v>
      </c>
      <c r="B1141" s="29">
        <v>108718.0</v>
      </c>
      <c r="C1141" s="59">
        <v>108718.0</v>
      </c>
      <c r="D1141" s="27">
        <v>0.0</v>
      </c>
      <c r="E1141" s="41"/>
    </row>
    <row r="1142" hidden="1">
      <c r="A1142" s="58" t="s">
        <v>1677</v>
      </c>
      <c r="B1142" s="29">
        <v>85917.0</v>
      </c>
      <c r="C1142" s="59">
        <v>85917.0</v>
      </c>
      <c r="D1142" s="27">
        <v>0.0</v>
      </c>
      <c r="E1142" s="41"/>
    </row>
    <row r="1143" hidden="1">
      <c r="A1143" s="58" t="s">
        <v>1679</v>
      </c>
      <c r="B1143" s="29">
        <v>0.0</v>
      </c>
      <c r="C1143" s="59">
        <v>0.0</v>
      </c>
      <c r="D1143" s="27">
        <v>0.0</v>
      </c>
      <c r="E1143" s="41"/>
    </row>
    <row r="1144" hidden="1">
      <c r="A1144" s="58" t="s">
        <v>1680</v>
      </c>
      <c r="B1144" s="29">
        <v>9967.0</v>
      </c>
      <c r="C1144" s="59">
        <v>9967.0</v>
      </c>
      <c r="D1144" s="27">
        <v>0.0</v>
      </c>
      <c r="E1144" s="41"/>
    </row>
    <row r="1145" hidden="1">
      <c r="A1145" s="35" t="s">
        <v>1681</v>
      </c>
      <c r="B1145" s="29">
        <v>398408.9</v>
      </c>
      <c r="C1145" s="59">
        <v>398408.9</v>
      </c>
      <c r="D1145" s="27">
        <v>0.0</v>
      </c>
      <c r="E1145" s="41"/>
    </row>
    <row r="1146" hidden="1">
      <c r="A1146" s="36" t="s">
        <v>1682</v>
      </c>
      <c r="B1146" s="42">
        <v>9.60000000000582</v>
      </c>
      <c r="C1146" s="65">
        <v>49.59999999997672</v>
      </c>
      <c r="D1146" s="66">
        <v>39.999999999970896</v>
      </c>
      <c r="E1146" s="45"/>
    </row>
    <row r="1147" hidden="1"/>
    <row r="1148" hidden="1"/>
    <row r="1149" hidden="1">
      <c r="A1149" s="5" t="s">
        <v>1685</v>
      </c>
      <c r="B1149" s="6"/>
      <c r="C1149" s="6"/>
      <c r="D1149" s="6"/>
      <c r="E1149" s="7"/>
    </row>
    <row r="1150" hidden="1">
      <c r="A1150" s="10"/>
      <c r="B1150" s="11"/>
      <c r="C1150" s="11"/>
      <c r="D1150" s="11"/>
      <c r="E1150" s="12"/>
    </row>
    <row r="1151" hidden="1">
      <c r="A1151" s="5" t="s">
        <v>1655</v>
      </c>
      <c r="B1151" s="6"/>
      <c r="C1151" s="6"/>
      <c r="D1151" s="6"/>
      <c r="E1151" s="7"/>
    </row>
    <row r="1152" hidden="1">
      <c r="A1152" s="10"/>
      <c r="B1152" s="11"/>
      <c r="C1152" s="11"/>
      <c r="D1152" s="11"/>
      <c r="E1152" s="12"/>
    </row>
    <row r="1153" hidden="1">
      <c r="A1153" s="13">
        <v>45754.0</v>
      </c>
      <c r="B1153" s="6"/>
      <c r="C1153" s="54" t="s">
        <v>1656</v>
      </c>
      <c r="D1153" s="15">
        <v>45760.0</v>
      </c>
      <c r="E1153" s="7"/>
    </row>
    <row r="1154" hidden="1">
      <c r="A1154" s="10"/>
      <c r="B1154" s="11"/>
      <c r="C1154" s="16"/>
      <c r="D1154" s="11"/>
      <c r="E1154" s="12"/>
    </row>
    <row r="1155" hidden="1">
      <c r="A1155" s="55" t="s">
        <v>1985</v>
      </c>
      <c r="B1155" s="7"/>
      <c r="C1155" s="16"/>
      <c r="D1155" s="56" t="s">
        <v>1986</v>
      </c>
      <c r="E1155" s="7"/>
    </row>
    <row r="1156" hidden="1">
      <c r="A1156" s="10"/>
      <c r="B1156" s="12"/>
      <c r="C1156" s="16"/>
      <c r="D1156" s="11"/>
      <c r="E1156" s="12"/>
    </row>
    <row r="1157" hidden="1">
      <c r="A1157" s="19" t="s">
        <v>1657</v>
      </c>
      <c r="B1157" s="6"/>
      <c r="C1157" s="6"/>
      <c r="D1157" s="6"/>
      <c r="E1157" s="7"/>
    </row>
    <row r="1158" hidden="1">
      <c r="A1158" s="20" t="s">
        <v>1658</v>
      </c>
      <c r="B1158" s="21" t="s">
        <v>1659</v>
      </c>
      <c r="C1158" s="22" t="s">
        <v>1660</v>
      </c>
      <c r="D1158" s="21" t="s">
        <v>1661</v>
      </c>
      <c r="E1158" s="23" t="s">
        <v>13</v>
      </c>
    </row>
    <row r="1159" hidden="1">
      <c r="A1159" s="57" t="s">
        <v>1662</v>
      </c>
      <c r="B1159" s="25">
        <v>30656.0</v>
      </c>
      <c r="C1159" s="26">
        <v>37562.0</v>
      </c>
      <c r="D1159" s="27">
        <v>6906.0</v>
      </c>
      <c r="E1159" s="41"/>
    </row>
    <row r="1160" hidden="1">
      <c r="A1160" s="57" t="s">
        <v>1663</v>
      </c>
      <c r="B1160" s="29">
        <v>31255.0</v>
      </c>
      <c r="C1160" s="26">
        <v>31595.0</v>
      </c>
      <c r="D1160" s="27">
        <v>340.0</v>
      </c>
      <c r="E1160" s="28" t="s">
        <v>2184</v>
      </c>
    </row>
    <row r="1161" hidden="1">
      <c r="A1161" s="57" t="s">
        <v>1664</v>
      </c>
      <c r="B1161" s="29">
        <v>7282.0</v>
      </c>
      <c r="C1161" s="26">
        <v>880.0</v>
      </c>
      <c r="D1161" s="27">
        <v>-6402.0</v>
      </c>
      <c r="E1161" s="41"/>
    </row>
    <row r="1162" hidden="1">
      <c r="A1162" s="57" t="s">
        <v>1666</v>
      </c>
      <c r="B1162" s="29">
        <v>0.0</v>
      </c>
      <c r="C1162" s="26"/>
      <c r="D1162" s="27">
        <v>0.0</v>
      </c>
      <c r="E1162" s="41"/>
    </row>
    <row r="1163" hidden="1">
      <c r="A1163" s="31" t="s">
        <v>1668</v>
      </c>
      <c r="B1163" s="29">
        <v>0.0</v>
      </c>
      <c r="C1163" s="26"/>
      <c r="D1163" s="27">
        <v>0.0</v>
      </c>
      <c r="E1163" s="41"/>
    </row>
    <row r="1164" hidden="1">
      <c r="A1164" s="31" t="s">
        <v>1669</v>
      </c>
      <c r="B1164" s="29">
        <v>2272.0</v>
      </c>
      <c r="C1164" s="26">
        <v>2275.0</v>
      </c>
      <c r="D1164" s="27">
        <v>3.0</v>
      </c>
      <c r="E1164" s="40" t="s">
        <v>2185</v>
      </c>
    </row>
    <row r="1165" hidden="1">
      <c r="A1165" s="31" t="s">
        <v>1671</v>
      </c>
      <c r="B1165" s="29">
        <v>200.0</v>
      </c>
      <c r="C1165" s="26">
        <v>200.0</v>
      </c>
      <c r="D1165" s="27">
        <v>0.0</v>
      </c>
      <c r="E1165" s="28"/>
    </row>
    <row r="1166" hidden="1">
      <c r="A1166" s="31" t="s">
        <v>1673</v>
      </c>
      <c r="B1166" s="29">
        <v>7160.0</v>
      </c>
      <c r="C1166" s="26">
        <v>7320.0</v>
      </c>
      <c r="D1166" s="27">
        <v>160.0</v>
      </c>
      <c r="E1166" s="41"/>
    </row>
    <row r="1167" hidden="1">
      <c r="A1167" s="58" t="s">
        <v>1674</v>
      </c>
      <c r="B1167" s="29">
        <v>113612.0</v>
      </c>
      <c r="C1167" s="29">
        <v>113612.0</v>
      </c>
      <c r="D1167" s="27">
        <v>0.0</v>
      </c>
      <c r="E1167" s="41"/>
    </row>
    <row r="1168" hidden="1">
      <c r="A1168" s="58" t="s">
        <v>1675</v>
      </c>
      <c r="B1168" s="29">
        <v>46776.0</v>
      </c>
      <c r="C1168" s="59">
        <v>46776.0</v>
      </c>
      <c r="D1168" s="27">
        <v>0.0</v>
      </c>
      <c r="E1168" s="41"/>
    </row>
    <row r="1169" hidden="1">
      <c r="A1169" s="58" t="s">
        <v>1676</v>
      </c>
      <c r="B1169" s="29">
        <v>118006.0</v>
      </c>
      <c r="C1169" s="59">
        <v>118006.0</v>
      </c>
      <c r="D1169" s="27">
        <v>0.0</v>
      </c>
      <c r="E1169" s="41"/>
    </row>
    <row r="1170" hidden="1">
      <c r="A1170" s="58" t="s">
        <v>1677</v>
      </c>
      <c r="B1170" s="29">
        <v>103559.0</v>
      </c>
      <c r="C1170" s="59">
        <v>103559.0</v>
      </c>
      <c r="D1170" s="27">
        <v>0.0</v>
      </c>
      <c r="E1170" s="41"/>
    </row>
    <row r="1171" hidden="1">
      <c r="A1171" s="58" t="s">
        <v>1679</v>
      </c>
      <c r="B1171" s="29">
        <v>358.0</v>
      </c>
      <c r="C1171" s="59">
        <v>358.0</v>
      </c>
      <c r="D1171" s="27">
        <v>0.0</v>
      </c>
      <c r="E1171" s="41"/>
    </row>
    <row r="1172" hidden="1">
      <c r="A1172" s="58" t="s">
        <v>1680</v>
      </c>
      <c r="B1172" s="29">
        <v>18794.0</v>
      </c>
      <c r="C1172" s="59">
        <v>18794.0</v>
      </c>
      <c r="D1172" s="27">
        <v>0.0</v>
      </c>
      <c r="E1172" s="41"/>
    </row>
    <row r="1173" hidden="1">
      <c r="A1173" s="35" t="s">
        <v>1681</v>
      </c>
      <c r="B1173" s="29">
        <v>461128.0</v>
      </c>
      <c r="C1173" s="59">
        <v>461128.0</v>
      </c>
      <c r="D1173" s="27">
        <v>0.0</v>
      </c>
      <c r="E1173" s="41"/>
    </row>
    <row r="1174" hidden="1">
      <c r="A1174" s="36" t="s">
        <v>1682</v>
      </c>
      <c r="B1174" s="42">
        <v>8.0</v>
      </c>
      <c r="C1174" s="65">
        <v>1015.0</v>
      </c>
      <c r="D1174" s="66">
        <v>1007.0</v>
      </c>
      <c r="E1174" s="45"/>
    </row>
    <row r="1175" hidden="1"/>
    <row r="1176" hidden="1"/>
    <row r="1177" hidden="1">
      <c r="A1177" s="5" t="s">
        <v>1685</v>
      </c>
      <c r="B1177" s="6"/>
      <c r="C1177" s="6"/>
      <c r="D1177" s="6"/>
      <c r="E1177" s="7"/>
    </row>
    <row r="1178" hidden="1">
      <c r="A1178" s="10"/>
      <c r="B1178" s="11"/>
      <c r="C1178" s="11"/>
      <c r="D1178" s="11"/>
      <c r="E1178" s="12"/>
    </row>
    <row r="1179" hidden="1">
      <c r="A1179" s="5" t="s">
        <v>1655</v>
      </c>
      <c r="B1179" s="6"/>
      <c r="C1179" s="6"/>
      <c r="D1179" s="6"/>
      <c r="E1179" s="7"/>
    </row>
    <row r="1180" hidden="1">
      <c r="A1180" s="10"/>
      <c r="B1180" s="11"/>
      <c r="C1180" s="11"/>
      <c r="D1180" s="11"/>
      <c r="E1180" s="12"/>
    </row>
    <row r="1181" hidden="1">
      <c r="A1181" s="13">
        <v>45761.0</v>
      </c>
      <c r="B1181" s="6"/>
      <c r="C1181" s="54" t="s">
        <v>1656</v>
      </c>
      <c r="D1181" s="15">
        <v>45767.0</v>
      </c>
      <c r="E1181" s="7"/>
    </row>
    <row r="1182" hidden="1">
      <c r="A1182" s="10"/>
      <c r="B1182" s="11"/>
      <c r="C1182" s="16"/>
      <c r="D1182" s="11"/>
      <c r="E1182" s="12"/>
    </row>
    <row r="1183" hidden="1">
      <c r="A1183" s="55" t="s">
        <v>1985</v>
      </c>
      <c r="B1183" s="7"/>
      <c r="C1183" s="16"/>
      <c r="D1183" s="56" t="s">
        <v>1986</v>
      </c>
      <c r="E1183" s="7"/>
    </row>
    <row r="1184" hidden="1">
      <c r="A1184" s="10"/>
      <c r="B1184" s="12"/>
      <c r="C1184" s="16"/>
      <c r="D1184" s="11"/>
      <c r="E1184" s="12"/>
    </row>
    <row r="1185" hidden="1">
      <c r="A1185" s="19" t="s">
        <v>1657</v>
      </c>
      <c r="B1185" s="6"/>
      <c r="C1185" s="6"/>
      <c r="D1185" s="6"/>
      <c r="E1185" s="7"/>
    </row>
    <row r="1186" hidden="1">
      <c r="A1186" s="20" t="s">
        <v>1658</v>
      </c>
      <c r="B1186" s="21" t="s">
        <v>1659</v>
      </c>
      <c r="C1186" s="22" t="s">
        <v>1660</v>
      </c>
      <c r="D1186" s="21" t="s">
        <v>1661</v>
      </c>
      <c r="E1186" s="23" t="s">
        <v>13</v>
      </c>
    </row>
    <row r="1187" hidden="1">
      <c r="A1187" s="57" t="s">
        <v>1662</v>
      </c>
      <c r="B1187" s="25">
        <v>25302.0</v>
      </c>
      <c r="C1187" s="26">
        <v>25303.0</v>
      </c>
      <c r="D1187" s="27">
        <v>1.0</v>
      </c>
      <c r="E1187" s="41"/>
    </row>
    <row r="1188" hidden="1">
      <c r="A1188" s="57" t="s">
        <v>1663</v>
      </c>
      <c r="B1188" s="29">
        <v>34373.0</v>
      </c>
      <c r="C1188" s="26">
        <v>34373.0</v>
      </c>
      <c r="D1188" s="27">
        <v>0.0</v>
      </c>
      <c r="E1188" s="28"/>
    </row>
    <row r="1189" hidden="1">
      <c r="A1189" s="57" t="s">
        <v>1664</v>
      </c>
      <c r="B1189" s="29">
        <v>0.0</v>
      </c>
      <c r="C1189" s="26"/>
      <c r="D1189" s="27">
        <v>0.0</v>
      </c>
      <c r="E1189" s="41"/>
    </row>
    <row r="1190" hidden="1">
      <c r="A1190" s="57" t="s">
        <v>1666</v>
      </c>
      <c r="B1190" s="29">
        <v>0.0</v>
      </c>
      <c r="C1190" s="26"/>
      <c r="D1190" s="27">
        <v>0.0</v>
      </c>
      <c r="E1190" s="41"/>
    </row>
    <row r="1191" hidden="1">
      <c r="A1191" s="31" t="s">
        <v>1668</v>
      </c>
      <c r="B1191" s="29">
        <v>0.0</v>
      </c>
      <c r="C1191" s="26"/>
      <c r="D1191" s="27">
        <v>0.0</v>
      </c>
      <c r="E1191" s="41"/>
    </row>
    <row r="1192" hidden="1">
      <c r="A1192" s="31" t="s">
        <v>1669</v>
      </c>
      <c r="B1192" s="29">
        <v>0.0</v>
      </c>
      <c r="C1192" s="26"/>
      <c r="D1192" s="27">
        <v>0.0</v>
      </c>
      <c r="E1192" s="40"/>
    </row>
    <row r="1193" hidden="1">
      <c r="A1193" s="31" t="s">
        <v>1671</v>
      </c>
      <c r="B1193" s="29">
        <v>1242.0</v>
      </c>
      <c r="C1193" s="26">
        <v>1242.0</v>
      </c>
      <c r="D1193" s="27">
        <v>0.0</v>
      </c>
      <c r="E1193" s="28"/>
    </row>
    <row r="1194" hidden="1">
      <c r="A1194" s="31" t="s">
        <v>1673</v>
      </c>
      <c r="B1194" s="29">
        <v>4520.0</v>
      </c>
      <c r="C1194" s="26">
        <v>4520.0</v>
      </c>
      <c r="D1194" s="27">
        <v>0.0</v>
      </c>
      <c r="E1194" s="41"/>
    </row>
    <row r="1195" hidden="1">
      <c r="A1195" s="58" t="s">
        <v>1674</v>
      </c>
      <c r="B1195" s="29">
        <v>106162.0</v>
      </c>
      <c r="C1195" s="29">
        <v>106715.0</v>
      </c>
      <c r="D1195" s="27">
        <v>553.0</v>
      </c>
      <c r="E1195" s="41"/>
    </row>
    <row r="1196" hidden="1">
      <c r="A1196" s="58" t="s">
        <v>1675</v>
      </c>
      <c r="B1196" s="29">
        <v>43489.0</v>
      </c>
      <c r="C1196" s="59">
        <v>43489.0</v>
      </c>
      <c r="D1196" s="27">
        <v>0.0</v>
      </c>
      <c r="E1196" s="41"/>
    </row>
    <row r="1197" hidden="1">
      <c r="A1197" s="58" t="s">
        <v>1676</v>
      </c>
      <c r="B1197" s="29">
        <v>108834.0</v>
      </c>
      <c r="C1197" s="59">
        <v>108834.0</v>
      </c>
      <c r="D1197" s="27">
        <v>0.0</v>
      </c>
      <c r="E1197" s="41"/>
    </row>
    <row r="1198" hidden="1">
      <c r="A1198" s="58" t="s">
        <v>1677</v>
      </c>
      <c r="B1198" s="29">
        <v>86683.0</v>
      </c>
      <c r="C1198" s="59">
        <v>87141.0</v>
      </c>
      <c r="D1198" s="27">
        <v>458.0</v>
      </c>
      <c r="E1198" s="41"/>
    </row>
    <row r="1199" hidden="1">
      <c r="A1199" s="58" t="s">
        <v>1679</v>
      </c>
      <c r="B1199" s="29">
        <v>3124.0</v>
      </c>
      <c r="C1199" s="59">
        <v>3124.0</v>
      </c>
      <c r="D1199" s="27">
        <v>0.0</v>
      </c>
      <c r="E1199" s="41"/>
    </row>
    <row r="1200" hidden="1">
      <c r="A1200" s="58" t="s">
        <v>1680</v>
      </c>
      <c r="B1200" s="29">
        <v>11598.0</v>
      </c>
      <c r="C1200" s="59">
        <v>11598.0</v>
      </c>
      <c r="D1200" s="27">
        <v>0.0</v>
      </c>
      <c r="E1200" s="41"/>
    </row>
    <row r="1201" hidden="1">
      <c r="A1201" s="35" t="s">
        <v>1681</v>
      </c>
      <c r="B1201" s="29">
        <v>413728.5</v>
      </c>
      <c r="C1201" s="59">
        <v>414739.5</v>
      </c>
      <c r="D1201" s="27">
        <v>1011.0</v>
      </c>
      <c r="E1201" s="41"/>
    </row>
    <row r="1202" hidden="1">
      <c r="A1202" s="36" t="s">
        <v>1682</v>
      </c>
      <c r="B1202" s="42">
        <v>0.5</v>
      </c>
      <c r="C1202" s="65">
        <v>1.5</v>
      </c>
      <c r="D1202" s="66">
        <v>1.0</v>
      </c>
      <c r="E1202" s="45"/>
    </row>
    <row r="1203" hidden="1"/>
    <row r="1204" hidden="1"/>
    <row r="1205" hidden="1">
      <c r="A1205" s="5" t="s">
        <v>1685</v>
      </c>
      <c r="B1205" s="6"/>
      <c r="C1205" s="6"/>
      <c r="D1205" s="6"/>
      <c r="E1205" s="7"/>
    </row>
    <row r="1206" hidden="1">
      <c r="A1206" s="10"/>
      <c r="B1206" s="11"/>
      <c r="C1206" s="11"/>
      <c r="D1206" s="11"/>
      <c r="E1206" s="12"/>
    </row>
    <row r="1207" hidden="1">
      <c r="A1207" s="5" t="s">
        <v>1655</v>
      </c>
      <c r="B1207" s="6"/>
      <c r="C1207" s="6"/>
      <c r="D1207" s="6"/>
      <c r="E1207" s="7"/>
    </row>
    <row r="1208" hidden="1">
      <c r="A1208" s="10"/>
      <c r="B1208" s="11"/>
      <c r="C1208" s="11"/>
      <c r="D1208" s="11"/>
      <c r="E1208" s="12"/>
    </row>
    <row r="1209" hidden="1">
      <c r="A1209" s="13">
        <v>45768.0</v>
      </c>
      <c r="B1209" s="6"/>
      <c r="C1209" s="54" t="s">
        <v>1656</v>
      </c>
      <c r="D1209" s="15">
        <v>45774.0</v>
      </c>
      <c r="E1209" s="7"/>
    </row>
    <row r="1210" hidden="1">
      <c r="A1210" s="10"/>
      <c r="B1210" s="11"/>
      <c r="C1210" s="16"/>
      <c r="D1210" s="11"/>
      <c r="E1210" s="12"/>
    </row>
    <row r="1211" hidden="1">
      <c r="A1211" s="55" t="s">
        <v>1985</v>
      </c>
      <c r="B1211" s="7"/>
      <c r="C1211" s="16"/>
      <c r="D1211" s="56" t="s">
        <v>1986</v>
      </c>
      <c r="E1211" s="7"/>
    </row>
    <row r="1212" hidden="1">
      <c r="A1212" s="10"/>
      <c r="B1212" s="12"/>
      <c r="C1212" s="16"/>
      <c r="D1212" s="11"/>
      <c r="E1212" s="12"/>
    </row>
    <row r="1213" hidden="1">
      <c r="A1213" s="19" t="s">
        <v>1657</v>
      </c>
      <c r="B1213" s="6"/>
      <c r="C1213" s="6"/>
      <c r="D1213" s="6"/>
      <c r="E1213" s="7"/>
    </row>
    <row r="1214" hidden="1">
      <c r="A1214" s="20" t="s">
        <v>1658</v>
      </c>
      <c r="B1214" s="21" t="s">
        <v>1659</v>
      </c>
      <c r="C1214" s="22" t="s">
        <v>1660</v>
      </c>
      <c r="D1214" s="21" t="s">
        <v>1661</v>
      </c>
      <c r="E1214" s="23" t="s">
        <v>13</v>
      </c>
    </row>
    <row r="1215" hidden="1">
      <c r="A1215" s="57" t="s">
        <v>1662</v>
      </c>
      <c r="B1215" s="25">
        <v>35980.0</v>
      </c>
      <c r="C1215" s="26">
        <v>35972.0</v>
      </c>
      <c r="D1215" s="27">
        <v>-8.0</v>
      </c>
      <c r="E1215" s="41"/>
    </row>
    <row r="1216" hidden="1">
      <c r="A1216" s="57" t="s">
        <v>1663</v>
      </c>
      <c r="B1216" s="29">
        <v>27970.0</v>
      </c>
      <c r="C1216" s="26">
        <v>27970.0</v>
      </c>
      <c r="D1216" s="27">
        <v>0.0</v>
      </c>
      <c r="E1216" s="28"/>
    </row>
    <row r="1217" hidden="1">
      <c r="A1217" s="57" t="s">
        <v>1664</v>
      </c>
      <c r="B1217" s="29">
        <v>600.0</v>
      </c>
      <c r="C1217" s="26">
        <v>600.0</v>
      </c>
      <c r="D1217" s="27">
        <v>0.0</v>
      </c>
      <c r="E1217" s="41"/>
    </row>
    <row r="1218" hidden="1">
      <c r="A1218" s="57" t="s">
        <v>1666</v>
      </c>
      <c r="B1218" s="29">
        <v>0.0</v>
      </c>
      <c r="C1218" s="26"/>
      <c r="D1218" s="27">
        <v>0.0</v>
      </c>
      <c r="E1218" s="41"/>
    </row>
    <row r="1219" hidden="1">
      <c r="A1219" s="31" t="s">
        <v>1668</v>
      </c>
      <c r="B1219" s="29">
        <v>0.0</v>
      </c>
      <c r="C1219" s="26"/>
      <c r="D1219" s="27">
        <v>0.0</v>
      </c>
      <c r="E1219" s="41"/>
    </row>
    <row r="1220" hidden="1">
      <c r="A1220" s="31" t="s">
        <v>1669</v>
      </c>
      <c r="B1220" s="29">
        <v>0.0</v>
      </c>
      <c r="C1220" s="26"/>
      <c r="D1220" s="27">
        <v>0.0</v>
      </c>
      <c r="E1220" s="40"/>
    </row>
    <row r="1221" hidden="1">
      <c r="A1221" s="31" t="s">
        <v>1671</v>
      </c>
      <c r="B1221" s="29">
        <v>889.0</v>
      </c>
      <c r="C1221" s="26">
        <v>889.0</v>
      </c>
      <c r="D1221" s="27">
        <v>0.0</v>
      </c>
      <c r="E1221" s="28"/>
    </row>
    <row r="1222" hidden="1">
      <c r="A1222" s="31" t="s">
        <v>1673</v>
      </c>
      <c r="B1222" s="29">
        <v>6960.0</v>
      </c>
      <c r="C1222" s="26">
        <v>6960.0</v>
      </c>
      <c r="D1222" s="27">
        <v>0.0</v>
      </c>
      <c r="E1222" s="41"/>
    </row>
    <row r="1223" hidden="1">
      <c r="A1223" s="58" t="s">
        <v>1674</v>
      </c>
      <c r="B1223" s="29">
        <v>138761.7</v>
      </c>
      <c r="C1223" s="29">
        <v>138761.69999999978</v>
      </c>
      <c r="D1223" s="27">
        <v>-2.3283064365386963E-10</v>
      </c>
      <c r="E1223" s="41"/>
    </row>
    <row r="1224" hidden="1">
      <c r="A1224" s="58" t="s">
        <v>1675</v>
      </c>
      <c r="B1224" s="29">
        <v>49758.0</v>
      </c>
      <c r="C1224" s="59">
        <v>49758.0</v>
      </c>
      <c r="D1224" s="27">
        <v>0.0</v>
      </c>
      <c r="E1224" s="41"/>
    </row>
    <row r="1225" hidden="1">
      <c r="A1225" s="58" t="s">
        <v>1676</v>
      </c>
      <c r="B1225" s="29">
        <v>118324.0</v>
      </c>
      <c r="C1225" s="59">
        <v>117317.0</v>
      </c>
      <c r="D1225" s="27">
        <v>-1007.0</v>
      </c>
      <c r="E1225" s="41"/>
    </row>
    <row r="1226" hidden="1">
      <c r="A1226" s="58" t="s">
        <v>1677</v>
      </c>
      <c r="B1226" s="29">
        <v>93601.0</v>
      </c>
      <c r="C1226" s="59">
        <v>93601.0</v>
      </c>
      <c r="D1226" s="27">
        <v>0.0</v>
      </c>
      <c r="E1226" s="41"/>
    </row>
    <row r="1227" hidden="1">
      <c r="A1227" s="58" t="s">
        <v>1679</v>
      </c>
      <c r="B1227" s="29">
        <v>2677.0</v>
      </c>
      <c r="C1227" s="59">
        <v>2677.0</v>
      </c>
      <c r="D1227" s="27">
        <v>0.0</v>
      </c>
      <c r="E1227" s="41"/>
    </row>
    <row r="1228" hidden="1">
      <c r="A1228" s="58" t="s">
        <v>1680</v>
      </c>
      <c r="B1228" s="29">
        <v>16030.0</v>
      </c>
      <c r="C1228" s="59">
        <v>16030.0</v>
      </c>
      <c r="D1228" s="27">
        <v>0.0</v>
      </c>
      <c r="E1228" s="41"/>
    </row>
    <row r="1229" hidden="1">
      <c r="A1229" s="35" t="s">
        <v>1681</v>
      </c>
      <c r="B1229" s="29">
        <v>475516.20000000007</v>
      </c>
      <c r="C1229" s="59">
        <v>474509.20000000077</v>
      </c>
      <c r="D1229" s="27">
        <v>-1006.9999999993015</v>
      </c>
      <c r="E1229" s="41"/>
    </row>
    <row r="1230" hidden="1">
      <c r="A1230" s="36" t="s">
        <v>1682</v>
      </c>
      <c r="B1230" s="42">
        <v>4.499999999956344</v>
      </c>
      <c r="C1230" s="65">
        <v>-3.5000000009895302</v>
      </c>
      <c r="D1230" s="66">
        <v>-8.000000000945874</v>
      </c>
      <c r="E1230" s="45"/>
    </row>
    <row r="1231" hidden="1"/>
    <row r="1232" hidden="1"/>
    <row r="1233" hidden="1">
      <c r="A1233" s="5" t="s">
        <v>1685</v>
      </c>
      <c r="B1233" s="6"/>
      <c r="C1233" s="6"/>
      <c r="D1233" s="6"/>
      <c r="E1233" s="7"/>
    </row>
    <row r="1234" hidden="1">
      <c r="A1234" s="10"/>
      <c r="B1234" s="11"/>
      <c r="C1234" s="11"/>
      <c r="D1234" s="11"/>
      <c r="E1234" s="12"/>
    </row>
    <row r="1235" hidden="1">
      <c r="A1235" s="5" t="s">
        <v>1655</v>
      </c>
      <c r="B1235" s="6"/>
      <c r="C1235" s="6"/>
      <c r="D1235" s="6"/>
      <c r="E1235" s="7"/>
    </row>
    <row r="1236" hidden="1">
      <c r="A1236" s="10"/>
      <c r="B1236" s="11"/>
      <c r="C1236" s="11"/>
      <c r="D1236" s="11"/>
      <c r="E1236" s="12"/>
    </row>
    <row r="1237" hidden="1">
      <c r="A1237" s="13">
        <v>45775.0</v>
      </c>
      <c r="B1237" s="6"/>
      <c r="C1237" s="54" t="s">
        <v>1656</v>
      </c>
      <c r="D1237" s="15">
        <v>45777.0</v>
      </c>
      <c r="E1237" s="7"/>
    </row>
    <row r="1238" hidden="1">
      <c r="A1238" s="10"/>
      <c r="B1238" s="11"/>
      <c r="C1238" s="16"/>
      <c r="D1238" s="11"/>
      <c r="E1238" s="12"/>
    </row>
    <row r="1239" hidden="1">
      <c r="A1239" s="55" t="s">
        <v>1985</v>
      </c>
      <c r="B1239" s="7"/>
      <c r="C1239" s="16"/>
      <c r="D1239" s="56" t="s">
        <v>1988</v>
      </c>
      <c r="E1239" s="7"/>
    </row>
    <row r="1240" hidden="1">
      <c r="A1240" s="10"/>
      <c r="B1240" s="12"/>
      <c r="C1240" s="16"/>
      <c r="D1240" s="11"/>
      <c r="E1240" s="12"/>
    </row>
    <row r="1241" hidden="1">
      <c r="A1241" s="19" t="s">
        <v>1657</v>
      </c>
      <c r="B1241" s="6"/>
      <c r="C1241" s="6"/>
      <c r="D1241" s="6"/>
      <c r="E1241" s="7"/>
    </row>
    <row r="1242" hidden="1">
      <c r="A1242" s="20" t="s">
        <v>1658</v>
      </c>
      <c r="B1242" s="21" t="s">
        <v>1659</v>
      </c>
      <c r="C1242" s="22" t="s">
        <v>1660</v>
      </c>
      <c r="D1242" s="21" t="s">
        <v>1661</v>
      </c>
      <c r="E1242" s="23" t="s">
        <v>13</v>
      </c>
    </row>
    <row r="1243" hidden="1">
      <c r="A1243" s="57" t="s">
        <v>1662</v>
      </c>
      <c r="B1243" s="25">
        <v>7831.0</v>
      </c>
      <c r="C1243" s="26">
        <v>7831.0</v>
      </c>
      <c r="D1243" s="27">
        <v>0.0</v>
      </c>
      <c r="E1243" s="41"/>
    </row>
    <row r="1244" hidden="1">
      <c r="A1244" s="57" t="s">
        <v>1663</v>
      </c>
      <c r="B1244" s="29">
        <v>11148.0</v>
      </c>
      <c r="C1244" s="26">
        <v>11148.0</v>
      </c>
      <c r="D1244" s="27">
        <v>0.0</v>
      </c>
      <c r="E1244" s="28"/>
    </row>
    <row r="1245" hidden="1">
      <c r="A1245" s="57" t="s">
        <v>1664</v>
      </c>
      <c r="B1245" s="29">
        <v>0.0</v>
      </c>
      <c r="C1245" s="26"/>
      <c r="D1245" s="27">
        <v>0.0</v>
      </c>
      <c r="E1245" s="41"/>
    </row>
    <row r="1246" hidden="1">
      <c r="A1246" s="57" t="s">
        <v>1666</v>
      </c>
      <c r="B1246" s="29">
        <v>0.0</v>
      </c>
      <c r="C1246" s="26"/>
      <c r="D1246" s="27">
        <v>0.0</v>
      </c>
      <c r="E1246" s="41"/>
    </row>
    <row r="1247" hidden="1">
      <c r="A1247" s="31" t="s">
        <v>1668</v>
      </c>
      <c r="B1247" s="29">
        <v>0.0</v>
      </c>
      <c r="C1247" s="26"/>
      <c r="D1247" s="27">
        <v>0.0</v>
      </c>
      <c r="E1247" s="41"/>
    </row>
    <row r="1248" hidden="1">
      <c r="A1248" s="31" t="s">
        <v>1669</v>
      </c>
      <c r="B1248" s="29">
        <v>3780.0</v>
      </c>
      <c r="C1248" s="26">
        <v>3780.0</v>
      </c>
      <c r="D1248" s="27">
        <v>0.0</v>
      </c>
      <c r="E1248" s="40"/>
    </row>
    <row r="1249" hidden="1">
      <c r="A1249" s="31" t="s">
        <v>1671</v>
      </c>
      <c r="B1249" s="29">
        <v>50.0</v>
      </c>
      <c r="C1249" s="26">
        <v>50.0</v>
      </c>
      <c r="D1249" s="27">
        <v>0.0</v>
      </c>
      <c r="E1249" s="28"/>
    </row>
    <row r="1250" hidden="1">
      <c r="A1250" s="31" t="s">
        <v>1673</v>
      </c>
      <c r="B1250" s="29">
        <v>2640.0</v>
      </c>
      <c r="C1250" s="26">
        <v>2640.0</v>
      </c>
      <c r="D1250" s="27">
        <v>0.0</v>
      </c>
      <c r="E1250" s="41"/>
    </row>
    <row r="1251" hidden="1">
      <c r="A1251" s="58" t="s">
        <v>1674</v>
      </c>
      <c r="B1251" s="29">
        <v>40035.0</v>
      </c>
      <c r="C1251" s="29">
        <v>40035.0</v>
      </c>
      <c r="D1251" s="27">
        <v>0.0</v>
      </c>
      <c r="E1251" s="41"/>
    </row>
    <row r="1252" hidden="1">
      <c r="A1252" s="58" t="s">
        <v>1675</v>
      </c>
      <c r="B1252" s="29">
        <v>16097.0</v>
      </c>
      <c r="C1252" s="59">
        <v>16097.0</v>
      </c>
      <c r="D1252" s="27">
        <v>0.0</v>
      </c>
      <c r="E1252" s="41"/>
    </row>
    <row r="1253" hidden="1">
      <c r="A1253" s="58" t="s">
        <v>1676</v>
      </c>
      <c r="B1253" s="29">
        <v>31738.0</v>
      </c>
      <c r="C1253" s="59">
        <v>31409.0</v>
      </c>
      <c r="D1253" s="27">
        <v>-329.0</v>
      </c>
      <c r="E1253" s="41"/>
    </row>
    <row r="1254" hidden="1">
      <c r="A1254" s="58" t="s">
        <v>1677</v>
      </c>
      <c r="B1254" s="29">
        <v>34772.0</v>
      </c>
      <c r="C1254" s="59">
        <v>34772.0</v>
      </c>
      <c r="D1254" s="27">
        <v>0.0</v>
      </c>
      <c r="E1254" s="41"/>
    </row>
    <row r="1255" hidden="1">
      <c r="A1255" s="58" t="s">
        <v>1679</v>
      </c>
      <c r="B1255" s="29">
        <v>1010.0</v>
      </c>
      <c r="C1255" s="59">
        <v>1010.0</v>
      </c>
      <c r="D1255" s="27">
        <v>0.0</v>
      </c>
      <c r="E1255" s="41"/>
    </row>
    <row r="1256" hidden="1">
      <c r="A1256" s="58" t="s">
        <v>1680</v>
      </c>
      <c r="B1256" s="29">
        <v>5860.0</v>
      </c>
      <c r="C1256" s="59">
        <v>5860.0</v>
      </c>
      <c r="D1256" s="27">
        <v>0.0</v>
      </c>
      <c r="E1256" s="41"/>
    </row>
    <row r="1257" hidden="1">
      <c r="A1257" s="35" t="s">
        <v>1681</v>
      </c>
      <c r="B1257" s="29">
        <v>149097.0</v>
      </c>
      <c r="C1257" s="59">
        <v>148768.0</v>
      </c>
      <c r="D1257" s="27">
        <v>-329.0</v>
      </c>
      <c r="E1257" s="41"/>
    </row>
    <row r="1258" hidden="1">
      <c r="A1258" s="36" t="s">
        <v>1682</v>
      </c>
      <c r="B1258" s="42">
        <v>4.0</v>
      </c>
      <c r="C1258" s="65">
        <v>4.0</v>
      </c>
      <c r="D1258" s="66">
        <v>0.0</v>
      </c>
      <c r="E1258" s="45"/>
    </row>
    <row r="1259" hidden="1"/>
    <row r="1260" hidden="1"/>
    <row r="1261" hidden="1">
      <c r="A1261" s="5" t="s">
        <v>1685</v>
      </c>
      <c r="B1261" s="6"/>
      <c r="C1261" s="6"/>
      <c r="D1261" s="6"/>
      <c r="E1261" s="7"/>
    </row>
    <row r="1262" hidden="1">
      <c r="A1262" s="10"/>
      <c r="B1262" s="11"/>
      <c r="C1262" s="11"/>
      <c r="D1262" s="11"/>
      <c r="E1262" s="12"/>
    </row>
    <row r="1263" hidden="1">
      <c r="A1263" s="5" t="s">
        <v>1655</v>
      </c>
      <c r="B1263" s="6"/>
      <c r="C1263" s="6"/>
      <c r="D1263" s="6"/>
      <c r="E1263" s="7"/>
    </row>
    <row r="1264" hidden="1">
      <c r="A1264" s="10"/>
      <c r="B1264" s="11"/>
      <c r="C1264" s="11"/>
      <c r="D1264" s="11"/>
      <c r="E1264" s="12"/>
    </row>
    <row r="1265" hidden="1">
      <c r="A1265" s="13">
        <v>45778.0</v>
      </c>
      <c r="B1265" s="6"/>
      <c r="C1265" s="54" t="s">
        <v>1656</v>
      </c>
      <c r="D1265" s="15">
        <v>45781.0</v>
      </c>
      <c r="E1265" s="7"/>
    </row>
    <row r="1266" hidden="1">
      <c r="A1266" s="10"/>
      <c r="B1266" s="11"/>
      <c r="C1266" s="16"/>
      <c r="D1266" s="11"/>
      <c r="E1266" s="12"/>
    </row>
    <row r="1267" hidden="1">
      <c r="A1267" s="55" t="s">
        <v>2000</v>
      </c>
      <c r="B1267" s="7"/>
      <c r="C1267" s="16"/>
      <c r="D1267" s="56" t="s">
        <v>1986</v>
      </c>
      <c r="E1267" s="7"/>
    </row>
    <row r="1268" hidden="1">
      <c r="A1268" s="10"/>
      <c r="B1268" s="12"/>
      <c r="C1268" s="16"/>
      <c r="D1268" s="11"/>
      <c r="E1268" s="12"/>
    </row>
    <row r="1269" hidden="1">
      <c r="A1269" s="19" t="s">
        <v>1657</v>
      </c>
      <c r="B1269" s="6"/>
      <c r="C1269" s="6"/>
      <c r="D1269" s="6"/>
      <c r="E1269" s="7"/>
    </row>
    <row r="1270" hidden="1">
      <c r="A1270" s="20" t="s">
        <v>1658</v>
      </c>
      <c r="B1270" s="21" t="s">
        <v>1659</v>
      </c>
      <c r="C1270" s="22" t="s">
        <v>1660</v>
      </c>
      <c r="D1270" s="21" t="s">
        <v>1661</v>
      </c>
      <c r="E1270" s="23" t="s">
        <v>13</v>
      </c>
    </row>
    <row r="1271" hidden="1">
      <c r="A1271" s="57" t="s">
        <v>1662</v>
      </c>
      <c r="B1271" s="25">
        <v>17935.0</v>
      </c>
      <c r="C1271" s="26">
        <v>17946.0</v>
      </c>
      <c r="D1271" s="27">
        <v>11.0</v>
      </c>
      <c r="E1271" s="41"/>
    </row>
    <row r="1272" hidden="1">
      <c r="A1272" s="57" t="s">
        <v>1663</v>
      </c>
      <c r="B1272" s="29">
        <v>22282.5</v>
      </c>
      <c r="C1272" s="26">
        <v>22282.5</v>
      </c>
      <c r="D1272" s="27">
        <v>0.0</v>
      </c>
      <c r="E1272" s="28"/>
    </row>
    <row r="1273" hidden="1">
      <c r="A1273" s="57" t="s">
        <v>1664</v>
      </c>
      <c r="B1273" s="29">
        <v>320.0</v>
      </c>
      <c r="C1273" s="26">
        <v>320.0</v>
      </c>
      <c r="D1273" s="27">
        <v>0.0</v>
      </c>
      <c r="E1273" s="41"/>
    </row>
    <row r="1274" hidden="1">
      <c r="A1274" s="57" t="s">
        <v>1666</v>
      </c>
      <c r="B1274" s="29">
        <v>0.0</v>
      </c>
      <c r="C1274" s="26"/>
      <c r="D1274" s="27">
        <v>0.0</v>
      </c>
      <c r="E1274" s="41"/>
    </row>
    <row r="1275" hidden="1">
      <c r="A1275" s="31" t="s">
        <v>1668</v>
      </c>
      <c r="B1275" s="29">
        <v>0.0</v>
      </c>
      <c r="C1275" s="26"/>
      <c r="D1275" s="27">
        <v>0.0</v>
      </c>
      <c r="E1275" s="41"/>
    </row>
    <row r="1276" hidden="1">
      <c r="A1276" s="31" t="s">
        <v>1669</v>
      </c>
      <c r="B1276" s="29">
        <v>0.0</v>
      </c>
      <c r="C1276" s="26"/>
      <c r="D1276" s="27">
        <v>0.0</v>
      </c>
      <c r="E1276" s="40"/>
    </row>
    <row r="1277" hidden="1">
      <c r="A1277" s="31" t="s">
        <v>1671</v>
      </c>
      <c r="B1277" s="29">
        <v>2200.0</v>
      </c>
      <c r="C1277" s="26">
        <v>2200.0</v>
      </c>
      <c r="D1277" s="27">
        <v>0.0</v>
      </c>
      <c r="E1277" s="28" t="s">
        <v>2186</v>
      </c>
    </row>
    <row r="1278" hidden="1">
      <c r="A1278" s="31" t="s">
        <v>1673</v>
      </c>
      <c r="B1278" s="29">
        <v>3400.0</v>
      </c>
      <c r="C1278" s="26">
        <v>3400.0</v>
      </c>
      <c r="D1278" s="27">
        <v>0.0</v>
      </c>
      <c r="E1278" s="41"/>
    </row>
    <row r="1279" hidden="1">
      <c r="A1279" s="58" t="s">
        <v>1674</v>
      </c>
      <c r="B1279" s="29">
        <v>76984.0</v>
      </c>
      <c r="C1279" s="29">
        <v>76984.0</v>
      </c>
      <c r="D1279" s="27">
        <v>0.0</v>
      </c>
      <c r="E1279" s="41"/>
    </row>
    <row r="1280" hidden="1">
      <c r="A1280" s="58" t="s">
        <v>1675</v>
      </c>
      <c r="B1280" s="29">
        <v>30825.0</v>
      </c>
      <c r="C1280" s="59">
        <v>30825.0</v>
      </c>
      <c r="D1280" s="27">
        <v>0.0</v>
      </c>
      <c r="E1280" s="41"/>
    </row>
    <row r="1281" hidden="1">
      <c r="A1281" s="58" t="s">
        <v>1676</v>
      </c>
      <c r="B1281" s="29">
        <v>68486.0</v>
      </c>
      <c r="C1281" s="59">
        <v>68486.0</v>
      </c>
      <c r="D1281" s="27">
        <v>0.0</v>
      </c>
      <c r="E1281" s="41"/>
    </row>
    <row r="1282" hidden="1">
      <c r="A1282" s="58" t="s">
        <v>1677</v>
      </c>
      <c r="B1282" s="29">
        <v>59415.0</v>
      </c>
      <c r="C1282" s="59">
        <v>59415.0</v>
      </c>
      <c r="D1282" s="27">
        <v>0.0</v>
      </c>
      <c r="E1282" s="41"/>
    </row>
    <row r="1283" hidden="1">
      <c r="A1283" s="58" t="s">
        <v>1679</v>
      </c>
      <c r="B1283" s="29">
        <v>2675.0</v>
      </c>
      <c r="C1283" s="59">
        <v>2675.0</v>
      </c>
      <c r="D1283" s="27">
        <v>0.0</v>
      </c>
      <c r="E1283" s="41"/>
    </row>
    <row r="1284" hidden="1">
      <c r="A1284" s="58" t="s">
        <v>1680</v>
      </c>
      <c r="B1284" s="29">
        <v>10724.0</v>
      </c>
      <c r="C1284" s="59">
        <v>10724.0</v>
      </c>
      <c r="D1284" s="27">
        <v>0.0</v>
      </c>
      <c r="E1284" s="41"/>
    </row>
    <row r="1285" hidden="1">
      <c r="A1285" s="35" t="s">
        <v>1681</v>
      </c>
      <c r="B1285" s="29">
        <v>284521.0</v>
      </c>
      <c r="C1285" s="59">
        <v>284521.0</v>
      </c>
      <c r="D1285" s="27">
        <v>0.0</v>
      </c>
      <c r="E1285" s="41"/>
    </row>
    <row r="1286" hidden="1">
      <c r="A1286" s="36" t="s">
        <v>1682</v>
      </c>
      <c r="B1286" s="42">
        <v>1.5</v>
      </c>
      <c r="C1286" s="65">
        <v>12.5</v>
      </c>
      <c r="D1286" s="66">
        <v>11.0</v>
      </c>
      <c r="E1286" s="45"/>
    </row>
    <row r="1287" hidden="1"/>
    <row r="1288" hidden="1"/>
    <row r="1289" hidden="1">
      <c r="A1289" s="5" t="s">
        <v>1685</v>
      </c>
      <c r="B1289" s="6"/>
      <c r="C1289" s="6"/>
      <c r="D1289" s="6"/>
      <c r="E1289" s="7"/>
    </row>
    <row r="1290" hidden="1">
      <c r="A1290" s="10"/>
      <c r="B1290" s="11"/>
      <c r="C1290" s="11"/>
      <c r="D1290" s="11"/>
      <c r="E1290" s="12"/>
    </row>
    <row r="1291" hidden="1">
      <c r="A1291" s="5" t="s">
        <v>1655</v>
      </c>
      <c r="B1291" s="6"/>
      <c r="C1291" s="6"/>
      <c r="D1291" s="6"/>
      <c r="E1291" s="7"/>
    </row>
    <row r="1292" hidden="1">
      <c r="A1292" s="10"/>
      <c r="B1292" s="11"/>
      <c r="C1292" s="11"/>
      <c r="D1292" s="11"/>
      <c r="E1292" s="12"/>
    </row>
    <row r="1293" hidden="1">
      <c r="A1293" s="13">
        <v>45782.0</v>
      </c>
      <c r="B1293" s="6"/>
      <c r="C1293" s="54" t="s">
        <v>1656</v>
      </c>
      <c r="D1293" s="15">
        <v>45788.0</v>
      </c>
      <c r="E1293" s="7"/>
    </row>
    <row r="1294" hidden="1">
      <c r="A1294" s="10"/>
      <c r="B1294" s="11"/>
      <c r="C1294" s="16"/>
      <c r="D1294" s="11"/>
      <c r="E1294" s="12"/>
    </row>
    <row r="1295" hidden="1">
      <c r="A1295" s="55" t="s">
        <v>1985</v>
      </c>
      <c r="B1295" s="7"/>
      <c r="C1295" s="16"/>
      <c r="D1295" s="56" t="s">
        <v>1986</v>
      </c>
      <c r="E1295" s="7"/>
    </row>
    <row r="1296" hidden="1">
      <c r="A1296" s="10"/>
      <c r="B1296" s="12"/>
      <c r="C1296" s="16"/>
      <c r="D1296" s="11"/>
      <c r="E1296" s="12"/>
    </row>
    <row r="1297" hidden="1">
      <c r="A1297" s="19" t="s">
        <v>1657</v>
      </c>
      <c r="B1297" s="6"/>
      <c r="C1297" s="6"/>
      <c r="D1297" s="6"/>
      <c r="E1297" s="7"/>
    </row>
    <row r="1298" hidden="1">
      <c r="A1298" s="20" t="s">
        <v>1658</v>
      </c>
      <c r="B1298" s="21" t="s">
        <v>1659</v>
      </c>
      <c r="C1298" s="22" t="s">
        <v>1660</v>
      </c>
      <c r="D1298" s="21" t="s">
        <v>1661</v>
      </c>
      <c r="E1298" s="23" t="s">
        <v>13</v>
      </c>
    </row>
    <row r="1299" hidden="1">
      <c r="A1299" s="57" t="s">
        <v>1662</v>
      </c>
      <c r="B1299" s="25">
        <v>37727.0</v>
      </c>
      <c r="C1299" s="26">
        <v>37722.0</v>
      </c>
      <c r="D1299" s="27">
        <v>-5.0</v>
      </c>
      <c r="E1299" s="41"/>
    </row>
    <row r="1300" hidden="1">
      <c r="A1300" s="57" t="s">
        <v>1663</v>
      </c>
      <c r="B1300" s="29">
        <v>38164.0</v>
      </c>
      <c r="C1300" s="26">
        <v>33447.0</v>
      </c>
      <c r="D1300" s="27">
        <v>-4717.0</v>
      </c>
      <c r="E1300" s="28" t="s">
        <v>2187</v>
      </c>
    </row>
    <row r="1301" hidden="1">
      <c r="A1301" s="57" t="s">
        <v>1664</v>
      </c>
      <c r="B1301" s="29">
        <v>0.0</v>
      </c>
      <c r="C1301" s="26"/>
      <c r="D1301" s="27">
        <v>0.0</v>
      </c>
      <c r="E1301" s="41"/>
    </row>
    <row r="1302" hidden="1">
      <c r="A1302" s="57" t="s">
        <v>1666</v>
      </c>
      <c r="B1302" s="29">
        <v>0.0</v>
      </c>
      <c r="C1302" s="26"/>
      <c r="D1302" s="27">
        <v>0.0</v>
      </c>
      <c r="E1302" s="41"/>
    </row>
    <row r="1303" hidden="1">
      <c r="A1303" s="31" t="s">
        <v>1668</v>
      </c>
      <c r="B1303" s="29">
        <v>0.0</v>
      </c>
      <c r="C1303" s="26"/>
      <c r="D1303" s="27">
        <v>0.0</v>
      </c>
      <c r="E1303" s="41"/>
    </row>
    <row r="1304" hidden="1">
      <c r="A1304" s="31" t="s">
        <v>1669</v>
      </c>
      <c r="B1304" s="29">
        <v>0.0</v>
      </c>
      <c r="C1304" s="26"/>
      <c r="D1304" s="27">
        <v>0.0</v>
      </c>
      <c r="E1304" s="40"/>
    </row>
    <row r="1305" hidden="1">
      <c r="A1305" s="31" t="s">
        <v>1671</v>
      </c>
      <c r="B1305" s="29">
        <v>1342.0</v>
      </c>
      <c r="C1305" s="26">
        <v>1342.0</v>
      </c>
      <c r="D1305" s="27">
        <v>0.0</v>
      </c>
      <c r="E1305" s="28"/>
    </row>
    <row r="1306" hidden="1">
      <c r="A1306" s="31" t="s">
        <v>1673</v>
      </c>
      <c r="B1306" s="29">
        <v>7280.0</v>
      </c>
      <c r="C1306" s="26">
        <v>7280.0</v>
      </c>
      <c r="D1306" s="27">
        <v>0.0</v>
      </c>
      <c r="E1306" s="41"/>
    </row>
    <row r="1307" hidden="1">
      <c r="A1307" s="58" t="s">
        <v>1674</v>
      </c>
      <c r="B1307" s="29">
        <v>104429.0</v>
      </c>
      <c r="C1307" s="29">
        <v>104429.0</v>
      </c>
      <c r="D1307" s="27">
        <v>0.0</v>
      </c>
      <c r="E1307" s="41"/>
    </row>
    <row r="1308" hidden="1">
      <c r="A1308" s="58" t="s">
        <v>1675</v>
      </c>
      <c r="B1308" s="29">
        <v>51669.0</v>
      </c>
      <c r="C1308" s="59">
        <v>51669.0</v>
      </c>
      <c r="D1308" s="27">
        <v>0.0</v>
      </c>
      <c r="E1308" s="41"/>
    </row>
    <row r="1309" hidden="1">
      <c r="A1309" s="58" t="s">
        <v>1676</v>
      </c>
      <c r="B1309" s="29">
        <v>105748.0</v>
      </c>
      <c r="C1309" s="59">
        <v>105449.0</v>
      </c>
      <c r="D1309" s="27">
        <v>-299.0</v>
      </c>
      <c r="E1309" s="41"/>
    </row>
    <row r="1310" hidden="1">
      <c r="A1310" s="58" t="s">
        <v>1677</v>
      </c>
      <c r="B1310" s="29">
        <v>97833.0</v>
      </c>
      <c r="C1310" s="59">
        <v>97833.0</v>
      </c>
      <c r="D1310" s="27">
        <v>0.0</v>
      </c>
      <c r="E1310" s="41"/>
    </row>
    <row r="1311" hidden="1">
      <c r="A1311" s="58" t="s">
        <v>1679</v>
      </c>
      <c r="B1311" s="29">
        <v>4598.0</v>
      </c>
      <c r="C1311" s="59">
        <v>4598.0</v>
      </c>
      <c r="D1311" s="27">
        <v>0.0</v>
      </c>
      <c r="E1311" s="41"/>
    </row>
    <row r="1312" hidden="1">
      <c r="A1312" s="58" t="s">
        <v>1680</v>
      </c>
      <c r="B1312" s="29">
        <v>15698.0</v>
      </c>
      <c r="C1312" s="59">
        <v>15698.0</v>
      </c>
      <c r="D1312" s="27">
        <v>0.0</v>
      </c>
      <c r="E1312" s="41"/>
    </row>
    <row r="1313" hidden="1">
      <c r="A1313" s="35" t="s">
        <v>1681</v>
      </c>
      <c r="B1313" s="29">
        <v>448781.5</v>
      </c>
      <c r="C1313" s="59">
        <v>448482.5</v>
      </c>
      <c r="D1313" s="27">
        <v>-299.0</v>
      </c>
      <c r="E1313" s="41"/>
    </row>
    <row r="1314" hidden="1">
      <c r="A1314" s="36" t="s">
        <v>1682</v>
      </c>
      <c r="B1314" s="42">
        <v>8.5</v>
      </c>
      <c r="C1314" s="65">
        <v>-4713.5</v>
      </c>
      <c r="D1314" s="66">
        <v>-4722.0</v>
      </c>
      <c r="E1314" s="45"/>
    </row>
    <row r="1315" hidden="1"/>
    <row r="1316" hidden="1"/>
    <row r="1317" hidden="1">
      <c r="A1317" s="5" t="s">
        <v>1685</v>
      </c>
      <c r="B1317" s="6"/>
      <c r="C1317" s="6"/>
      <c r="D1317" s="6"/>
      <c r="E1317" s="7"/>
    </row>
    <row r="1318" hidden="1">
      <c r="A1318" s="10"/>
      <c r="B1318" s="11"/>
      <c r="C1318" s="11"/>
      <c r="D1318" s="11"/>
      <c r="E1318" s="12"/>
    </row>
    <row r="1319" hidden="1">
      <c r="A1319" s="5" t="s">
        <v>1655</v>
      </c>
      <c r="B1319" s="6"/>
      <c r="C1319" s="6"/>
      <c r="D1319" s="6"/>
      <c r="E1319" s="7"/>
    </row>
    <row r="1320" hidden="1">
      <c r="A1320" s="10"/>
      <c r="B1320" s="11"/>
      <c r="C1320" s="11"/>
      <c r="D1320" s="11"/>
      <c r="E1320" s="12"/>
    </row>
    <row r="1321" hidden="1">
      <c r="A1321" s="13">
        <v>45789.0</v>
      </c>
      <c r="B1321" s="6"/>
      <c r="C1321" s="54" t="s">
        <v>1656</v>
      </c>
      <c r="D1321" s="15">
        <v>45795.0</v>
      </c>
      <c r="E1321" s="7"/>
    </row>
    <row r="1322" hidden="1">
      <c r="A1322" s="10"/>
      <c r="B1322" s="11"/>
      <c r="C1322" s="16"/>
      <c r="D1322" s="11"/>
      <c r="E1322" s="12"/>
    </row>
    <row r="1323" hidden="1">
      <c r="A1323" s="55" t="s">
        <v>1985</v>
      </c>
      <c r="B1323" s="7"/>
      <c r="C1323" s="16"/>
      <c r="D1323" s="56" t="s">
        <v>1986</v>
      </c>
      <c r="E1323" s="7"/>
    </row>
    <row r="1324" hidden="1">
      <c r="A1324" s="10"/>
      <c r="B1324" s="12"/>
      <c r="C1324" s="16"/>
      <c r="D1324" s="11"/>
      <c r="E1324" s="12"/>
    </row>
    <row r="1325" hidden="1">
      <c r="A1325" s="19" t="s">
        <v>1657</v>
      </c>
      <c r="B1325" s="6"/>
      <c r="C1325" s="6"/>
      <c r="D1325" s="6"/>
      <c r="E1325" s="7"/>
    </row>
    <row r="1326" hidden="1">
      <c r="A1326" s="20" t="s">
        <v>1658</v>
      </c>
      <c r="B1326" s="21" t="s">
        <v>1659</v>
      </c>
      <c r="C1326" s="22" t="s">
        <v>1660</v>
      </c>
      <c r="D1326" s="21" t="s">
        <v>1661</v>
      </c>
      <c r="E1326" s="23" t="s">
        <v>13</v>
      </c>
    </row>
    <row r="1327" hidden="1">
      <c r="A1327" s="57" t="s">
        <v>1662</v>
      </c>
      <c r="B1327" s="25">
        <v>25234.0</v>
      </c>
      <c r="C1327" s="26">
        <v>25234.0</v>
      </c>
      <c r="D1327" s="27">
        <v>0.0</v>
      </c>
      <c r="E1327" s="41"/>
    </row>
    <row r="1328" hidden="1">
      <c r="A1328" s="57" t="s">
        <v>1663</v>
      </c>
      <c r="B1328" s="29">
        <v>33177.0</v>
      </c>
      <c r="C1328" s="26">
        <v>26686.0</v>
      </c>
      <c r="D1328" s="27">
        <v>-6491.0</v>
      </c>
      <c r="E1328" s="28" t="s">
        <v>2188</v>
      </c>
    </row>
    <row r="1329" hidden="1">
      <c r="A1329" s="57" t="s">
        <v>1664</v>
      </c>
      <c r="B1329" s="29">
        <v>240.0</v>
      </c>
      <c r="C1329" s="26">
        <v>240.0</v>
      </c>
      <c r="D1329" s="27">
        <v>0.0</v>
      </c>
      <c r="E1329" s="41"/>
    </row>
    <row r="1330" hidden="1">
      <c r="A1330" s="57" t="s">
        <v>1666</v>
      </c>
      <c r="B1330" s="29">
        <v>0.0</v>
      </c>
      <c r="C1330" s="26"/>
      <c r="D1330" s="27">
        <v>0.0</v>
      </c>
      <c r="E1330" s="41"/>
    </row>
    <row r="1331" hidden="1">
      <c r="A1331" s="31" t="s">
        <v>1668</v>
      </c>
      <c r="B1331" s="29">
        <v>0.0</v>
      </c>
      <c r="C1331" s="26"/>
      <c r="D1331" s="27">
        <v>0.0</v>
      </c>
      <c r="E1331" s="41"/>
    </row>
    <row r="1332" hidden="1">
      <c r="A1332" s="31" t="s">
        <v>1669</v>
      </c>
      <c r="B1332" s="29">
        <v>0.0</v>
      </c>
      <c r="C1332" s="26"/>
      <c r="D1332" s="27">
        <v>0.0</v>
      </c>
      <c r="E1332" s="40"/>
    </row>
    <row r="1333" hidden="1">
      <c r="A1333" s="31" t="s">
        <v>1671</v>
      </c>
      <c r="B1333" s="29">
        <v>175.0</v>
      </c>
      <c r="C1333" s="26">
        <v>20.0</v>
      </c>
      <c r="D1333" s="27">
        <v>-155.0</v>
      </c>
      <c r="E1333" s="28" t="s">
        <v>2189</v>
      </c>
    </row>
    <row r="1334" hidden="1">
      <c r="A1334" s="31" t="s">
        <v>1673</v>
      </c>
      <c r="B1334" s="29">
        <v>7080.0</v>
      </c>
      <c r="C1334" s="26">
        <v>7120.0</v>
      </c>
      <c r="D1334" s="27">
        <v>40.0</v>
      </c>
      <c r="E1334" s="41"/>
    </row>
    <row r="1335" hidden="1">
      <c r="A1335" s="58" t="s">
        <v>1674</v>
      </c>
      <c r="B1335" s="29">
        <v>123263.0</v>
      </c>
      <c r="C1335" s="29">
        <v>123263.0</v>
      </c>
      <c r="D1335" s="27">
        <v>0.0</v>
      </c>
      <c r="E1335" s="41"/>
    </row>
    <row r="1336" hidden="1">
      <c r="A1336" s="58" t="s">
        <v>1675</v>
      </c>
      <c r="B1336" s="29">
        <v>53655.0</v>
      </c>
      <c r="C1336" s="59">
        <v>54148.0</v>
      </c>
      <c r="D1336" s="27">
        <v>493.0</v>
      </c>
      <c r="E1336" s="41"/>
    </row>
    <row r="1337" hidden="1">
      <c r="A1337" s="58" t="s">
        <v>1676</v>
      </c>
      <c r="B1337" s="29">
        <v>129550.0</v>
      </c>
      <c r="C1337" s="59">
        <v>129908.0</v>
      </c>
      <c r="D1337" s="27">
        <v>358.0</v>
      </c>
      <c r="E1337" s="41"/>
    </row>
    <row r="1338" hidden="1">
      <c r="A1338" s="58" t="s">
        <v>1677</v>
      </c>
      <c r="B1338" s="29">
        <v>93554.0</v>
      </c>
      <c r="C1338" s="59">
        <v>93554.0</v>
      </c>
      <c r="D1338" s="27">
        <v>0.0</v>
      </c>
      <c r="E1338" s="41"/>
    </row>
    <row r="1339" hidden="1">
      <c r="A1339" s="58" t="s">
        <v>1679</v>
      </c>
      <c r="B1339" s="29">
        <v>355.0</v>
      </c>
      <c r="C1339" s="59">
        <v>355.0</v>
      </c>
      <c r="D1339" s="27">
        <v>0.0</v>
      </c>
      <c r="E1339" s="41"/>
    </row>
    <row r="1340" hidden="1">
      <c r="A1340" s="58" t="s">
        <v>1680</v>
      </c>
      <c r="B1340" s="29">
        <v>14796.0</v>
      </c>
      <c r="C1340" s="59">
        <v>14283.0</v>
      </c>
      <c r="D1340" s="27">
        <v>-513.0</v>
      </c>
      <c r="E1340" s="41"/>
    </row>
    <row r="1341" hidden="1">
      <c r="A1341" s="35" t="s">
        <v>1681</v>
      </c>
      <c r="B1341" s="29">
        <v>466278.5</v>
      </c>
      <c r="C1341" s="59">
        <v>466855.5</v>
      </c>
      <c r="D1341" s="27">
        <v>577.0</v>
      </c>
      <c r="E1341" s="41"/>
    </row>
    <row r="1342" hidden="1">
      <c r="A1342" s="36" t="s">
        <v>1682</v>
      </c>
      <c r="B1342" s="42">
        <v>4.5</v>
      </c>
      <c r="C1342" s="65">
        <v>-6327.5</v>
      </c>
      <c r="D1342" s="66">
        <v>-6332.0</v>
      </c>
      <c r="E1342" s="45"/>
    </row>
    <row r="1343" hidden="1"/>
    <row r="1344" hidden="1"/>
    <row r="1345" hidden="1">
      <c r="A1345" s="5" t="s">
        <v>1685</v>
      </c>
      <c r="B1345" s="6"/>
      <c r="C1345" s="6"/>
      <c r="D1345" s="6"/>
      <c r="E1345" s="7"/>
    </row>
    <row r="1346" hidden="1">
      <c r="A1346" s="10"/>
      <c r="B1346" s="11"/>
      <c r="C1346" s="11"/>
      <c r="D1346" s="11"/>
      <c r="E1346" s="12"/>
    </row>
    <row r="1347" hidden="1">
      <c r="A1347" s="5" t="s">
        <v>1655</v>
      </c>
      <c r="B1347" s="6"/>
      <c r="C1347" s="6"/>
      <c r="D1347" s="6"/>
      <c r="E1347" s="7"/>
    </row>
    <row r="1348" hidden="1">
      <c r="A1348" s="10"/>
      <c r="B1348" s="11"/>
      <c r="C1348" s="11"/>
      <c r="D1348" s="11"/>
      <c r="E1348" s="12"/>
    </row>
    <row r="1349" hidden="1">
      <c r="A1349" s="13">
        <v>45796.0</v>
      </c>
      <c r="B1349" s="6"/>
      <c r="C1349" s="54" t="s">
        <v>1656</v>
      </c>
      <c r="D1349" s="15">
        <v>45802.0</v>
      </c>
      <c r="E1349" s="7"/>
    </row>
    <row r="1350" hidden="1">
      <c r="A1350" s="10"/>
      <c r="B1350" s="11"/>
      <c r="C1350" s="16"/>
      <c r="D1350" s="11"/>
      <c r="E1350" s="12"/>
    </row>
    <row r="1351" hidden="1">
      <c r="A1351" s="55" t="s">
        <v>1985</v>
      </c>
      <c r="B1351" s="7"/>
      <c r="C1351" s="16"/>
      <c r="D1351" s="56" t="s">
        <v>1986</v>
      </c>
      <c r="E1351" s="7"/>
    </row>
    <row r="1352" hidden="1">
      <c r="A1352" s="10"/>
      <c r="B1352" s="12"/>
      <c r="C1352" s="16"/>
      <c r="D1352" s="11"/>
      <c r="E1352" s="12"/>
    </row>
    <row r="1353" hidden="1">
      <c r="A1353" s="19" t="s">
        <v>1657</v>
      </c>
      <c r="B1353" s="6"/>
      <c r="C1353" s="6"/>
      <c r="D1353" s="6"/>
      <c r="E1353" s="7"/>
    </row>
    <row r="1354" hidden="1">
      <c r="A1354" s="20" t="s">
        <v>1658</v>
      </c>
      <c r="B1354" s="21" t="s">
        <v>1659</v>
      </c>
      <c r="C1354" s="22" t="s">
        <v>1660</v>
      </c>
      <c r="D1354" s="21" t="s">
        <v>1661</v>
      </c>
      <c r="E1354" s="23" t="s">
        <v>13</v>
      </c>
    </row>
    <row r="1355" hidden="1">
      <c r="A1355" s="57" t="s">
        <v>1662</v>
      </c>
      <c r="B1355" s="25">
        <v>30287.0</v>
      </c>
      <c r="C1355" s="26">
        <v>30277.0</v>
      </c>
      <c r="D1355" s="27">
        <v>-10.0</v>
      </c>
      <c r="E1355" s="41"/>
    </row>
    <row r="1356" hidden="1">
      <c r="A1356" s="57" t="s">
        <v>1663</v>
      </c>
      <c r="B1356" s="29">
        <v>32097.0</v>
      </c>
      <c r="C1356" s="26">
        <v>26890.0</v>
      </c>
      <c r="D1356" s="27">
        <v>-5207.0</v>
      </c>
      <c r="E1356" s="28" t="s">
        <v>2190</v>
      </c>
    </row>
    <row r="1357" hidden="1">
      <c r="A1357" s="57" t="s">
        <v>1664</v>
      </c>
      <c r="B1357" s="29">
        <v>280.0</v>
      </c>
      <c r="C1357" s="26">
        <v>280.0</v>
      </c>
      <c r="D1357" s="27">
        <v>0.0</v>
      </c>
      <c r="E1357" s="41"/>
    </row>
    <row r="1358" hidden="1">
      <c r="A1358" s="57" t="s">
        <v>1666</v>
      </c>
      <c r="B1358" s="29">
        <v>0.0</v>
      </c>
      <c r="C1358" s="26"/>
      <c r="D1358" s="27">
        <v>0.0</v>
      </c>
      <c r="E1358" s="41"/>
    </row>
    <row r="1359" hidden="1">
      <c r="A1359" s="31" t="s">
        <v>1668</v>
      </c>
      <c r="B1359" s="29">
        <v>0.0</v>
      </c>
      <c r="C1359" s="26"/>
      <c r="D1359" s="27">
        <v>0.0</v>
      </c>
      <c r="E1359" s="41"/>
    </row>
    <row r="1360" hidden="1">
      <c r="A1360" s="31" t="s">
        <v>1669</v>
      </c>
      <c r="B1360" s="29">
        <v>2835.0</v>
      </c>
      <c r="C1360" s="26">
        <v>2835.0</v>
      </c>
      <c r="D1360" s="27">
        <v>0.0</v>
      </c>
      <c r="E1360" s="40" t="s">
        <v>2191</v>
      </c>
    </row>
    <row r="1361" hidden="1">
      <c r="A1361" s="31" t="s">
        <v>1671</v>
      </c>
      <c r="B1361" s="29">
        <v>240.0</v>
      </c>
      <c r="C1361" s="26">
        <v>240.0</v>
      </c>
      <c r="D1361" s="27">
        <v>0.0</v>
      </c>
      <c r="E1361" s="28" t="s">
        <v>2192</v>
      </c>
    </row>
    <row r="1362" hidden="1">
      <c r="A1362" s="31" t="s">
        <v>1673</v>
      </c>
      <c r="B1362" s="29">
        <v>6880.0</v>
      </c>
      <c r="C1362" s="26">
        <v>6880.0</v>
      </c>
      <c r="D1362" s="27">
        <v>0.0</v>
      </c>
      <c r="E1362" s="41"/>
    </row>
    <row r="1363" hidden="1">
      <c r="A1363" s="58" t="s">
        <v>1674</v>
      </c>
      <c r="B1363" s="29">
        <v>126498.0</v>
      </c>
      <c r="C1363" s="29">
        <v>126844.0</v>
      </c>
      <c r="D1363" s="27">
        <v>346.0</v>
      </c>
      <c r="E1363" s="41"/>
    </row>
    <row r="1364" hidden="1">
      <c r="A1364" s="58" t="s">
        <v>1675</v>
      </c>
      <c r="B1364" s="29">
        <v>50174.0</v>
      </c>
      <c r="C1364" s="59">
        <v>50174.0</v>
      </c>
      <c r="D1364" s="27">
        <v>0.0</v>
      </c>
      <c r="E1364" s="41"/>
    </row>
    <row r="1365" hidden="1">
      <c r="A1365" s="58" t="s">
        <v>1676</v>
      </c>
      <c r="B1365" s="29">
        <v>122061.0</v>
      </c>
      <c r="C1365" s="59">
        <v>122061.0</v>
      </c>
      <c r="D1365" s="27">
        <v>0.0</v>
      </c>
      <c r="E1365" s="41"/>
    </row>
    <row r="1366" hidden="1">
      <c r="A1366" s="58" t="s">
        <v>1677</v>
      </c>
      <c r="B1366" s="29">
        <v>103619.0</v>
      </c>
      <c r="C1366" s="59">
        <v>103619.0</v>
      </c>
      <c r="D1366" s="27">
        <v>0.0</v>
      </c>
      <c r="E1366" s="41"/>
    </row>
    <row r="1367" hidden="1">
      <c r="A1367" s="58" t="s">
        <v>1679</v>
      </c>
      <c r="B1367" s="29">
        <v>1016.0</v>
      </c>
      <c r="C1367" s="59">
        <v>1016.0</v>
      </c>
      <c r="D1367" s="27">
        <v>0.0</v>
      </c>
      <c r="E1367" s="41"/>
    </row>
    <row r="1368" hidden="1">
      <c r="A1368" s="58" t="s">
        <v>1680</v>
      </c>
      <c r="B1368" s="29">
        <v>14969.0</v>
      </c>
      <c r="C1368" s="59">
        <v>14969.0</v>
      </c>
      <c r="D1368" s="27">
        <v>0.0</v>
      </c>
      <c r="E1368" s="41"/>
    </row>
    <row r="1369" hidden="1">
      <c r="A1369" s="35" t="s">
        <v>1681</v>
      </c>
      <c r="B1369" s="29">
        <v>475980.0</v>
      </c>
      <c r="C1369" s="59">
        <v>476326.0</v>
      </c>
      <c r="D1369" s="27">
        <v>346.0</v>
      </c>
      <c r="E1369" s="41"/>
    </row>
    <row r="1370" hidden="1">
      <c r="A1370" s="36" t="s">
        <v>1682</v>
      </c>
      <c r="B1370" s="42">
        <v>7.0</v>
      </c>
      <c r="C1370" s="65">
        <v>-5210.0</v>
      </c>
      <c r="D1370" s="66">
        <v>-5217.0</v>
      </c>
      <c r="E1370" s="45"/>
    </row>
    <row r="1371" hidden="1"/>
    <row r="1372" hidden="1"/>
    <row r="1373" hidden="1">
      <c r="A1373" s="5" t="s">
        <v>1685</v>
      </c>
      <c r="B1373" s="6"/>
      <c r="C1373" s="6"/>
      <c r="D1373" s="6"/>
      <c r="E1373" s="7"/>
    </row>
    <row r="1374" hidden="1">
      <c r="A1374" s="10"/>
      <c r="B1374" s="11"/>
      <c r="C1374" s="11"/>
      <c r="D1374" s="11"/>
      <c r="E1374" s="12"/>
    </row>
    <row r="1375" hidden="1">
      <c r="A1375" s="5" t="s">
        <v>1655</v>
      </c>
      <c r="B1375" s="6"/>
      <c r="C1375" s="6"/>
      <c r="D1375" s="6"/>
      <c r="E1375" s="7"/>
    </row>
    <row r="1376" hidden="1">
      <c r="A1376" s="10"/>
      <c r="B1376" s="11"/>
      <c r="C1376" s="11"/>
      <c r="D1376" s="11"/>
      <c r="E1376" s="12"/>
    </row>
    <row r="1377" hidden="1">
      <c r="A1377" s="13">
        <v>45803.0</v>
      </c>
      <c r="B1377" s="6"/>
      <c r="C1377" s="54" t="s">
        <v>1656</v>
      </c>
      <c r="D1377" s="15">
        <v>45808.0</v>
      </c>
      <c r="E1377" s="7"/>
    </row>
    <row r="1378" hidden="1">
      <c r="A1378" s="10"/>
      <c r="B1378" s="11"/>
      <c r="C1378" s="16"/>
      <c r="D1378" s="11"/>
      <c r="E1378" s="12"/>
    </row>
    <row r="1379" hidden="1">
      <c r="A1379" s="55" t="s">
        <v>1985</v>
      </c>
      <c r="B1379" s="7"/>
      <c r="C1379" s="16"/>
      <c r="D1379" s="56" t="s">
        <v>1994</v>
      </c>
      <c r="E1379" s="7"/>
    </row>
    <row r="1380" hidden="1">
      <c r="A1380" s="10"/>
      <c r="B1380" s="12"/>
      <c r="C1380" s="16"/>
      <c r="D1380" s="11"/>
      <c r="E1380" s="12"/>
    </row>
    <row r="1381" hidden="1">
      <c r="A1381" s="19" t="s">
        <v>1657</v>
      </c>
      <c r="B1381" s="6"/>
      <c r="C1381" s="6"/>
      <c r="D1381" s="6"/>
      <c r="E1381" s="7"/>
    </row>
    <row r="1382" hidden="1">
      <c r="A1382" s="20" t="s">
        <v>1658</v>
      </c>
      <c r="B1382" s="21" t="s">
        <v>1659</v>
      </c>
      <c r="C1382" s="22" t="s">
        <v>1660</v>
      </c>
      <c r="D1382" s="21" t="s">
        <v>1661</v>
      </c>
      <c r="E1382" s="23" t="s">
        <v>13</v>
      </c>
    </row>
    <row r="1383" hidden="1">
      <c r="A1383" s="57" t="s">
        <v>1662</v>
      </c>
      <c r="B1383" s="25">
        <v>28928.0</v>
      </c>
      <c r="C1383" s="26">
        <v>28930.0</v>
      </c>
      <c r="D1383" s="27">
        <v>2.0</v>
      </c>
      <c r="E1383" s="41"/>
    </row>
    <row r="1384" hidden="1">
      <c r="A1384" s="57" t="s">
        <v>1663</v>
      </c>
      <c r="B1384" s="29">
        <v>24862.0</v>
      </c>
      <c r="C1384" s="26">
        <v>24368.0</v>
      </c>
      <c r="D1384" s="27">
        <v>-494.0</v>
      </c>
      <c r="E1384" s="28"/>
    </row>
    <row r="1385" hidden="1">
      <c r="A1385" s="57" t="s">
        <v>1664</v>
      </c>
      <c r="B1385" s="29">
        <v>360.0</v>
      </c>
      <c r="C1385" s="26">
        <v>360.0</v>
      </c>
      <c r="D1385" s="27">
        <v>0.0</v>
      </c>
      <c r="E1385" s="41"/>
    </row>
    <row r="1386" hidden="1">
      <c r="A1386" s="57" t="s">
        <v>1666</v>
      </c>
      <c r="B1386" s="29">
        <v>0.0</v>
      </c>
      <c r="C1386" s="26"/>
      <c r="D1386" s="27">
        <v>0.0</v>
      </c>
      <c r="E1386" s="41"/>
    </row>
    <row r="1387" hidden="1">
      <c r="A1387" s="31" t="s">
        <v>1668</v>
      </c>
      <c r="B1387" s="29">
        <v>0.0</v>
      </c>
      <c r="C1387" s="26"/>
      <c r="D1387" s="27">
        <v>0.0</v>
      </c>
      <c r="E1387" s="41"/>
    </row>
    <row r="1388" hidden="1">
      <c r="A1388" s="31" t="s">
        <v>1669</v>
      </c>
      <c r="B1388" s="29">
        <v>0.0</v>
      </c>
      <c r="C1388" s="26"/>
      <c r="D1388" s="27">
        <v>0.0</v>
      </c>
      <c r="E1388" s="40"/>
    </row>
    <row r="1389" hidden="1">
      <c r="A1389" s="31" t="s">
        <v>1671</v>
      </c>
      <c r="B1389" s="29">
        <v>780.0</v>
      </c>
      <c r="C1389" s="26">
        <v>699.0</v>
      </c>
      <c r="D1389" s="27">
        <v>-81.0</v>
      </c>
      <c r="E1389" s="28"/>
    </row>
    <row r="1390" hidden="1">
      <c r="A1390" s="31" t="s">
        <v>1673</v>
      </c>
      <c r="B1390" s="29">
        <v>5640.0</v>
      </c>
      <c r="C1390" s="26">
        <v>5600.0</v>
      </c>
      <c r="D1390" s="27">
        <v>-40.0</v>
      </c>
      <c r="E1390" s="41"/>
    </row>
    <row r="1391" hidden="1">
      <c r="A1391" s="58" t="s">
        <v>1674</v>
      </c>
      <c r="B1391" s="29">
        <v>107656.0</v>
      </c>
      <c r="C1391" s="29">
        <v>108274.0</v>
      </c>
      <c r="D1391" s="27">
        <v>618.0</v>
      </c>
      <c r="E1391" s="41"/>
    </row>
    <row r="1392" hidden="1">
      <c r="A1392" s="58" t="s">
        <v>1675</v>
      </c>
      <c r="B1392" s="29">
        <v>39248.0</v>
      </c>
      <c r="C1392" s="59">
        <v>39248.0</v>
      </c>
      <c r="D1392" s="27">
        <v>0.0</v>
      </c>
      <c r="E1392" s="41"/>
    </row>
    <row r="1393" hidden="1">
      <c r="A1393" s="58" t="s">
        <v>1676</v>
      </c>
      <c r="B1393" s="29">
        <v>97612.0</v>
      </c>
      <c r="C1393" s="59">
        <v>97612.0</v>
      </c>
      <c r="D1393" s="27">
        <v>0.0</v>
      </c>
      <c r="E1393" s="41"/>
    </row>
    <row r="1394" hidden="1">
      <c r="A1394" s="58" t="s">
        <v>1677</v>
      </c>
      <c r="B1394" s="29">
        <v>88406.0</v>
      </c>
      <c r="C1394" s="59">
        <v>88406.0</v>
      </c>
      <c r="D1394" s="27">
        <v>0.0</v>
      </c>
      <c r="E1394" s="41"/>
    </row>
    <row r="1395" hidden="1">
      <c r="A1395" s="58" t="s">
        <v>1679</v>
      </c>
      <c r="B1395" s="29">
        <v>1320.0</v>
      </c>
      <c r="C1395" s="59">
        <v>1320.0</v>
      </c>
      <c r="D1395" s="27">
        <v>0.0</v>
      </c>
      <c r="E1395" s="41"/>
    </row>
    <row r="1396" hidden="1">
      <c r="A1396" s="58" t="s">
        <v>1680</v>
      </c>
      <c r="B1396" s="29">
        <v>11494.0</v>
      </c>
      <c r="C1396" s="59">
        <v>11494.0</v>
      </c>
      <c r="D1396" s="27">
        <v>0.0</v>
      </c>
      <c r="E1396" s="41"/>
    </row>
    <row r="1397" hidden="1">
      <c r="A1397" s="35" t="s">
        <v>1681</v>
      </c>
      <c r="B1397" s="29">
        <v>394791.0</v>
      </c>
      <c r="C1397" s="59">
        <v>395409.0</v>
      </c>
      <c r="D1397" s="27">
        <v>618.0</v>
      </c>
      <c r="E1397" s="41"/>
    </row>
    <row r="1398" hidden="1">
      <c r="A1398" s="36" t="s">
        <v>1682</v>
      </c>
      <c r="B1398" s="42">
        <v>21.0</v>
      </c>
      <c r="C1398" s="65">
        <v>-592.0</v>
      </c>
      <c r="D1398" s="66">
        <v>-613.0</v>
      </c>
      <c r="E1398" s="45"/>
    </row>
    <row r="1399" hidden="1"/>
    <row r="1400" hidden="1"/>
    <row r="1401" hidden="1">
      <c r="A1401" s="5" t="s">
        <v>1685</v>
      </c>
      <c r="B1401" s="6"/>
      <c r="C1401" s="6"/>
      <c r="D1401" s="6"/>
      <c r="E1401" s="7"/>
    </row>
    <row r="1402" hidden="1">
      <c r="A1402" s="10"/>
      <c r="B1402" s="11"/>
      <c r="C1402" s="11"/>
      <c r="D1402" s="11"/>
      <c r="E1402" s="12"/>
    </row>
    <row r="1403" hidden="1">
      <c r="A1403" s="5" t="s">
        <v>1655</v>
      </c>
      <c r="B1403" s="6"/>
      <c r="C1403" s="6"/>
      <c r="D1403" s="6"/>
      <c r="E1403" s="7"/>
    </row>
    <row r="1404" hidden="1">
      <c r="A1404" s="10"/>
      <c r="B1404" s="11"/>
      <c r="C1404" s="11"/>
      <c r="D1404" s="11"/>
      <c r="E1404" s="12"/>
    </row>
    <row r="1405" hidden="1">
      <c r="A1405" s="13">
        <v>45809.0</v>
      </c>
      <c r="B1405" s="6"/>
      <c r="C1405" s="54" t="s">
        <v>1656</v>
      </c>
      <c r="D1405" s="15">
        <v>45809.0</v>
      </c>
      <c r="E1405" s="7"/>
    </row>
    <row r="1406" hidden="1">
      <c r="A1406" s="10"/>
      <c r="B1406" s="11"/>
      <c r="C1406" s="16"/>
      <c r="D1406" s="11"/>
      <c r="E1406" s="12"/>
    </row>
    <row r="1407" hidden="1">
      <c r="A1407" s="55" t="s">
        <v>1986</v>
      </c>
      <c r="B1407" s="7"/>
      <c r="C1407" s="16"/>
      <c r="D1407" s="56" t="s">
        <v>1986</v>
      </c>
      <c r="E1407" s="7"/>
    </row>
    <row r="1408" hidden="1">
      <c r="A1408" s="10"/>
      <c r="B1408" s="12"/>
      <c r="C1408" s="16"/>
      <c r="D1408" s="11"/>
      <c r="E1408" s="12"/>
    </row>
    <row r="1409" hidden="1">
      <c r="A1409" s="19" t="s">
        <v>1657</v>
      </c>
      <c r="B1409" s="6"/>
      <c r="C1409" s="6"/>
      <c r="D1409" s="6"/>
      <c r="E1409" s="7"/>
    </row>
    <row r="1410" hidden="1">
      <c r="A1410" s="20" t="s">
        <v>1658</v>
      </c>
      <c r="B1410" s="21" t="s">
        <v>1659</v>
      </c>
      <c r="C1410" s="22" t="s">
        <v>1660</v>
      </c>
      <c r="D1410" s="21" t="s">
        <v>1661</v>
      </c>
      <c r="E1410" s="23" t="s">
        <v>13</v>
      </c>
    </row>
    <row r="1411" hidden="1">
      <c r="A1411" s="57" t="s">
        <v>1662</v>
      </c>
      <c r="B1411" s="25">
        <v>4296.0</v>
      </c>
      <c r="C1411" s="26">
        <v>4296.0</v>
      </c>
      <c r="D1411" s="27">
        <v>0.0</v>
      </c>
      <c r="E1411" s="41"/>
    </row>
    <row r="1412" hidden="1">
      <c r="A1412" s="57" t="s">
        <v>1663</v>
      </c>
      <c r="B1412" s="29">
        <v>5004.0</v>
      </c>
      <c r="C1412" s="26">
        <v>5004.0</v>
      </c>
      <c r="D1412" s="27">
        <v>0.0</v>
      </c>
      <c r="E1412" s="28"/>
    </row>
    <row r="1413" hidden="1">
      <c r="A1413" s="57" t="s">
        <v>1664</v>
      </c>
      <c r="B1413" s="29">
        <v>0.0</v>
      </c>
      <c r="C1413" s="26"/>
      <c r="D1413" s="27">
        <v>0.0</v>
      </c>
      <c r="E1413" s="41"/>
    </row>
    <row r="1414" hidden="1">
      <c r="A1414" s="57" t="s">
        <v>1666</v>
      </c>
      <c r="B1414" s="29">
        <v>0.0</v>
      </c>
      <c r="C1414" s="26"/>
      <c r="D1414" s="27">
        <v>0.0</v>
      </c>
      <c r="E1414" s="41"/>
    </row>
    <row r="1415" hidden="1">
      <c r="A1415" s="31" t="s">
        <v>1668</v>
      </c>
      <c r="B1415" s="29">
        <v>0.0</v>
      </c>
      <c r="C1415" s="26"/>
      <c r="D1415" s="27">
        <v>0.0</v>
      </c>
      <c r="E1415" s="41"/>
    </row>
    <row r="1416" hidden="1">
      <c r="A1416" s="31" t="s">
        <v>1669</v>
      </c>
      <c r="B1416" s="29">
        <v>0.0</v>
      </c>
      <c r="C1416" s="26"/>
      <c r="D1416" s="27">
        <v>0.0</v>
      </c>
      <c r="E1416" s="40"/>
    </row>
    <row r="1417" hidden="1">
      <c r="A1417" s="31" t="s">
        <v>1671</v>
      </c>
      <c r="B1417" s="29">
        <v>0.0</v>
      </c>
      <c r="C1417" s="26"/>
      <c r="D1417" s="27">
        <v>0.0</v>
      </c>
      <c r="E1417" s="28"/>
    </row>
    <row r="1418" hidden="1">
      <c r="A1418" s="31" t="s">
        <v>1673</v>
      </c>
      <c r="B1418" s="29">
        <v>920.0</v>
      </c>
      <c r="C1418" s="26">
        <v>920.0</v>
      </c>
      <c r="D1418" s="27">
        <v>0.0</v>
      </c>
      <c r="E1418" s="41"/>
    </row>
    <row r="1419" hidden="1">
      <c r="A1419" s="58" t="s">
        <v>1674</v>
      </c>
      <c r="B1419" s="29">
        <v>13348.0</v>
      </c>
      <c r="C1419" s="29">
        <v>13348.0</v>
      </c>
      <c r="D1419" s="27">
        <v>0.0</v>
      </c>
      <c r="E1419" s="41"/>
    </row>
    <row r="1420" hidden="1">
      <c r="A1420" s="58" t="s">
        <v>1675</v>
      </c>
      <c r="B1420" s="29">
        <v>9433.0</v>
      </c>
      <c r="C1420" s="59">
        <v>9433.0</v>
      </c>
      <c r="D1420" s="27">
        <v>0.0</v>
      </c>
      <c r="E1420" s="41"/>
    </row>
    <row r="1421" hidden="1">
      <c r="A1421" s="58" t="s">
        <v>1676</v>
      </c>
      <c r="B1421" s="29">
        <v>20795.0</v>
      </c>
      <c r="C1421" s="59">
        <v>20795.0</v>
      </c>
      <c r="D1421" s="27">
        <v>0.0</v>
      </c>
      <c r="E1421" s="41"/>
    </row>
    <row r="1422" hidden="1">
      <c r="A1422" s="58" t="s">
        <v>1677</v>
      </c>
      <c r="B1422" s="29">
        <v>17960.0</v>
      </c>
      <c r="C1422" s="59">
        <v>17960.0</v>
      </c>
      <c r="D1422" s="27">
        <v>0.0</v>
      </c>
      <c r="E1422" s="41"/>
    </row>
    <row r="1423" hidden="1">
      <c r="A1423" s="58" t="s">
        <v>1679</v>
      </c>
      <c r="B1423" s="29">
        <v>756.0</v>
      </c>
      <c r="C1423" s="59">
        <v>756.0</v>
      </c>
      <c r="D1423" s="27">
        <v>0.0</v>
      </c>
      <c r="E1423" s="41"/>
    </row>
    <row r="1424" hidden="1">
      <c r="A1424" s="58" t="s">
        <v>1680</v>
      </c>
      <c r="B1424" s="29">
        <v>1142.0</v>
      </c>
      <c r="C1424" s="59">
        <v>1142.0</v>
      </c>
      <c r="D1424" s="27">
        <v>0.0</v>
      </c>
      <c r="E1424" s="41"/>
    </row>
    <row r="1425" hidden="1">
      <c r="A1425" s="35" t="s">
        <v>1681</v>
      </c>
      <c r="B1425" s="29">
        <v>72511.5</v>
      </c>
      <c r="C1425" s="59">
        <v>72511.5</v>
      </c>
      <c r="D1425" s="27">
        <v>0.0</v>
      </c>
      <c r="E1425" s="41"/>
    </row>
    <row r="1426" hidden="1">
      <c r="A1426" s="36" t="s">
        <v>1682</v>
      </c>
      <c r="B1426" s="42">
        <v>0.5</v>
      </c>
      <c r="C1426" s="65">
        <v>0.5</v>
      </c>
      <c r="D1426" s="66">
        <v>0.0</v>
      </c>
      <c r="E1426" s="45"/>
    </row>
    <row r="1427" hidden="1"/>
    <row r="1428" hidden="1"/>
    <row r="1429" hidden="1">
      <c r="A1429" s="5" t="s">
        <v>1685</v>
      </c>
      <c r="B1429" s="6"/>
      <c r="C1429" s="6"/>
      <c r="D1429" s="6"/>
      <c r="E1429" s="7"/>
    </row>
    <row r="1430" hidden="1">
      <c r="A1430" s="10"/>
      <c r="B1430" s="11"/>
      <c r="C1430" s="11"/>
      <c r="D1430" s="11"/>
      <c r="E1430" s="12"/>
    </row>
    <row r="1431" hidden="1">
      <c r="A1431" s="5" t="s">
        <v>1655</v>
      </c>
      <c r="B1431" s="6"/>
      <c r="C1431" s="6"/>
      <c r="D1431" s="6"/>
      <c r="E1431" s="7"/>
    </row>
    <row r="1432" hidden="1">
      <c r="A1432" s="10"/>
      <c r="B1432" s="11"/>
      <c r="C1432" s="11"/>
      <c r="D1432" s="11"/>
      <c r="E1432" s="12"/>
    </row>
    <row r="1433" hidden="1">
      <c r="A1433" s="13">
        <v>45810.0</v>
      </c>
      <c r="B1433" s="6"/>
      <c r="C1433" s="54" t="s">
        <v>1656</v>
      </c>
      <c r="D1433" s="15">
        <v>45816.0</v>
      </c>
      <c r="E1433" s="7"/>
    </row>
    <row r="1434" hidden="1">
      <c r="A1434" s="10"/>
      <c r="B1434" s="11"/>
      <c r="C1434" s="16"/>
      <c r="D1434" s="11"/>
      <c r="E1434" s="12"/>
    </row>
    <row r="1435" hidden="1">
      <c r="A1435" s="55" t="s">
        <v>1985</v>
      </c>
      <c r="B1435" s="7"/>
      <c r="C1435" s="16"/>
      <c r="D1435" s="56" t="s">
        <v>1986</v>
      </c>
      <c r="E1435" s="7"/>
    </row>
    <row r="1436" hidden="1">
      <c r="A1436" s="10"/>
      <c r="B1436" s="12"/>
      <c r="C1436" s="16"/>
      <c r="D1436" s="11"/>
      <c r="E1436" s="12"/>
    </row>
    <row r="1437" hidden="1">
      <c r="A1437" s="19" t="s">
        <v>1657</v>
      </c>
      <c r="B1437" s="6"/>
      <c r="C1437" s="6"/>
      <c r="D1437" s="6"/>
      <c r="E1437" s="7"/>
    </row>
    <row r="1438" hidden="1">
      <c r="A1438" s="20" t="s">
        <v>1658</v>
      </c>
      <c r="B1438" s="21" t="s">
        <v>1659</v>
      </c>
      <c r="C1438" s="22" t="s">
        <v>1660</v>
      </c>
      <c r="D1438" s="21" t="s">
        <v>1661</v>
      </c>
      <c r="E1438" s="23" t="s">
        <v>13</v>
      </c>
    </row>
    <row r="1439" hidden="1">
      <c r="A1439" s="57" t="s">
        <v>1662</v>
      </c>
      <c r="B1439" s="25">
        <v>24388.0</v>
      </c>
      <c r="C1439" s="26">
        <v>24088.0</v>
      </c>
      <c r="D1439" s="27">
        <v>-300.0</v>
      </c>
      <c r="E1439" s="41"/>
    </row>
    <row r="1440" hidden="1">
      <c r="A1440" s="57" t="s">
        <v>1663</v>
      </c>
      <c r="B1440" s="29">
        <v>32311.0</v>
      </c>
      <c r="C1440" s="26">
        <v>32311.0</v>
      </c>
      <c r="D1440" s="27">
        <v>0.0</v>
      </c>
      <c r="E1440" s="28"/>
    </row>
    <row r="1441" hidden="1">
      <c r="A1441" s="57" t="s">
        <v>1664</v>
      </c>
      <c r="B1441" s="29">
        <v>1155.0</v>
      </c>
      <c r="C1441" s="26">
        <v>1155.0</v>
      </c>
      <c r="D1441" s="27">
        <v>0.0</v>
      </c>
      <c r="E1441" s="41"/>
    </row>
    <row r="1442" hidden="1">
      <c r="A1442" s="57" t="s">
        <v>1666</v>
      </c>
      <c r="B1442" s="29">
        <v>0.0</v>
      </c>
      <c r="C1442" s="26"/>
      <c r="D1442" s="27">
        <v>0.0</v>
      </c>
      <c r="E1442" s="41"/>
    </row>
    <row r="1443" hidden="1">
      <c r="A1443" s="31" t="s">
        <v>1668</v>
      </c>
      <c r="B1443" s="29">
        <v>0.0</v>
      </c>
      <c r="C1443" s="26"/>
      <c r="D1443" s="27">
        <v>0.0</v>
      </c>
      <c r="E1443" s="41"/>
    </row>
    <row r="1444" hidden="1">
      <c r="A1444" s="31" t="s">
        <v>1669</v>
      </c>
      <c r="B1444" s="29">
        <v>0.0</v>
      </c>
      <c r="C1444" s="26"/>
      <c r="D1444" s="27">
        <v>0.0</v>
      </c>
      <c r="E1444" s="40"/>
    </row>
    <row r="1445" hidden="1">
      <c r="A1445" s="31" t="s">
        <v>1671</v>
      </c>
      <c r="B1445" s="29">
        <v>0.0</v>
      </c>
      <c r="C1445" s="26"/>
      <c r="D1445" s="27">
        <v>0.0</v>
      </c>
      <c r="E1445" s="28"/>
    </row>
    <row r="1446" hidden="1">
      <c r="A1446" s="31" t="s">
        <v>1673</v>
      </c>
      <c r="B1446" s="29">
        <v>7160.0</v>
      </c>
      <c r="C1446" s="26">
        <v>6400.0</v>
      </c>
      <c r="D1446" s="27">
        <v>-760.0</v>
      </c>
      <c r="E1446" s="41"/>
    </row>
    <row r="1447" hidden="1">
      <c r="A1447" s="58" t="s">
        <v>1674</v>
      </c>
      <c r="B1447" s="29">
        <v>134240.0</v>
      </c>
      <c r="C1447" s="29">
        <v>134240.0</v>
      </c>
      <c r="D1447" s="27">
        <v>0.0</v>
      </c>
      <c r="E1447" s="41"/>
    </row>
    <row r="1448" hidden="1">
      <c r="A1448" s="58" t="s">
        <v>1675</v>
      </c>
      <c r="B1448" s="29">
        <v>45614.0</v>
      </c>
      <c r="C1448" s="59">
        <v>45614.0</v>
      </c>
      <c r="D1448" s="27">
        <v>0.0</v>
      </c>
      <c r="E1448" s="41"/>
    </row>
    <row r="1449" hidden="1">
      <c r="A1449" s="58" t="s">
        <v>1676</v>
      </c>
      <c r="B1449" s="29">
        <v>102382.0</v>
      </c>
      <c r="C1449" s="59">
        <v>101565.0</v>
      </c>
      <c r="D1449" s="27">
        <v>-817.0</v>
      </c>
      <c r="E1449" s="41"/>
    </row>
    <row r="1450" hidden="1">
      <c r="A1450" s="58" t="s">
        <v>1677</v>
      </c>
      <c r="B1450" s="29">
        <v>104764.0</v>
      </c>
      <c r="C1450" s="59">
        <v>104764.0</v>
      </c>
      <c r="D1450" s="27">
        <v>0.0</v>
      </c>
      <c r="E1450" s="41"/>
    </row>
    <row r="1451" hidden="1">
      <c r="A1451" s="58" t="s">
        <v>1679</v>
      </c>
      <c r="B1451" s="29">
        <v>1727.0</v>
      </c>
      <c r="C1451" s="59">
        <v>1727.0</v>
      </c>
      <c r="D1451" s="27">
        <v>0.0</v>
      </c>
      <c r="E1451" s="41"/>
    </row>
    <row r="1452" hidden="1">
      <c r="A1452" s="58" t="s">
        <v>1680</v>
      </c>
      <c r="B1452" s="29">
        <v>16631.0</v>
      </c>
      <c r="C1452" s="59">
        <v>16631.0</v>
      </c>
      <c r="D1452" s="27">
        <v>0.0</v>
      </c>
      <c r="E1452" s="41"/>
    </row>
    <row r="1453" hidden="1">
      <c r="A1453" s="35" t="s">
        <v>1681</v>
      </c>
      <c r="B1453" s="29">
        <v>453734.2</v>
      </c>
      <c r="C1453" s="59">
        <v>452917.2</v>
      </c>
      <c r="D1453" s="27">
        <v>-817.0</v>
      </c>
      <c r="E1453" s="41"/>
    </row>
    <row r="1454" hidden="1">
      <c r="A1454" s="36" t="s">
        <v>1682</v>
      </c>
      <c r="B1454" s="42">
        <v>6.80000000000291</v>
      </c>
      <c r="C1454" s="65">
        <v>-1053.2000000000116</v>
      </c>
      <c r="D1454" s="66">
        <v>-1060.0000000000146</v>
      </c>
      <c r="E1454" s="45"/>
    </row>
    <row r="1455" hidden="1"/>
    <row r="1456" hidden="1"/>
    <row r="1457" hidden="1">
      <c r="A1457" s="5" t="s">
        <v>1685</v>
      </c>
      <c r="B1457" s="6"/>
      <c r="C1457" s="6"/>
      <c r="D1457" s="6"/>
      <c r="E1457" s="7"/>
    </row>
    <row r="1458" hidden="1">
      <c r="A1458" s="10"/>
      <c r="B1458" s="11"/>
      <c r="C1458" s="11"/>
      <c r="D1458" s="11"/>
      <c r="E1458" s="12"/>
    </row>
    <row r="1459" hidden="1">
      <c r="A1459" s="5" t="s">
        <v>1655</v>
      </c>
      <c r="B1459" s="6"/>
      <c r="C1459" s="6"/>
      <c r="D1459" s="6"/>
      <c r="E1459" s="7"/>
    </row>
    <row r="1460" hidden="1">
      <c r="A1460" s="10"/>
      <c r="B1460" s="11"/>
      <c r="C1460" s="11"/>
      <c r="D1460" s="11"/>
      <c r="E1460" s="12"/>
    </row>
    <row r="1461" hidden="1">
      <c r="A1461" s="13">
        <v>45817.0</v>
      </c>
      <c r="B1461" s="6"/>
      <c r="C1461" s="54" t="s">
        <v>1656</v>
      </c>
      <c r="D1461" s="15">
        <v>45823.0</v>
      </c>
      <c r="E1461" s="7"/>
    </row>
    <row r="1462" hidden="1">
      <c r="A1462" s="10"/>
      <c r="B1462" s="11"/>
      <c r="C1462" s="16"/>
      <c r="D1462" s="11"/>
      <c r="E1462" s="12"/>
    </row>
    <row r="1463" hidden="1">
      <c r="A1463" s="55" t="s">
        <v>1985</v>
      </c>
      <c r="B1463" s="7"/>
      <c r="C1463" s="16"/>
      <c r="D1463" s="56" t="s">
        <v>1986</v>
      </c>
      <c r="E1463" s="7"/>
    </row>
    <row r="1464" hidden="1">
      <c r="A1464" s="10"/>
      <c r="B1464" s="12"/>
      <c r="C1464" s="16"/>
      <c r="D1464" s="11"/>
      <c r="E1464" s="12"/>
    </row>
    <row r="1465" hidden="1">
      <c r="A1465" s="19" t="s">
        <v>1657</v>
      </c>
      <c r="B1465" s="6"/>
      <c r="C1465" s="6"/>
      <c r="D1465" s="6"/>
      <c r="E1465" s="7"/>
    </row>
    <row r="1466" hidden="1">
      <c r="A1466" s="20" t="s">
        <v>1658</v>
      </c>
      <c r="B1466" s="21" t="s">
        <v>1659</v>
      </c>
      <c r="C1466" s="22" t="s">
        <v>1660</v>
      </c>
      <c r="D1466" s="21" t="s">
        <v>1661</v>
      </c>
      <c r="E1466" s="23" t="s">
        <v>13</v>
      </c>
    </row>
    <row r="1467" hidden="1">
      <c r="A1467" s="57" t="s">
        <v>1662</v>
      </c>
      <c r="B1467" s="25">
        <v>34838.0</v>
      </c>
      <c r="C1467" s="26">
        <v>34838.0</v>
      </c>
      <c r="D1467" s="27">
        <v>0.0</v>
      </c>
      <c r="E1467" s="41"/>
    </row>
    <row r="1468" hidden="1">
      <c r="A1468" s="57" t="s">
        <v>1663</v>
      </c>
      <c r="B1468" s="29">
        <v>36819.0</v>
      </c>
      <c r="C1468" s="26">
        <v>36819.0</v>
      </c>
      <c r="D1468" s="27">
        <v>0.0</v>
      </c>
      <c r="E1468" s="28"/>
    </row>
    <row r="1469" hidden="1">
      <c r="A1469" s="57" t="s">
        <v>1664</v>
      </c>
      <c r="B1469" s="29">
        <v>0.0</v>
      </c>
      <c r="C1469" s="26"/>
      <c r="D1469" s="27">
        <v>0.0</v>
      </c>
      <c r="E1469" s="41"/>
    </row>
    <row r="1470" hidden="1">
      <c r="A1470" s="57" t="s">
        <v>1666</v>
      </c>
      <c r="B1470" s="29">
        <v>0.0</v>
      </c>
      <c r="C1470" s="26"/>
      <c r="D1470" s="27">
        <v>0.0</v>
      </c>
      <c r="E1470" s="41"/>
    </row>
    <row r="1471" hidden="1">
      <c r="A1471" s="31" t="s">
        <v>1668</v>
      </c>
      <c r="B1471" s="29">
        <v>0.0</v>
      </c>
      <c r="C1471" s="26"/>
      <c r="D1471" s="27">
        <v>0.0</v>
      </c>
      <c r="E1471" s="41"/>
    </row>
    <row r="1472" hidden="1">
      <c r="A1472" s="31" t="s">
        <v>1669</v>
      </c>
      <c r="B1472" s="29">
        <v>70.0</v>
      </c>
      <c r="C1472" s="26">
        <v>70.0</v>
      </c>
      <c r="D1472" s="27">
        <v>0.0</v>
      </c>
      <c r="E1472" s="40" t="s">
        <v>2193</v>
      </c>
    </row>
    <row r="1473" hidden="1">
      <c r="A1473" s="31" t="s">
        <v>1671</v>
      </c>
      <c r="B1473" s="29">
        <v>227.0</v>
      </c>
      <c r="C1473" s="26">
        <v>227.0</v>
      </c>
      <c r="D1473" s="27">
        <v>0.0</v>
      </c>
      <c r="E1473" s="28" t="s">
        <v>2194</v>
      </c>
    </row>
    <row r="1474" hidden="1">
      <c r="A1474" s="31" t="s">
        <v>1673</v>
      </c>
      <c r="B1474" s="29">
        <v>6040.0</v>
      </c>
      <c r="C1474" s="26">
        <v>5960.0</v>
      </c>
      <c r="D1474" s="27">
        <v>-80.0</v>
      </c>
      <c r="E1474" s="41"/>
    </row>
    <row r="1475" hidden="1">
      <c r="A1475" s="58" t="s">
        <v>1674</v>
      </c>
      <c r="B1475" s="29">
        <v>126463.0</v>
      </c>
      <c r="C1475" s="29">
        <v>126463.0</v>
      </c>
      <c r="D1475" s="27">
        <v>0.0</v>
      </c>
      <c r="E1475" s="41"/>
    </row>
    <row r="1476" hidden="1">
      <c r="A1476" s="58" t="s">
        <v>1675</v>
      </c>
      <c r="B1476" s="29">
        <v>48023.0</v>
      </c>
      <c r="C1476" s="59">
        <v>48023.0</v>
      </c>
      <c r="D1476" s="27">
        <v>0.0</v>
      </c>
      <c r="E1476" s="41"/>
    </row>
    <row r="1477" hidden="1">
      <c r="A1477" s="58" t="s">
        <v>1676</v>
      </c>
      <c r="B1477" s="29">
        <v>119680.0</v>
      </c>
      <c r="C1477" s="59">
        <v>119381.0</v>
      </c>
      <c r="D1477" s="27">
        <v>-299.0</v>
      </c>
      <c r="E1477" s="41"/>
    </row>
    <row r="1478" hidden="1">
      <c r="A1478" s="58" t="s">
        <v>1677</v>
      </c>
      <c r="B1478" s="29">
        <v>99224.0</v>
      </c>
      <c r="C1478" s="59">
        <v>99224.0</v>
      </c>
      <c r="D1478" s="27">
        <v>0.0</v>
      </c>
      <c r="E1478" s="41"/>
    </row>
    <row r="1479" hidden="1">
      <c r="A1479" s="58" t="s">
        <v>1679</v>
      </c>
      <c r="B1479" s="29">
        <v>3397.0</v>
      </c>
      <c r="C1479" s="59">
        <v>3397.0</v>
      </c>
      <c r="D1479" s="27">
        <v>0.0</v>
      </c>
      <c r="E1479" s="41"/>
    </row>
    <row r="1480" hidden="1">
      <c r="A1480" s="58" t="s">
        <v>1680</v>
      </c>
      <c r="B1480" s="29">
        <v>12763.0</v>
      </c>
      <c r="C1480" s="59">
        <v>12060.0</v>
      </c>
      <c r="D1480" s="27">
        <v>-703.0</v>
      </c>
      <c r="E1480" s="41"/>
    </row>
    <row r="1481" hidden="1">
      <c r="A1481" s="35" t="s">
        <v>1681</v>
      </c>
      <c r="B1481" s="29">
        <v>474754.1</v>
      </c>
      <c r="C1481" s="59">
        <v>473752.1</v>
      </c>
      <c r="D1481" s="27">
        <v>-1002.0</v>
      </c>
      <c r="E1481" s="41"/>
    </row>
    <row r="1482" hidden="1">
      <c r="A1482" s="36" t="s">
        <v>1682</v>
      </c>
      <c r="B1482" s="42">
        <v>26.900000000001455</v>
      </c>
      <c r="C1482" s="65">
        <v>649.9000000000233</v>
      </c>
      <c r="D1482" s="66">
        <v>623.0000000000218</v>
      </c>
      <c r="E1482" s="45"/>
    </row>
    <row r="1483" hidden="1"/>
    <row r="1484" hidden="1"/>
    <row r="1485" hidden="1">
      <c r="A1485" s="5" t="s">
        <v>1685</v>
      </c>
      <c r="B1485" s="6"/>
      <c r="C1485" s="6"/>
      <c r="D1485" s="6"/>
      <c r="E1485" s="7"/>
    </row>
    <row r="1486" hidden="1">
      <c r="A1486" s="10"/>
      <c r="B1486" s="11"/>
      <c r="C1486" s="11"/>
      <c r="D1486" s="11"/>
      <c r="E1486" s="12"/>
    </row>
    <row r="1487" hidden="1">
      <c r="A1487" s="5" t="s">
        <v>1655</v>
      </c>
      <c r="B1487" s="6"/>
      <c r="C1487" s="6"/>
      <c r="D1487" s="6"/>
      <c r="E1487" s="7"/>
    </row>
    <row r="1488" hidden="1">
      <c r="A1488" s="10"/>
      <c r="B1488" s="11"/>
      <c r="C1488" s="11"/>
      <c r="D1488" s="11"/>
      <c r="E1488" s="12"/>
    </row>
    <row r="1489" hidden="1">
      <c r="A1489" s="13">
        <v>45824.0</v>
      </c>
      <c r="B1489" s="6"/>
      <c r="C1489" s="54" t="s">
        <v>1656</v>
      </c>
      <c r="D1489" s="15">
        <v>45830.0</v>
      </c>
      <c r="E1489" s="7"/>
    </row>
    <row r="1490" hidden="1">
      <c r="A1490" s="10"/>
      <c r="B1490" s="11"/>
      <c r="C1490" s="16"/>
      <c r="D1490" s="11"/>
      <c r="E1490" s="12"/>
    </row>
    <row r="1491" hidden="1">
      <c r="A1491" s="55" t="s">
        <v>1985</v>
      </c>
      <c r="B1491" s="7"/>
      <c r="C1491" s="16"/>
      <c r="D1491" s="56" t="s">
        <v>1986</v>
      </c>
      <c r="E1491" s="7"/>
    </row>
    <row r="1492" hidden="1">
      <c r="A1492" s="10"/>
      <c r="B1492" s="12"/>
      <c r="C1492" s="16"/>
      <c r="D1492" s="11"/>
      <c r="E1492" s="12"/>
    </row>
    <row r="1493" hidden="1">
      <c r="A1493" s="19" t="s">
        <v>1657</v>
      </c>
      <c r="B1493" s="6"/>
      <c r="C1493" s="6"/>
      <c r="D1493" s="6"/>
      <c r="E1493" s="7"/>
    </row>
    <row r="1494" hidden="1">
      <c r="A1494" s="20" t="s">
        <v>1658</v>
      </c>
      <c r="B1494" s="21" t="s">
        <v>1659</v>
      </c>
      <c r="C1494" s="22" t="s">
        <v>1660</v>
      </c>
      <c r="D1494" s="21" t="s">
        <v>1661</v>
      </c>
      <c r="E1494" s="23" t="s">
        <v>13</v>
      </c>
    </row>
    <row r="1495" hidden="1">
      <c r="A1495" s="57" t="s">
        <v>1662</v>
      </c>
      <c r="B1495" s="25">
        <v>29053.0</v>
      </c>
      <c r="C1495" s="26">
        <v>29053.0</v>
      </c>
      <c r="D1495" s="27">
        <v>0.0</v>
      </c>
      <c r="E1495" s="41"/>
    </row>
    <row r="1496" hidden="1">
      <c r="A1496" s="57" t="s">
        <v>1663</v>
      </c>
      <c r="B1496" s="29">
        <v>32282.0</v>
      </c>
      <c r="C1496" s="26">
        <v>32282.0</v>
      </c>
      <c r="D1496" s="27">
        <v>0.0</v>
      </c>
      <c r="E1496" s="28"/>
    </row>
    <row r="1497" hidden="1">
      <c r="A1497" s="57" t="s">
        <v>1664</v>
      </c>
      <c r="B1497" s="29">
        <v>800.0</v>
      </c>
      <c r="C1497" s="26">
        <v>800.0</v>
      </c>
      <c r="D1497" s="27">
        <v>0.0</v>
      </c>
      <c r="E1497" s="41"/>
    </row>
    <row r="1498" hidden="1">
      <c r="A1498" s="57" t="s">
        <v>1666</v>
      </c>
      <c r="B1498" s="29">
        <v>0.0</v>
      </c>
      <c r="C1498" s="26"/>
      <c r="D1498" s="27">
        <v>0.0</v>
      </c>
      <c r="E1498" s="41"/>
    </row>
    <row r="1499" hidden="1">
      <c r="A1499" s="31" t="s">
        <v>1668</v>
      </c>
      <c r="B1499" s="29">
        <v>0.0</v>
      </c>
      <c r="C1499" s="26"/>
      <c r="D1499" s="27">
        <v>0.0</v>
      </c>
      <c r="E1499" s="41"/>
    </row>
    <row r="1500" hidden="1">
      <c r="A1500" s="31" t="s">
        <v>1669</v>
      </c>
      <c r="B1500" s="29">
        <v>2900.0</v>
      </c>
      <c r="C1500" s="26">
        <v>2835.0</v>
      </c>
      <c r="D1500" s="27">
        <v>-65.0</v>
      </c>
      <c r="E1500" s="28" t="s">
        <v>2195</v>
      </c>
    </row>
    <row r="1501" hidden="1">
      <c r="A1501" s="31" t="s">
        <v>1671</v>
      </c>
      <c r="B1501" s="29">
        <v>380.0</v>
      </c>
      <c r="C1501" s="26">
        <v>380.0</v>
      </c>
      <c r="D1501" s="27">
        <v>0.0</v>
      </c>
      <c r="E1501" s="28"/>
    </row>
    <row r="1502" hidden="1">
      <c r="A1502" s="31" t="s">
        <v>1673</v>
      </c>
      <c r="B1502" s="29">
        <v>7160.0</v>
      </c>
      <c r="C1502" s="26">
        <v>7120.0</v>
      </c>
      <c r="D1502" s="27">
        <v>-40.0</v>
      </c>
      <c r="E1502" s="41"/>
    </row>
    <row r="1503" hidden="1">
      <c r="A1503" s="58" t="s">
        <v>1674</v>
      </c>
      <c r="B1503" s="29">
        <v>110105.0</v>
      </c>
      <c r="C1503" s="29">
        <v>110105.0</v>
      </c>
      <c r="D1503" s="27">
        <v>0.0</v>
      </c>
      <c r="E1503" s="41"/>
    </row>
    <row r="1504" hidden="1">
      <c r="A1504" s="58" t="s">
        <v>1675</v>
      </c>
      <c r="B1504" s="29">
        <v>50954.0</v>
      </c>
      <c r="C1504" s="59">
        <v>50954.0</v>
      </c>
      <c r="D1504" s="27">
        <v>0.0</v>
      </c>
      <c r="E1504" s="41"/>
    </row>
    <row r="1505" hidden="1">
      <c r="A1505" s="58" t="s">
        <v>1676</v>
      </c>
      <c r="B1505" s="29">
        <v>111177.0</v>
      </c>
      <c r="C1505" s="59">
        <v>111177.0</v>
      </c>
      <c r="D1505" s="27">
        <v>0.0</v>
      </c>
      <c r="E1505" s="41"/>
    </row>
    <row r="1506" hidden="1">
      <c r="A1506" s="58" t="s">
        <v>1677</v>
      </c>
      <c r="B1506" s="29">
        <v>105546.0</v>
      </c>
      <c r="C1506" s="59">
        <v>105546.0</v>
      </c>
      <c r="D1506" s="27">
        <v>0.0</v>
      </c>
      <c r="E1506" s="41"/>
    </row>
    <row r="1507" hidden="1">
      <c r="A1507" s="58" t="s">
        <v>1679</v>
      </c>
      <c r="B1507" s="29">
        <v>1418.0</v>
      </c>
      <c r="C1507" s="59">
        <v>1418.0</v>
      </c>
      <c r="D1507" s="27">
        <v>0.0</v>
      </c>
      <c r="E1507" s="41"/>
    </row>
    <row r="1508" hidden="1">
      <c r="A1508" s="58" t="s">
        <v>1680</v>
      </c>
      <c r="B1508" s="29">
        <v>14508.0</v>
      </c>
      <c r="C1508" s="59">
        <v>14508.0</v>
      </c>
      <c r="D1508" s="27">
        <v>0.0</v>
      </c>
      <c r="E1508" s="41"/>
    </row>
    <row r="1509" hidden="1">
      <c r="A1509" s="35" t="s">
        <v>1681</v>
      </c>
      <c r="B1509" s="29">
        <v>451761.5</v>
      </c>
      <c r="C1509" s="59">
        <v>451761.5</v>
      </c>
      <c r="D1509" s="27">
        <v>0.0</v>
      </c>
      <c r="E1509" s="41"/>
    </row>
    <row r="1510" hidden="1">
      <c r="A1510" s="36" t="s">
        <v>1682</v>
      </c>
      <c r="B1510" s="42">
        <v>13.5</v>
      </c>
      <c r="C1510" s="65">
        <v>-91.5</v>
      </c>
      <c r="D1510" s="66">
        <v>-105.0</v>
      </c>
      <c r="E1510" s="45"/>
    </row>
    <row r="1511" hidden="1"/>
    <row r="1512" hidden="1"/>
    <row r="1513" hidden="1">
      <c r="A1513" s="5" t="s">
        <v>1685</v>
      </c>
      <c r="B1513" s="6"/>
      <c r="C1513" s="6"/>
      <c r="D1513" s="6"/>
      <c r="E1513" s="7"/>
    </row>
    <row r="1514" hidden="1">
      <c r="A1514" s="10"/>
      <c r="B1514" s="11"/>
      <c r="C1514" s="11"/>
      <c r="D1514" s="11"/>
      <c r="E1514" s="12"/>
    </row>
    <row r="1515" hidden="1">
      <c r="A1515" s="5" t="s">
        <v>1655</v>
      </c>
      <c r="B1515" s="6"/>
      <c r="C1515" s="6"/>
      <c r="D1515" s="6"/>
      <c r="E1515" s="7"/>
    </row>
    <row r="1516" hidden="1">
      <c r="A1516" s="10"/>
      <c r="B1516" s="11"/>
      <c r="C1516" s="11"/>
      <c r="D1516" s="11"/>
      <c r="E1516" s="12"/>
    </row>
    <row r="1517" hidden="1">
      <c r="A1517" s="13">
        <v>45831.0</v>
      </c>
      <c r="B1517" s="6"/>
      <c r="C1517" s="54" t="s">
        <v>1656</v>
      </c>
      <c r="D1517" s="15">
        <v>45838.0</v>
      </c>
      <c r="E1517" s="7"/>
    </row>
    <row r="1518" hidden="1">
      <c r="A1518" s="10"/>
      <c r="B1518" s="11"/>
      <c r="C1518" s="16"/>
      <c r="D1518" s="11"/>
      <c r="E1518" s="12"/>
    </row>
    <row r="1519" hidden="1">
      <c r="A1519" s="55" t="s">
        <v>1985</v>
      </c>
      <c r="B1519" s="7"/>
      <c r="C1519" s="16"/>
      <c r="D1519" s="56" t="s">
        <v>1985</v>
      </c>
      <c r="E1519" s="7"/>
    </row>
    <row r="1520" hidden="1">
      <c r="A1520" s="10"/>
      <c r="B1520" s="12"/>
      <c r="C1520" s="16"/>
      <c r="D1520" s="11"/>
      <c r="E1520" s="12"/>
    </row>
    <row r="1521" hidden="1">
      <c r="A1521" s="19" t="s">
        <v>1657</v>
      </c>
      <c r="B1521" s="6"/>
      <c r="C1521" s="6"/>
      <c r="D1521" s="6"/>
      <c r="E1521" s="7"/>
    </row>
    <row r="1522" hidden="1">
      <c r="A1522" s="20" t="s">
        <v>1658</v>
      </c>
      <c r="B1522" s="21" t="s">
        <v>1659</v>
      </c>
      <c r="C1522" s="22" t="s">
        <v>1660</v>
      </c>
      <c r="D1522" s="21" t="s">
        <v>1661</v>
      </c>
      <c r="E1522" s="23" t="s">
        <v>13</v>
      </c>
    </row>
    <row r="1523" hidden="1">
      <c r="A1523" s="57" t="s">
        <v>1662</v>
      </c>
      <c r="B1523" s="25">
        <v>46821.0</v>
      </c>
      <c r="C1523" s="26">
        <v>46840.0</v>
      </c>
      <c r="D1523" s="27">
        <v>19.0</v>
      </c>
      <c r="E1523" s="41"/>
    </row>
    <row r="1524" hidden="1">
      <c r="A1524" s="57" t="s">
        <v>1663</v>
      </c>
      <c r="B1524" s="29">
        <v>37229.0</v>
      </c>
      <c r="C1524" s="26">
        <v>34727.0</v>
      </c>
      <c r="D1524" s="27">
        <v>-2502.0</v>
      </c>
      <c r="E1524" s="28" t="s">
        <v>2196</v>
      </c>
    </row>
    <row r="1525" hidden="1">
      <c r="A1525" s="57" t="s">
        <v>1664</v>
      </c>
      <c r="B1525" s="29">
        <v>400.0</v>
      </c>
      <c r="C1525" s="26">
        <v>400.0</v>
      </c>
      <c r="D1525" s="27">
        <v>0.0</v>
      </c>
      <c r="E1525" s="41"/>
    </row>
    <row r="1526" hidden="1">
      <c r="A1526" s="57" t="s">
        <v>1666</v>
      </c>
      <c r="B1526" s="29">
        <v>0.0</v>
      </c>
      <c r="C1526" s="26"/>
      <c r="D1526" s="27">
        <v>0.0</v>
      </c>
      <c r="E1526" s="41"/>
    </row>
    <row r="1527" hidden="1">
      <c r="A1527" s="31" t="s">
        <v>1668</v>
      </c>
      <c r="B1527" s="29">
        <v>0.0</v>
      </c>
      <c r="C1527" s="26"/>
      <c r="D1527" s="27">
        <v>0.0</v>
      </c>
      <c r="E1527" s="41"/>
    </row>
    <row r="1528" hidden="1">
      <c r="A1528" s="31" t="s">
        <v>1669</v>
      </c>
      <c r="B1528" s="29">
        <v>0.0</v>
      </c>
      <c r="C1528" s="26"/>
      <c r="D1528" s="27">
        <v>0.0</v>
      </c>
      <c r="E1528" s="28"/>
    </row>
    <row r="1529" hidden="1">
      <c r="A1529" s="31" t="s">
        <v>1671</v>
      </c>
      <c r="B1529" s="29">
        <v>0.0</v>
      </c>
      <c r="C1529" s="26"/>
      <c r="D1529" s="27">
        <v>0.0</v>
      </c>
      <c r="E1529" s="28"/>
    </row>
    <row r="1530" hidden="1">
      <c r="A1530" s="31" t="s">
        <v>1673</v>
      </c>
      <c r="B1530" s="29">
        <v>8760.0</v>
      </c>
      <c r="C1530" s="26">
        <v>8520.0</v>
      </c>
      <c r="D1530" s="27">
        <v>-240.0</v>
      </c>
      <c r="E1530" s="41"/>
    </row>
    <row r="1531" hidden="1">
      <c r="A1531" s="58" t="s">
        <v>1674</v>
      </c>
      <c r="B1531" s="29">
        <v>103148.0</v>
      </c>
      <c r="C1531" s="29">
        <v>103148.0</v>
      </c>
      <c r="D1531" s="27">
        <v>0.0</v>
      </c>
      <c r="E1531" s="41"/>
    </row>
    <row r="1532" hidden="1">
      <c r="A1532" s="58" t="s">
        <v>1675</v>
      </c>
      <c r="B1532" s="29">
        <v>48167.0</v>
      </c>
      <c r="C1532" s="59">
        <v>48167.0</v>
      </c>
      <c r="D1532" s="27">
        <v>0.0</v>
      </c>
      <c r="E1532" s="41"/>
    </row>
    <row r="1533" hidden="1">
      <c r="A1533" s="58" t="s">
        <v>1676</v>
      </c>
      <c r="B1533" s="29">
        <v>118975.0</v>
      </c>
      <c r="C1533" s="59">
        <v>118975.0</v>
      </c>
      <c r="D1533" s="27">
        <v>0.0</v>
      </c>
      <c r="E1533" s="41"/>
    </row>
    <row r="1534" hidden="1">
      <c r="A1534" s="58" t="s">
        <v>1677</v>
      </c>
      <c r="B1534" s="29">
        <v>110268.0</v>
      </c>
      <c r="C1534" s="59">
        <v>110268.0</v>
      </c>
      <c r="D1534" s="27">
        <v>0.0</v>
      </c>
      <c r="E1534" s="41"/>
    </row>
    <row r="1535" hidden="1">
      <c r="A1535" s="58" t="s">
        <v>1679</v>
      </c>
      <c r="B1535" s="29">
        <v>4600.0</v>
      </c>
      <c r="C1535" s="59">
        <v>4600.0</v>
      </c>
      <c r="D1535" s="27">
        <v>0.0</v>
      </c>
      <c r="E1535" s="41"/>
    </row>
    <row r="1536" hidden="1">
      <c r="A1536" s="58" t="s">
        <v>1680</v>
      </c>
      <c r="B1536" s="29">
        <v>17215.0</v>
      </c>
      <c r="C1536" s="59">
        <v>17215.0</v>
      </c>
      <c r="D1536" s="27">
        <v>0.0</v>
      </c>
      <c r="E1536" s="41"/>
    </row>
    <row r="1537" hidden="1">
      <c r="A1537" s="35" t="s">
        <v>1681</v>
      </c>
      <c r="B1537" s="29">
        <v>478362.0</v>
      </c>
      <c r="C1537" s="59">
        <v>478362.0</v>
      </c>
      <c r="D1537" s="27">
        <v>0.0</v>
      </c>
      <c r="E1537" s="41"/>
    </row>
    <row r="1538" hidden="1">
      <c r="A1538" s="36" t="s">
        <v>1682</v>
      </c>
      <c r="B1538" s="42">
        <v>6.0</v>
      </c>
      <c r="C1538" s="65">
        <v>-2717.0</v>
      </c>
      <c r="D1538" s="66">
        <v>-2723.0</v>
      </c>
      <c r="E1538" s="45"/>
    </row>
    <row r="1539" hidden="1"/>
    <row r="1540" hidden="1"/>
    <row r="1541" hidden="1">
      <c r="A1541" s="5" t="s">
        <v>1685</v>
      </c>
      <c r="B1541" s="6"/>
      <c r="C1541" s="6"/>
      <c r="D1541" s="6"/>
      <c r="E1541" s="7"/>
    </row>
    <row r="1542" hidden="1">
      <c r="A1542" s="10"/>
      <c r="B1542" s="11"/>
      <c r="C1542" s="11"/>
      <c r="D1542" s="11"/>
      <c r="E1542" s="12"/>
    </row>
    <row r="1543" hidden="1">
      <c r="A1543" s="5" t="s">
        <v>1655</v>
      </c>
      <c r="B1543" s="6"/>
      <c r="C1543" s="6"/>
      <c r="D1543" s="6"/>
      <c r="E1543" s="7"/>
    </row>
    <row r="1544" hidden="1">
      <c r="A1544" s="10"/>
      <c r="B1544" s="11"/>
      <c r="C1544" s="11"/>
      <c r="D1544" s="11"/>
      <c r="E1544" s="12"/>
    </row>
    <row r="1545" hidden="1">
      <c r="A1545" s="13">
        <v>45839.0</v>
      </c>
      <c r="B1545" s="6"/>
      <c r="C1545" s="54" t="s">
        <v>1656</v>
      </c>
      <c r="D1545" s="15">
        <v>45844.0</v>
      </c>
      <c r="E1545" s="7"/>
    </row>
    <row r="1546" hidden="1">
      <c r="A1546" s="10"/>
      <c r="B1546" s="11"/>
      <c r="C1546" s="16"/>
      <c r="D1546" s="11"/>
      <c r="E1546" s="12"/>
    </row>
    <row r="1547" hidden="1">
      <c r="A1547" s="55" t="s">
        <v>1987</v>
      </c>
      <c r="B1547" s="7"/>
      <c r="C1547" s="16"/>
      <c r="D1547" s="56" t="s">
        <v>1986</v>
      </c>
      <c r="E1547" s="7"/>
    </row>
    <row r="1548" hidden="1">
      <c r="A1548" s="10"/>
      <c r="B1548" s="12"/>
      <c r="C1548" s="16"/>
      <c r="D1548" s="11"/>
      <c r="E1548" s="12"/>
    </row>
    <row r="1549" hidden="1">
      <c r="A1549" s="19" t="s">
        <v>1657</v>
      </c>
      <c r="B1549" s="6"/>
      <c r="C1549" s="6"/>
      <c r="D1549" s="6"/>
      <c r="E1549" s="7"/>
    </row>
    <row r="1550" hidden="1">
      <c r="A1550" s="20" t="s">
        <v>1658</v>
      </c>
      <c r="B1550" s="21" t="s">
        <v>1659</v>
      </c>
      <c r="C1550" s="22" t="s">
        <v>1660</v>
      </c>
      <c r="D1550" s="21" t="s">
        <v>1661</v>
      </c>
      <c r="E1550" s="23" t="s">
        <v>13</v>
      </c>
    </row>
    <row r="1551" hidden="1">
      <c r="A1551" s="57" t="s">
        <v>1662</v>
      </c>
      <c r="B1551" s="25">
        <v>13862.0</v>
      </c>
      <c r="C1551" s="26">
        <v>13841.0</v>
      </c>
      <c r="D1551" s="27">
        <v>-21.0</v>
      </c>
      <c r="E1551" s="41"/>
    </row>
    <row r="1552" hidden="1">
      <c r="A1552" s="57" t="s">
        <v>1663</v>
      </c>
      <c r="B1552" s="29">
        <v>19774.0</v>
      </c>
      <c r="C1552" s="26">
        <v>19774.0</v>
      </c>
      <c r="D1552" s="27">
        <v>0.0</v>
      </c>
      <c r="E1552" s="28"/>
    </row>
    <row r="1553" hidden="1">
      <c r="A1553" s="57" t="s">
        <v>1664</v>
      </c>
      <c r="B1553" s="29">
        <v>960.0</v>
      </c>
      <c r="C1553" s="26">
        <v>960.0</v>
      </c>
      <c r="D1553" s="27">
        <v>0.0</v>
      </c>
      <c r="E1553" s="41"/>
    </row>
    <row r="1554" hidden="1">
      <c r="A1554" s="57" t="s">
        <v>1666</v>
      </c>
      <c r="B1554" s="29">
        <v>0.0</v>
      </c>
      <c r="C1554" s="26"/>
      <c r="D1554" s="27">
        <v>0.0</v>
      </c>
      <c r="E1554" s="41"/>
    </row>
    <row r="1555" hidden="1">
      <c r="A1555" s="31" t="s">
        <v>1668</v>
      </c>
      <c r="B1555" s="29">
        <v>0.0</v>
      </c>
      <c r="C1555" s="26"/>
      <c r="D1555" s="27">
        <v>0.0</v>
      </c>
      <c r="E1555" s="41"/>
    </row>
    <row r="1556" hidden="1">
      <c r="A1556" s="31" t="s">
        <v>1669</v>
      </c>
      <c r="B1556" s="29">
        <v>386.0</v>
      </c>
      <c r="C1556" s="26">
        <v>386.0</v>
      </c>
      <c r="D1556" s="27">
        <v>0.0</v>
      </c>
      <c r="E1556" s="28"/>
    </row>
    <row r="1557" hidden="1">
      <c r="A1557" s="31" t="s">
        <v>1671</v>
      </c>
      <c r="B1557" s="29">
        <v>6000.0</v>
      </c>
      <c r="C1557" s="26">
        <v>6000.0</v>
      </c>
      <c r="D1557" s="27">
        <v>0.0</v>
      </c>
      <c r="E1557" s="28" t="s">
        <v>2197</v>
      </c>
    </row>
    <row r="1558" hidden="1">
      <c r="A1558" s="31" t="s">
        <v>1673</v>
      </c>
      <c r="B1558" s="29">
        <v>6000.0</v>
      </c>
      <c r="C1558" s="26">
        <v>5960.0</v>
      </c>
      <c r="D1558" s="27">
        <v>-40.0</v>
      </c>
      <c r="E1558" s="41"/>
    </row>
    <row r="1559" hidden="1">
      <c r="A1559" s="58" t="s">
        <v>1674</v>
      </c>
      <c r="B1559" s="29">
        <v>77358.0</v>
      </c>
      <c r="C1559" s="29">
        <v>77358.0</v>
      </c>
      <c r="D1559" s="27">
        <v>0.0</v>
      </c>
      <c r="E1559" s="41"/>
    </row>
    <row r="1560" hidden="1">
      <c r="A1560" s="58" t="s">
        <v>1675</v>
      </c>
      <c r="B1560" s="29">
        <v>45868.0</v>
      </c>
      <c r="C1560" s="59">
        <v>45868.0</v>
      </c>
      <c r="D1560" s="27">
        <v>0.0</v>
      </c>
      <c r="E1560" s="41"/>
    </row>
    <row r="1561" hidden="1">
      <c r="A1561" s="58" t="s">
        <v>1676</v>
      </c>
      <c r="B1561" s="29">
        <v>90423.0</v>
      </c>
      <c r="C1561" s="59">
        <v>90423.0</v>
      </c>
      <c r="D1561" s="27">
        <v>0.0</v>
      </c>
      <c r="E1561" s="41"/>
    </row>
    <row r="1562" hidden="1">
      <c r="A1562" s="58" t="s">
        <v>1677</v>
      </c>
      <c r="B1562" s="29">
        <v>88070.0</v>
      </c>
      <c r="C1562" s="59">
        <v>88070.0</v>
      </c>
      <c r="D1562" s="27">
        <v>0.0</v>
      </c>
      <c r="E1562" s="41"/>
    </row>
    <row r="1563" hidden="1">
      <c r="A1563" s="58" t="s">
        <v>1679</v>
      </c>
      <c r="B1563" s="29">
        <v>2713.0</v>
      </c>
      <c r="C1563" s="59">
        <v>2713.0</v>
      </c>
      <c r="D1563" s="27">
        <v>0.0</v>
      </c>
      <c r="E1563" s="41"/>
    </row>
    <row r="1564" hidden="1">
      <c r="A1564" s="58" t="s">
        <v>1680</v>
      </c>
      <c r="B1564" s="29">
        <v>9613.0</v>
      </c>
      <c r="C1564" s="59">
        <v>9613.0</v>
      </c>
      <c r="D1564" s="27">
        <v>0.0</v>
      </c>
      <c r="E1564" s="41"/>
    </row>
    <row r="1565" hidden="1">
      <c r="A1565" s="35" t="s">
        <v>1681</v>
      </c>
      <c r="B1565" s="29">
        <v>351397.5</v>
      </c>
      <c r="C1565" s="59">
        <v>351397.5</v>
      </c>
      <c r="D1565" s="27">
        <v>0.0</v>
      </c>
      <c r="E1565" s="41"/>
    </row>
    <row r="1566" hidden="1">
      <c r="A1566" s="36" t="s">
        <v>1682</v>
      </c>
      <c r="B1566" s="42">
        <v>16.5</v>
      </c>
      <c r="C1566" s="65">
        <v>-44.5</v>
      </c>
      <c r="D1566" s="66">
        <v>-61.0</v>
      </c>
      <c r="E1566" s="45"/>
    </row>
    <row r="1567" hidden="1"/>
    <row r="1568" hidden="1"/>
    <row r="1569" hidden="1">
      <c r="A1569" s="5" t="s">
        <v>1685</v>
      </c>
      <c r="B1569" s="6"/>
      <c r="C1569" s="6"/>
      <c r="D1569" s="6"/>
      <c r="E1569" s="7"/>
    </row>
    <row r="1570" hidden="1">
      <c r="A1570" s="10"/>
      <c r="B1570" s="11"/>
      <c r="C1570" s="11"/>
      <c r="D1570" s="11"/>
      <c r="E1570" s="12"/>
    </row>
    <row r="1571" hidden="1">
      <c r="A1571" s="5" t="s">
        <v>1655</v>
      </c>
      <c r="B1571" s="6"/>
      <c r="C1571" s="6"/>
      <c r="D1571" s="6"/>
      <c r="E1571" s="7"/>
    </row>
    <row r="1572" hidden="1">
      <c r="A1572" s="10"/>
      <c r="B1572" s="11"/>
      <c r="C1572" s="11"/>
      <c r="D1572" s="11"/>
      <c r="E1572" s="12"/>
    </row>
    <row r="1573" hidden="1">
      <c r="A1573" s="13">
        <v>45845.0</v>
      </c>
      <c r="B1573" s="6"/>
      <c r="C1573" s="54" t="s">
        <v>1656</v>
      </c>
      <c r="D1573" s="15">
        <v>45851.0</v>
      </c>
      <c r="E1573" s="7"/>
    </row>
    <row r="1574" hidden="1">
      <c r="A1574" s="10"/>
      <c r="B1574" s="11"/>
      <c r="C1574" s="16"/>
      <c r="D1574" s="11"/>
      <c r="E1574" s="12"/>
    </row>
    <row r="1575" hidden="1">
      <c r="A1575" s="55" t="s">
        <v>1985</v>
      </c>
      <c r="B1575" s="7"/>
      <c r="C1575" s="16"/>
      <c r="D1575" s="56" t="s">
        <v>1986</v>
      </c>
      <c r="E1575" s="7"/>
    </row>
    <row r="1576" hidden="1">
      <c r="A1576" s="10"/>
      <c r="B1576" s="12"/>
      <c r="C1576" s="16"/>
      <c r="D1576" s="11"/>
      <c r="E1576" s="12"/>
    </row>
    <row r="1577" hidden="1">
      <c r="A1577" s="19" t="s">
        <v>1657</v>
      </c>
      <c r="B1577" s="6"/>
      <c r="C1577" s="6"/>
      <c r="D1577" s="6"/>
      <c r="E1577" s="7"/>
    </row>
    <row r="1578" hidden="1">
      <c r="A1578" s="20" t="s">
        <v>1658</v>
      </c>
      <c r="B1578" s="21" t="s">
        <v>1659</v>
      </c>
      <c r="C1578" s="22" t="s">
        <v>1660</v>
      </c>
      <c r="D1578" s="21" t="s">
        <v>1661</v>
      </c>
      <c r="E1578" s="23" t="s">
        <v>13</v>
      </c>
    </row>
    <row r="1579" hidden="1">
      <c r="A1579" s="57" t="s">
        <v>1662</v>
      </c>
      <c r="B1579" s="25">
        <v>21565.0</v>
      </c>
      <c r="C1579" s="26">
        <v>21565.0</v>
      </c>
      <c r="D1579" s="27">
        <v>0.0</v>
      </c>
      <c r="E1579" s="41"/>
    </row>
    <row r="1580" hidden="1">
      <c r="A1580" s="57" t="s">
        <v>1663</v>
      </c>
      <c r="B1580" s="29">
        <v>32452.0</v>
      </c>
      <c r="C1580" s="26">
        <v>32452.0</v>
      </c>
      <c r="D1580" s="27">
        <v>0.0</v>
      </c>
      <c r="E1580" s="28"/>
    </row>
    <row r="1581" hidden="1">
      <c r="A1581" s="57" t="s">
        <v>1664</v>
      </c>
      <c r="B1581" s="29">
        <v>817.0</v>
      </c>
      <c r="C1581" s="26">
        <v>817.0</v>
      </c>
      <c r="D1581" s="27">
        <v>0.0</v>
      </c>
      <c r="E1581" s="41"/>
    </row>
    <row r="1582" hidden="1">
      <c r="A1582" s="57" t="s">
        <v>1666</v>
      </c>
      <c r="B1582" s="29">
        <v>0.0</v>
      </c>
      <c r="C1582" s="26"/>
      <c r="D1582" s="27">
        <v>0.0</v>
      </c>
      <c r="E1582" s="41"/>
    </row>
    <row r="1583" hidden="1">
      <c r="A1583" s="31" t="s">
        <v>1668</v>
      </c>
      <c r="B1583" s="29">
        <v>0.0</v>
      </c>
      <c r="C1583" s="26"/>
      <c r="D1583" s="27">
        <v>0.0</v>
      </c>
      <c r="E1583" s="41"/>
    </row>
    <row r="1584" hidden="1">
      <c r="A1584" s="31" t="s">
        <v>1669</v>
      </c>
      <c r="B1584" s="29">
        <v>2835.0</v>
      </c>
      <c r="C1584" s="26">
        <v>2835.0</v>
      </c>
      <c r="D1584" s="27">
        <v>0.0</v>
      </c>
      <c r="E1584" s="28" t="s">
        <v>2198</v>
      </c>
    </row>
    <row r="1585" hidden="1">
      <c r="A1585" s="31" t="s">
        <v>1671</v>
      </c>
      <c r="B1585" s="29">
        <v>891.0</v>
      </c>
      <c r="C1585" s="26">
        <v>571.0</v>
      </c>
      <c r="D1585" s="27">
        <v>-320.0</v>
      </c>
      <c r="E1585" s="28" t="s">
        <v>2199</v>
      </c>
    </row>
    <row r="1586" hidden="1">
      <c r="A1586" s="31" t="s">
        <v>1673</v>
      </c>
      <c r="B1586" s="29">
        <v>5480.0</v>
      </c>
      <c r="C1586" s="26">
        <v>5800.0</v>
      </c>
      <c r="D1586" s="27">
        <v>320.0</v>
      </c>
      <c r="E1586" s="41"/>
    </row>
    <row r="1587" hidden="1">
      <c r="A1587" s="58" t="s">
        <v>1674</v>
      </c>
      <c r="B1587" s="29">
        <v>110854.0</v>
      </c>
      <c r="C1587" s="29">
        <v>110854.0</v>
      </c>
      <c r="D1587" s="27">
        <v>0.0</v>
      </c>
      <c r="E1587" s="41"/>
    </row>
    <row r="1588" hidden="1">
      <c r="A1588" s="58" t="s">
        <v>1675</v>
      </c>
      <c r="B1588" s="29">
        <v>45226.0</v>
      </c>
      <c r="C1588" s="59">
        <v>45226.0</v>
      </c>
      <c r="D1588" s="27">
        <v>0.0</v>
      </c>
      <c r="E1588" s="41"/>
    </row>
    <row r="1589" hidden="1">
      <c r="A1589" s="58" t="s">
        <v>1676</v>
      </c>
      <c r="B1589" s="29">
        <v>103682.0</v>
      </c>
      <c r="C1589" s="59">
        <v>103682.0</v>
      </c>
      <c r="D1589" s="27">
        <v>0.0</v>
      </c>
      <c r="E1589" s="41"/>
    </row>
    <row r="1590" hidden="1">
      <c r="A1590" s="58" t="s">
        <v>1677</v>
      </c>
      <c r="B1590" s="29">
        <v>106272.0</v>
      </c>
      <c r="C1590" s="59">
        <v>106272.0</v>
      </c>
      <c r="D1590" s="27">
        <v>0.0</v>
      </c>
      <c r="E1590" s="41"/>
    </row>
    <row r="1591" hidden="1">
      <c r="A1591" s="58" t="s">
        <v>1679</v>
      </c>
      <c r="B1591" s="29">
        <v>4398.0</v>
      </c>
      <c r="C1591" s="59">
        <v>4398.0</v>
      </c>
      <c r="D1591" s="27">
        <v>0.0</v>
      </c>
      <c r="E1591" s="41"/>
    </row>
    <row r="1592" hidden="1">
      <c r="A1592" s="58" t="s">
        <v>1680</v>
      </c>
      <c r="B1592" s="29">
        <v>13229.0</v>
      </c>
      <c r="C1592" s="59">
        <v>12033.0</v>
      </c>
      <c r="D1592" s="27">
        <v>-1196.0</v>
      </c>
      <c r="E1592" s="41"/>
    </row>
    <row r="1593" hidden="1">
      <c r="A1593" s="35" t="s">
        <v>1681</v>
      </c>
      <c r="B1593" s="29">
        <v>434466.0</v>
      </c>
      <c r="C1593" s="59">
        <v>433270.0</v>
      </c>
      <c r="D1593" s="27">
        <v>-1196.0</v>
      </c>
      <c r="E1593" s="41"/>
    </row>
    <row r="1594" hidden="1">
      <c r="A1594" s="36" t="s">
        <v>1682</v>
      </c>
      <c r="B1594" s="42">
        <v>6.0</v>
      </c>
      <c r="C1594" s="65">
        <v>1202.0</v>
      </c>
      <c r="D1594" s="66">
        <v>1196.0</v>
      </c>
      <c r="E1594" s="45"/>
    </row>
    <row r="1595" hidden="1"/>
    <row r="1596" hidden="1"/>
    <row r="1597" hidden="1">
      <c r="A1597" s="5" t="s">
        <v>1685</v>
      </c>
      <c r="B1597" s="6"/>
      <c r="C1597" s="6"/>
      <c r="D1597" s="6"/>
      <c r="E1597" s="7"/>
    </row>
    <row r="1598" hidden="1">
      <c r="A1598" s="10"/>
      <c r="B1598" s="11"/>
      <c r="C1598" s="11"/>
      <c r="D1598" s="11"/>
      <c r="E1598" s="12"/>
    </row>
    <row r="1599" hidden="1">
      <c r="A1599" s="5" t="s">
        <v>1655</v>
      </c>
      <c r="B1599" s="6"/>
      <c r="C1599" s="6"/>
      <c r="D1599" s="6"/>
      <c r="E1599" s="7"/>
    </row>
    <row r="1600" hidden="1">
      <c r="A1600" s="10"/>
      <c r="B1600" s="11"/>
      <c r="C1600" s="11"/>
      <c r="D1600" s="11"/>
      <c r="E1600" s="12"/>
    </row>
    <row r="1601" hidden="1">
      <c r="A1601" s="13">
        <v>45852.0</v>
      </c>
      <c r="B1601" s="6"/>
      <c r="C1601" s="54" t="s">
        <v>1656</v>
      </c>
      <c r="D1601" s="15">
        <v>45858.0</v>
      </c>
      <c r="E1601" s="7"/>
    </row>
    <row r="1602" hidden="1">
      <c r="A1602" s="10"/>
      <c r="B1602" s="11"/>
      <c r="C1602" s="16"/>
      <c r="D1602" s="11"/>
      <c r="E1602" s="12"/>
    </row>
    <row r="1603" hidden="1">
      <c r="A1603" s="55" t="s">
        <v>1985</v>
      </c>
      <c r="B1603" s="7"/>
      <c r="C1603" s="16"/>
      <c r="D1603" s="56" t="s">
        <v>1986</v>
      </c>
      <c r="E1603" s="7"/>
    </row>
    <row r="1604" hidden="1">
      <c r="A1604" s="10"/>
      <c r="B1604" s="12"/>
      <c r="C1604" s="16"/>
      <c r="D1604" s="11"/>
      <c r="E1604" s="12"/>
    </row>
    <row r="1605" hidden="1">
      <c r="A1605" s="19" t="s">
        <v>1657</v>
      </c>
      <c r="B1605" s="6"/>
      <c r="C1605" s="6"/>
      <c r="D1605" s="6"/>
      <c r="E1605" s="7"/>
    </row>
    <row r="1606" hidden="1">
      <c r="A1606" s="20" t="s">
        <v>1658</v>
      </c>
      <c r="B1606" s="21" t="s">
        <v>1659</v>
      </c>
      <c r="C1606" s="22" t="s">
        <v>1660</v>
      </c>
      <c r="D1606" s="21" t="s">
        <v>1661</v>
      </c>
      <c r="E1606" s="23" t="s">
        <v>13</v>
      </c>
    </row>
    <row r="1607" hidden="1">
      <c r="A1607" s="57" t="s">
        <v>1662</v>
      </c>
      <c r="B1607" s="25">
        <v>28020.0</v>
      </c>
      <c r="C1607" s="26">
        <v>28021.0</v>
      </c>
      <c r="D1607" s="27">
        <v>1.0</v>
      </c>
      <c r="E1607" s="41"/>
    </row>
    <row r="1608" hidden="1">
      <c r="A1608" s="57" t="s">
        <v>1663</v>
      </c>
      <c r="B1608" s="29">
        <v>35331.0</v>
      </c>
      <c r="C1608" s="26">
        <v>35331.0</v>
      </c>
      <c r="D1608" s="27">
        <v>0.0</v>
      </c>
      <c r="E1608" s="28"/>
    </row>
    <row r="1609" hidden="1">
      <c r="A1609" s="57" t="s">
        <v>1664</v>
      </c>
      <c r="B1609" s="29">
        <v>0.0</v>
      </c>
      <c r="C1609" s="26"/>
      <c r="D1609" s="27">
        <v>0.0</v>
      </c>
      <c r="E1609" s="41"/>
    </row>
    <row r="1610" hidden="1">
      <c r="A1610" s="57" t="s">
        <v>1666</v>
      </c>
      <c r="B1610" s="29">
        <v>0.0</v>
      </c>
      <c r="C1610" s="26"/>
      <c r="D1610" s="27">
        <v>0.0</v>
      </c>
      <c r="E1610" s="41"/>
    </row>
    <row r="1611" hidden="1">
      <c r="A1611" s="31" t="s">
        <v>1668</v>
      </c>
      <c r="B1611" s="29">
        <v>0.0</v>
      </c>
      <c r="C1611" s="26"/>
      <c r="D1611" s="27">
        <v>0.0</v>
      </c>
      <c r="E1611" s="41"/>
    </row>
    <row r="1612" hidden="1">
      <c r="A1612" s="31" t="s">
        <v>1669</v>
      </c>
      <c r="B1612" s="29">
        <v>0.0</v>
      </c>
      <c r="C1612" s="26"/>
      <c r="D1612" s="27">
        <v>0.0</v>
      </c>
      <c r="E1612" s="28"/>
    </row>
    <row r="1613" hidden="1">
      <c r="A1613" s="31" t="s">
        <v>1671</v>
      </c>
      <c r="B1613" s="29">
        <v>1560.0</v>
      </c>
      <c r="C1613" s="26"/>
      <c r="D1613" s="27">
        <v>-1560.0</v>
      </c>
      <c r="E1613" s="28"/>
    </row>
    <row r="1614" hidden="1">
      <c r="A1614" s="31" t="s">
        <v>1673</v>
      </c>
      <c r="B1614" s="29">
        <v>5800.0</v>
      </c>
      <c r="C1614" s="26">
        <v>6720.0</v>
      </c>
      <c r="D1614" s="27">
        <v>920.0</v>
      </c>
      <c r="E1614" s="41"/>
    </row>
    <row r="1615" hidden="1">
      <c r="A1615" s="58" t="s">
        <v>1674</v>
      </c>
      <c r="B1615" s="29">
        <v>106134.0</v>
      </c>
      <c r="C1615" s="29">
        <v>106134.0</v>
      </c>
      <c r="D1615" s="27">
        <v>0.0</v>
      </c>
      <c r="E1615" s="41"/>
    </row>
    <row r="1616" hidden="1">
      <c r="A1616" s="58" t="s">
        <v>1675</v>
      </c>
      <c r="B1616" s="29">
        <v>45916.0</v>
      </c>
      <c r="C1616" s="59">
        <v>45916.0</v>
      </c>
      <c r="D1616" s="27">
        <v>0.0</v>
      </c>
      <c r="E1616" s="41"/>
    </row>
    <row r="1617" hidden="1">
      <c r="A1617" s="58" t="s">
        <v>1676</v>
      </c>
      <c r="B1617" s="29">
        <v>101315.0</v>
      </c>
      <c r="C1617" s="59">
        <v>100787.0</v>
      </c>
      <c r="D1617" s="27">
        <v>-528.0</v>
      </c>
      <c r="E1617" s="41"/>
    </row>
    <row r="1618" hidden="1">
      <c r="A1618" s="58" t="s">
        <v>1677</v>
      </c>
      <c r="B1618" s="29">
        <v>99435.0</v>
      </c>
      <c r="C1618" s="59">
        <v>99435.0</v>
      </c>
      <c r="D1618" s="27">
        <v>0.0</v>
      </c>
      <c r="E1618" s="41"/>
    </row>
    <row r="1619" hidden="1">
      <c r="A1619" s="58" t="s">
        <v>1679</v>
      </c>
      <c r="B1619" s="29">
        <v>1140.0</v>
      </c>
      <c r="C1619" s="59">
        <v>1140.0</v>
      </c>
      <c r="D1619" s="27">
        <v>0.0</v>
      </c>
      <c r="E1619" s="41"/>
    </row>
    <row r="1620" hidden="1">
      <c r="A1620" s="58" t="s">
        <v>1680</v>
      </c>
      <c r="B1620" s="29">
        <v>13211.0</v>
      </c>
      <c r="C1620" s="59">
        <v>12683.0</v>
      </c>
      <c r="D1620" s="27">
        <v>-528.0</v>
      </c>
      <c r="E1620" s="41"/>
    </row>
    <row r="1621" hidden="1">
      <c r="A1621" s="35" t="s">
        <v>1681</v>
      </c>
      <c r="B1621" s="29">
        <v>424649.0</v>
      </c>
      <c r="C1621" s="59">
        <v>423593.0</v>
      </c>
      <c r="D1621" s="27">
        <v>-1056.0</v>
      </c>
      <c r="E1621" s="41"/>
    </row>
    <row r="1622" hidden="1">
      <c r="A1622" s="36" t="s">
        <v>1682</v>
      </c>
      <c r="B1622" s="42">
        <v>2.0</v>
      </c>
      <c r="C1622" s="65">
        <v>-109.0</v>
      </c>
      <c r="D1622" s="66">
        <v>-111.0</v>
      </c>
      <c r="E1622" s="45"/>
    </row>
    <row r="1623" hidden="1"/>
    <row r="1624" hidden="1"/>
    <row r="1625" hidden="1">
      <c r="A1625" s="5" t="s">
        <v>1685</v>
      </c>
      <c r="B1625" s="6"/>
      <c r="C1625" s="6"/>
      <c r="D1625" s="6"/>
      <c r="E1625" s="7"/>
    </row>
    <row r="1626" hidden="1">
      <c r="A1626" s="10"/>
      <c r="B1626" s="11"/>
      <c r="C1626" s="11"/>
      <c r="D1626" s="11"/>
      <c r="E1626" s="12"/>
    </row>
    <row r="1627" hidden="1">
      <c r="A1627" s="5" t="s">
        <v>1655</v>
      </c>
      <c r="B1627" s="6"/>
      <c r="C1627" s="6"/>
      <c r="D1627" s="6"/>
      <c r="E1627" s="7"/>
    </row>
    <row r="1628" hidden="1">
      <c r="A1628" s="10"/>
      <c r="B1628" s="11"/>
      <c r="C1628" s="11"/>
      <c r="D1628" s="11"/>
      <c r="E1628" s="12"/>
    </row>
    <row r="1629" hidden="1">
      <c r="A1629" s="13">
        <v>45859.0</v>
      </c>
      <c r="B1629" s="6"/>
      <c r="C1629" s="54" t="s">
        <v>1656</v>
      </c>
      <c r="D1629" s="15">
        <v>45865.0</v>
      </c>
      <c r="E1629" s="7"/>
    </row>
    <row r="1630" hidden="1">
      <c r="A1630" s="10"/>
      <c r="B1630" s="11"/>
      <c r="C1630" s="16"/>
      <c r="D1630" s="11"/>
      <c r="E1630" s="12"/>
    </row>
    <row r="1631" hidden="1">
      <c r="A1631" s="55" t="s">
        <v>1985</v>
      </c>
      <c r="B1631" s="7"/>
      <c r="C1631" s="16"/>
      <c r="D1631" s="56" t="s">
        <v>1986</v>
      </c>
      <c r="E1631" s="7"/>
    </row>
    <row r="1632" hidden="1">
      <c r="A1632" s="10"/>
      <c r="B1632" s="12"/>
      <c r="C1632" s="16"/>
      <c r="D1632" s="11"/>
      <c r="E1632" s="12"/>
    </row>
    <row r="1633" hidden="1">
      <c r="A1633" s="19" t="s">
        <v>1657</v>
      </c>
      <c r="B1633" s="6"/>
      <c r="C1633" s="6"/>
      <c r="D1633" s="6"/>
      <c r="E1633" s="7"/>
    </row>
    <row r="1634" hidden="1">
      <c r="A1634" s="20" t="s">
        <v>1658</v>
      </c>
      <c r="B1634" s="21" t="s">
        <v>1659</v>
      </c>
      <c r="C1634" s="22" t="s">
        <v>1660</v>
      </c>
      <c r="D1634" s="21" t="s">
        <v>1661</v>
      </c>
      <c r="E1634" s="23" t="s">
        <v>13</v>
      </c>
    </row>
    <row r="1635" hidden="1">
      <c r="A1635" s="57" t="s">
        <v>1662</v>
      </c>
      <c r="B1635" s="25">
        <v>23045.0</v>
      </c>
      <c r="C1635" s="26">
        <v>23045.0</v>
      </c>
      <c r="D1635" s="27">
        <v>0.0</v>
      </c>
      <c r="E1635" s="41"/>
    </row>
    <row r="1636" hidden="1">
      <c r="A1636" s="57" t="s">
        <v>1663</v>
      </c>
      <c r="B1636" s="29">
        <v>28263.0</v>
      </c>
      <c r="C1636" s="26">
        <v>28263.0</v>
      </c>
      <c r="D1636" s="27">
        <v>0.0</v>
      </c>
      <c r="E1636" s="28"/>
    </row>
    <row r="1637" hidden="1">
      <c r="A1637" s="57" t="s">
        <v>1664</v>
      </c>
      <c r="B1637" s="29">
        <v>600.0</v>
      </c>
      <c r="C1637" s="26">
        <v>600.0</v>
      </c>
      <c r="D1637" s="27">
        <v>0.0</v>
      </c>
      <c r="E1637" s="41"/>
    </row>
    <row r="1638" hidden="1">
      <c r="A1638" s="57" t="s">
        <v>1666</v>
      </c>
      <c r="B1638" s="29">
        <v>0.0</v>
      </c>
      <c r="C1638" s="26"/>
      <c r="D1638" s="27">
        <v>0.0</v>
      </c>
      <c r="E1638" s="41"/>
    </row>
    <row r="1639" hidden="1">
      <c r="A1639" s="31" t="s">
        <v>1668</v>
      </c>
      <c r="B1639" s="29">
        <v>0.0</v>
      </c>
      <c r="C1639" s="26"/>
      <c r="D1639" s="27">
        <v>0.0</v>
      </c>
      <c r="E1639" s="41"/>
    </row>
    <row r="1640" hidden="1">
      <c r="A1640" s="31" t="s">
        <v>1669</v>
      </c>
      <c r="B1640" s="29">
        <v>20.0</v>
      </c>
      <c r="C1640" s="26"/>
      <c r="D1640" s="27">
        <v>-20.0</v>
      </c>
      <c r="E1640" s="28"/>
    </row>
    <row r="1641" hidden="1">
      <c r="A1641" s="31" t="s">
        <v>1671</v>
      </c>
      <c r="B1641" s="29">
        <v>6870.0</v>
      </c>
      <c r="C1641" s="26">
        <v>6870.0</v>
      </c>
      <c r="D1641" s="27">
        <v>0.0</v>
      </c>
      <c r="E1641" s="28"/>
    </row>
    <row r="1642" hidden="1">
      <c r="A1642" s="31" t="s">
        <v>1673</v>
      </c>
      <c r="B1642" s="29">
        <v>5960.0</v>
      </c>
      <c r="C1642" s="26">
        <v>6000.0</v>
      </c>
      <c r="D1642" s="27">
        <v>40.0</v>
      </c>
      <c r="E1642" s="41"/>
    </row>
    <row r="1643" hidden="1">
      <c r="A1643" s="58" t="s">
        <v>1674</v>
      </c>
      <c r="B1643" s="29">
        <v>88169.0</v>
      </c>
      <c r="C1643" s="29">
        <v>88433.0</v>
      </c>
      <c r="D1643" s="27">
        <v>264.0</v>
      </c>
      <c r="E1643" s="41"/>
    </row>
    <row r="1644" hidden="1">
      <c r="A1644" s="58" t="s">
        <v>1675</v>
      </c>
      <c r="B1644" s="29">
        <v>35890.0</v>
      </c>
      <c r="C1644" s="59">
        <v>35890.0</v>
      </c>
      <c r="D1644" s="27">
        <v>0.0</v>
      </c>
      <c r="E1644" s="41"/>
    </row>
    <row r="1645" hidden="1">
      <c r="A1645" s="58" t="s">
        <v>1676</v>
      </c>
      <c r="B1645" s="29">
        <v>125147.0</v>
      </c>
      <c r="C1645" s="59">
        <v>124599.0</v>
      </c>
      <c r="D1645" s="27">
        <v>-548.0</v>
      </c>
      <c r="E1645" s="41"/>
    </row>
    <row r="1646" hidden="1">
      <c r="A1646" s="58" t="s">
        <v>1677</v>
      </c>
      <c r="B1646" s="29">
        <v>88080.0</v>
      </c>
      <c r="C1646" s="59">
        <v>88080.0</v>
      </c>
      <c r="D1646" s="27">
        <v>0.0</v>
      </c>
      <c r="E1646" s="41"/>
    </row>
    <row r="1647" hidden="1">
      <c r="A1647" s="58" t="s">
        <v>1679</v>
      </c>
      <c r="B1647" s="29">
        <v>2511.0</v>
      </c>
      <c r="C1647" s="59">
        <v>2511.0</v>
      </c>
      <c r="D1647" s="27">
        <v>0.0</v>
      </c>
      <c r="E1647" s="41"/>
    </row>
    <row r="1648" hidden="1">
      <c r="A1648" s="58" t="s">
        <v>1680</v>
      </c>
      <c r="B1648" s="29">
        <v>13285.0</v>
      </c>
      <c r="C1648" s="59">
        <v>13285.0</v>
      </c>
      <c r="D1648" s="27">
        <v>0.0</v>
      </c>
      <c r="E1648" s="41"/>
    </row>
    <row r="1649" hidden="1">
      <c r="A1649" s="35" t="s">
        <v>1681</v>
      </c>
      <c r="B1649" s="29">
        <v>404525.0</v>
      </c>
      <c r="C1649" s="59">
        <v>404241.0</v>
      </c>
      <c r="D1649" s="27">
        <v>-284.0</v>
      </c>
      <c r="E1649" s="41"/>
    </row>
    <row r="1650" hidden="1">
      <c r="A1650" s="36" t="s">
        <v>1682</v>
      </c>
      <c r="B1650" s="42">
        <v>30.0</v>
      </c>
      <c r="C1650" s="65">
        <v>50.0</v>
      </c>
      <c r="D1650" s="66">
        <v>20.0</v>
      </c>
      <c r="E1650" s="45"/>
    </row>
    <row r="1651" hidden="1"/>
    <row r="1652" hidden="1"/>
    <row r="1653" hidden="1">
      <c r="A1653" s="5" t="s">
        <v>1685</v>
      </c>
      <c r="B1653" s="6"/>
      <c r="C1653" s="6"/>
      <c r="D1653" s="6"/>
      <c r="E1653" s="7"/>
    </row>
    <row r="1654" hidden="1">
      <c r="A1654" s="10"/>
      <c r="B1654" s="11"/>
      <c r="C1654" s="11"/>
      <c r="D1654" s="11"/>
      <c r="E1654" s="12"/>
    </row>
    <row r="1655" hidden="1">
      <c r="A1655" s="5" t="s">
        <v>1655</v>
      </c>
      <c r="B1655" s="6"/>
      <c r="C1655" s="6"/>
      <c r="D1655" s="6"/>
      <c r="E1655" s="7"/>
    </row>
    <row r="1656" hidden="1">
      <c r="A1656" s="10"/>
      <c r="B1656" s="11"/>
      <c r="C1656" s="11"/>
      <c r="D1656" s="11"/>
      <c r="E1656" s="12"/>
    </row>
    <row r="1657" hidden="1">
      <c r="A1657" s="13">
        <v>45866.0</v>
      </c>
      <c r="B1657" s="6"/>
      <c r="C1657" s="54" t="s">
        <v>1656</v>
      </c>
      <c r="D1657" s="15">
        <v>45869.0</v>
      </c>
      <c r="E1657" s="7"/>
    </row>
    <row r="1658" hidden="1">
      <c r="A1658" s="10"/>
      <c r="B1658" s="11"/>
      <c r="C1658" s="16"/>
      <c r="D1658" s="11"/>
      <c r="E1658" s="12"/>
    </row>
    <row r="1659" hidden="1">
      <c r="A1659" s="55" t="s">
        <v>1985</v>
      </c>
      <c r="B1659" s="7"/>
      <c r="C1659" s="16"/>
      <c r="D1659" s="56" t="s">
        <v>2000</v>
      </c>
      <c r="E1659" s="7"/>
    </row>
    <row r="1660" hidden="1">
      <c r="A1660" s="10"/>
      <c r="B1660" s="12"/>
      <c r="C1660" s="16"/>
      <c r="D1660" s="11"/>
      <c r="E1660" s="12"/>
    </row>
    <row r="1661" hidden="1">
      <c r="A1661" s="19" t="s">
        <v>1657</v>
      </c>
      <c r="B1661" s="6"/>
      <c r="C1661" s="6"/>
      <c r="D1661" s="6"/>
      <c r="E1661" s="7"/>
    </row>
    <row r="1662" hidden="1">
      <c r="A1662" s="20" t="s">
        <v>1658</v>
      </c>
      <c r="B1662" s="21" t="s">
        <v>1659</v>
      </c>
      <c r="C1662" s="22" t="s">
        <v>1660</v>
      </c>
      <c r="D1662" s="21" t="s">
        <v>1661</v>
      </c>
      <c r="E1662" s="23" t="s">
        <v>13</v>
      </c>
    </row>
    <row r="1663" hidden="1">
      <c r="A1663" s="57" t="s">
        <v>1662</v>
      </c>
      <c r="B1663" s="25">
        <v>17641.0</v>
      </c>
      <c r="C1663" s="26">
        <v>17641.0</v>
      </c>
      <c r="D1663" s="27">
        <v>0.0</v>
      </c>
      <c r="E1663" s="41"/>
    </row>
    <row r="1664" hidden="1">
      <c r="A1664" s="57" t="s">
        <v>1663</v>
      </c>
      <c r="B1664" s="29">
        <v>19959.0</v>
      </c>
      <c r="C1664" s="26">
        <v>19959.0</v>
      </c>
      <c r="D1664" s="27">
        <v>0.0</v>
      </c>
      <c r="E1664" s="28"/>
    </row>
    <row r="1665" hidden="1">
      <c r="A1665" s="57" t="s">
        <v>1664</v>
      </c>
      <c r="B1665" s="29">
        <v>0.0</v>
      </c>
      <c r="C1665" s="26"/>
      <c r="D1665" s="27">
        <v>0.0</v>
      </c>
      <c r="E1665" s="41"/>
    </row>
    <row r="1666" hidden="1">
      <c r="A1666" s="57" t="s">
        <v>1666</v>
      </c>
      <c r="B1666" s="29">
        <v>0.0</v>
      </c>
      <c r="C1666" s="26"/>
      <c r="D1666" s="27">
        <v>0.0</v>
      </c>
      <c r="E1666" s="41"/>
    </row>
    <row r="1667" hidden="1">
      <c r="A1667" s="31" t="s">
        <v>1668</v>
      </c>
      <c r="B1667" s="29">
        <v>0.0</v>
      </c>
      <c r="C1667" s="26"/>
      <c r="D1667" s="27">
        <v>0.0</v>
      </c>
      <c r="E1667" s="41"/>
    </row>
    <row r="1668" hidden="1">
      <c r="A1668" s="31" t="s">
        <v>1669</v>
      </c>
      <c r="B1668" s="29">
        <v>0.0</v>
      </c>
      <c r="C1668" s="26"/>
      <c r="D1668" s="27">
        <v>0.0</v>
      </c>
      <c r="E1668" s="28"/>
    </row>
    <row r="1669" hidden="1">
      <c r="A1669" s="31" t="s">
        <v>1671</v>
      </c>
      <c r="B1669" s="29">
        <v>744.0</v>
      </c>
      <c r="C1669" s="26">
        <v>744.0</v>
      </c>
      <c r="D1669" s="27">
        <v>0.0</v>
      </c>
      <c r="E1669" s="28" t="s">
        <v>2200</v>
      </c>
    </row>
    <row r="1670" hidden="1">
      <c r="A1670" s="31" t="s">
        <v>1673</v>
      </c>
      <c r="B1670" s="29">
        <v>1600.0</v>
      </c>
      <c r="C1670" s="26">
        <v>1600.0</v>
      </c>
      <c r="D1670" s="27">
        <v>0.0</v>
      </c>
      <c r="E1670" s="41"/>
    </row>
    <row r="1671" hidden="1">
      <c r="A1671" s="58" t="s">
        <v>1674</v>
      </c>
      <c r="B1671" s="29">
        <v>54214.0</v>
      </c>
      <c r="C1671" s="29">
        <v>54214.0</v>
      </c>
      <c r="D1671" s="27">
        <v>0.0</v>
      </c>
      <c r="E1671" s="41"/>
    </row>
    <row r="1672" hidden="1">
      <c r="A1672" s="58" t="s">
        <v>1675</v>
      </c>
      <c r="B1672" s="29">
        <v>17486.0</v>
      </c>
      <c r="C1672" s="59">
        <v>17486.0</v>
      </c>
      <c r="D1672" s="27">
        <v>0.0</v>
      </c>
      <c r="E1672" s="41"/>
    </row>
    <row r="1673" hidden="1">
      <c r="A1673" s="58" t="s">
        <v>1676</v>
      </c>
      <c r="B1673" s="29">
        <v>55320.0</v>
      </c>
      <c r="C1673" s="59">
        <v>55320.0</v>
      </c>
      <c r="D1673" s="27">
        <v>0.0</v>
      </c>
      <c r="E1673" s="41"/>
    </row>
    <row r="1674" hidden="1">
      <c r="A1674" s="58" t="s">
        <v>1677</v>
      </c>
      <c r="B1674" s="29">
        <v>49256.0</v>
      </c>
      <c r="C1674" s="59">
        <v>49256.0</v>
      </c>
      <c r="D1674" s="27">
        <v>0.0</v>
      </c>
      <c r="E1674" s="41"/>
    </row>
    <row r="1675" hidden="1">
      <c r="A1675" s="58" t="s">
        <v>1679</v>
      </c>
      <c r="B1675" s="29">
        <v>3295.0</v>
      </c>
      <c r="C1675" s="59">
        <v>3295.0</v>
      </c>
      <c r="D1675" s="27">
        <v>0.0</v>
      </c>
      <c r="E1675" s="41"/>
    </row>
    <row r="1676" hidden="1">
      <c r="A1676" s="58" t="s">
        <v>1680</v>
      </c>
      <c r="B1676" s="29">
        <v>11297.0</v>
      </c>
      <c r="C1676" s="59">
        <v>11297.0</v>
      </c>
      <c r="D1676" s="27">
        <v>0.0</v>
      </c>
      <c r="E1676" s="41"/>
    </row>
    <row r="1677" hidden="1">
      <c r="A1677" s="35" t="s">
        <v>1681</v>
      </c>
      <c r="B1677" s="29">
        <v>219506.5</v>
      </c>
      <c r="C1677" s="59">
        <v>219506.5</v>
      </c>
      <c r="D1677" s="27">
        <v>0.0</v>
      </c>
      <c r="E1677" s="41"/>
    </row>
    <row r="1678" hidden="1">
      <c r="A1678" s="36" t="s">
        <v>1682</v>
      </c>
      <c r="B1678" s="42">
        <v>8.5</v>
      </c>
      <c r="C1678" s="65">
        <v>8.5</v>
      </c>
      <c r="D1678" s="66">
        <v>0.0</v>
      </c>
      <c r="E1678" s="45"/>
    </row>
    <row r="1679" hidden="1"/>
    <row r="1680" hidden="1"/>
    <row r="1681" hidden="1">
      <c r="A1681" s="5" t="s">
        <v>1685</v>
      </c>
      <c r="B1681" s="6"/>
      <c r="C1681" s="6"/>
      <c r="D1681" s="6"/>
      <c r="E1681" s="7"/>
    </row>
    <row r="1682" hidden="1">
      <c r="A1682" s="10"/>
      <c r="B1682" s="11"/>
      <c r="C1682" s="11"/>
      <c r="D1682" s="11"/>
      <c r="E1682" s="12"/>
    </row>
    <row r="1683" hidden="1">
      <c r="A1683" s="5" t="s">
        <v>1655</v>
      </c>
      <c r="B1683" s="6"/>
      <c r="C1683" s="6"/>
      <c r="D1683" s="6"/>
      <c r="E1683" s="7"/>
    </row>
    <row r="1684" hidden="1">
      <c r="A1684" s="10"/>
      <c r="B1684" s="11"/>
      <c r="C1684" s="11"/>
      <c r="D1684" s="11"/>
      <c r="E1684" s="12"/>
    </row>
    <row r="1685" hidden="1">
      <c r="A1685" s="13">
        <v>45870.0</v>
      </c>
      <c r="B1685" s="6"/>
      <c r="C1685" s="54" t="s">
        <v>1656</v>
      </c>
      <c r="D1685" s="15">
        <v>45872.0</v>
      </c>
      <c r="E1685" s="7"/>
    </row>
    <row r="1686" hidden="1">
      <c r="A1686" s="10"/>
      <c r="B1686" s="11"/>
      <c r="C1686" s="16"/>
      <c r="D1686" s="11"/>
      <c r="E1686" s="12"/>
    </row>
    <row r="1687" hidden="1">
      <c r="A1687" s="55" t="s">
        <v>1992</v>
      </c>
      <c r="B1687" s="7"/>
      <c r="C1687" s="16"/>
      <c r="D1687" s="56" t="s">
        <v>1986</v>
      </c>
      <c r="E1687" s="7"/>
    </row>
    <row r="1688" hidden="1">
      <c r="A1688" s="10"/>
      <c r="B1688" s="12"/>
      <c r="C1688" s="16"/>
      <c r="D1688" s="11"/>
      <c r="E1688" s="12"/>
    </row>
    <row r="1689" hidden="1">
      <c r="A1689" s="19" t="s">
        <v>1657</v>
      </c>
      <c r="B1689" s="6"/>
      <c r="C1689" s="6"/>
      <c r="D1689" s="6"/>
      <c r="E1689" s="7"/>
    </row>
    <row r="1690" hidden="1">
      <c r="A1690" s="20" t="s">
        <v>1658</v>
      </c>
      <c r="B1690" s="21" t="s">
        <v>1659</v>
      </c>
      <c r="C1690" s="22" t="s">
        <v>1660</v>
      </c>
      <c r="D1690" s="21" t="s">
        <v>1661</v>
      </c>
      <c r="E1690" s="23" t="s">
        <v>13</v>
      </c>
    </row>
    <row r="1691" hidden="1">
      <c r="A1691" s="57" t="s">
        <v>1662</v>
      </c>
      <c r="B1691" s="25">
        <v>9470.0</v>
      </c>
      <c r="C1691" s="26">
        <v>14960.0</v>
      </c>
      <c r="D1691" s="27">
        <v>5490.0</v>
      </c>
      <c r="E1691" s="41"/>
    </row>
    <row r="1692" hidden="1">
      <c r="A1692" s="57" t="s">
        <v>1663</v>
      </c>
      <c r="B1692" s="29">
        <v>14439.0</v>
      </c>
      <c r="C1692" s="26">
        <v>14439.0</v>
      </c>
      <c r="D1692" s="27">
        <v>0.0</v>
      </c>
      <c r="E1692" s="28"/>
    </row>
    <row r="1693" hidden="1">
      <c r="A1693" s="57" t="s">
        <v>1664</v>
      </c>
      <c r="B1693" s="29">
        <v>5490.0</v>
      </c>
      <c r="C1693" s="26"/>
      <c r="D1693" s="27">
        <v>-5490.0</v>
      </c>
      <c r="E1693" s="41"/>
    </row>
    <row r="1694" hidden="1">
      <c r="A1694" s="57" t="s">
        <v>1666</v>
      </c>
      <c r="B1694" s="29">
        <v>0.0</v>
      </c>
      <c r="C1694" s="26"/>
      <c r="D1694" s="27">
        <v>0.0</v>
      </c>
      <c r="E1694" s="41"/>
    </row>
    <row r="1695" hidden="1">
      <c r="A1695" s="31" t="s">
        <v>1668</v>
      </c>
      <c r="B1695" s="29">
        <v>0.0</v>
      </c>
      <c r="C1695" s="26"/>
      <c r="D1695" s="27">
        <v>0.0</v>
      </c>
      <c r="E1695" s="41"/>
    </row>
    <row r="1696" hidden="1">
      <c r="A1696" s="31" t="s">
        <v>1669</v>
      </c>
      <c r="B1696" s="29">
        <v>0.0</v>
      </c>
      <c r="C1696" s="26"/>
      <c r="D1696" s="27">
        <v>0.0</v>
      </c>
      <c r="E1696" s="28"/>
    </row>
    <row r="1697" hidden="1">
      <c r="A1697" s="31" t="s">
        <v>1671</v>
      </c>
      <c r="B1697" s="29">
        <v>128.0</v>
      </c>
      <c r="C1697" s="26">
        <v>128.0</v>
      </c>
      <c r="D1697" s="27">
        <v>0.0</v>
      </c>
      <c r="E1697" s="28" t="s">
        <v>2201</v>
      </c>
    </row>
    <row r="1698" hidden="1">
      <c r="A1698" s="31" t="s">
        <v>1673</v>
      </c>
      <c r="B1698" s="29">
        <v>1600.0</v>
      </c>
      <c r="C1698" s="26">
        <v>1560.0</v>
      </c>
      <c r="D1698" s="27">
        <v>-40.0</v>
      </c>
      <c r="E1698" s="41"/>
    </row>
    <row r="1699" hidden="1">
      <c r="A1699" s="58" t="s">
        <v>1674</v>
      </c>
      <c r="B1699" s="29">
        <v>48222.0</v>
      </c>
      <c r="C1699" s="29">
        <v>48222.0</v>
      </c>
      <c r="D1699" s="27">
        <v>0.0</v>
      </c>
      <c r="E1699" s="41"/>
    </row>
    <row r="1700" hidden="1">
      <c r="A1700" s="58" t="s">
        <v>1675</v>
      </c>
      <c r="B1700" s="29">
        <v>26576.0</v>
      </c>
      <c r="C1700" s="59">
        <v>26576.0</v>
      </c>
      <c r="D1700" s="27">
        <v>0.0</v>
      </c>
      <c r="E1700" s="41"/>
    </row>
    <row r="1701" hidden="1">
      <c r="A1701" s="58" t="s">
        <v>1676</v>
      </c>
      <c r="B1701" s="29">
        <v>51929.0</v>
      </c>
      <c r="C1701" s="59">
        <v>51929.0</v>
      </c>
      <c r="D1701" s="27">
        <v>0.0</v>
      </c>
      <c r="E1701" s="41"/>
    </row>
    <row r="1702" hidden="1">
      <c r="A1702" s="58" t="s">
        <v>1677</v>
      </c>
      <c r="B1702" s="29">
        <v>42238.0</v>
      </c>
      <c r="C1702" s="59">
        <v>42238.0</v>
      </c>
      <c r="D1702" s="27">
        <v>0.0</v>
      </c>
      <c r="E1702" s="41"/>
    </row>
    <row r="1703" hidden="1">
      <c r="A1703" s="58" t="s">
        <v>1679</v>
      </c>
      <c r="B1703" s="29">
        <v>1396.0</v>
      </c>
      <c r="C1703" s="59">
        <v>1396.0</v>
      </c>
      <c r="D1703" s="27">
        <v>0.0</v>
      </c>
      <c r="E1703" s="41"/>
    </row>
    <row r="1704" hidden="1">
      <c r="A1704" s="58" t="s">
        <v>1680</v>
      </c>
      <c r="B1704" s="29">
        <v>8169.0</v>
      </c>
      <c r="C1704" s="59">
        <v>8169.0</v>
      </c>
      <c r="D1704" s="27">
        <v>0.0</v>
      </c>
      <c r="E1704" s="41"/>
    </row>
    <row r="1705" hidden="1">
      <c r="A1705" s="35" t="s">
        <v>1681</v>
      </c>
      <c r="B1705" s="29">
        <v>201473.5</v>
      </c>
      <c r="C1705" s="59">
        <v>201473.5</v>
      </c>
      <c r="D1705" s="27">
        <v>0.0</v>
      </c>
      <c r="E1705" s="41"/>
    </row>
    <row r="1706" hidden="1">
      <c r="A1706" s="36" t="s">
        <v>1682</v>
      </c>
      <c r="B1706" s="42">
        <v>14.5</v>
      </c>
      <c r="C1706" s="65">
        <v>-25.5</v>
      </c>
      <c r="D1706" s="66">
        <v>-40.0</v>
      </c>
      <c r="E1706" s="45"/>
    </row>
    <row r="1707" hidden="1"/>
    <row r="1708" hidden="1"/>
    <row r="1709" hidden="1">
      <c r="A1709" s="5" t="s">
        <v>1685</v>
      </c>
      <c r="B1709" s="6"/>
      <c r="C1709" s="6"/>
      <c r="D1709" s="6"/>
      <c r="E1709" s="7"/>
    </row>
    <row r="1710" hidden="1">
      <c r="A1710" s="10"/>
      <c r="B1710" s="11"/>
      <c r="C1710" s="11"/>
      <c r="D1710" s="11"/>
      <c r="E1710" s="12"/>
    </row>
    <row r="1711" hidden="1">
      <c r="A1711" s="5" t="s">
        <v>1655</v>
      </c>
      <c r="B1711" s="6"/>
      <c r="C1711" s="6"/>
      <c r="D1711" s="6"/>
      <c r="E1711" s="7"/>
    </row>
    <row r="1712" hidden="1">
      <c r="A1712" s="10"/>
      <c r="B1712" s="11"/>
      <c r="C1712" s="11"/>
      <c r="D1712" s="11"/>
      <c r="E1712" s="12"/>
    </row>
    <row r="1713" hidden="1">
      <c r="A1713" s="13">
        <v>45873.0</v>
      </c>
      <c r="B1713" s="6"/>
      <c r="C1713" s="54" t="s">
        <v>1656</v>
      </c>
      <c r="D1713" s="15">
        <v>45879.0</v>
      </c>
      <c r="E1713" s="7"/>
    </row>
    <row r="1714" hidden="1">
      <c r="A1714" s="10"/>
      <c r="B1714" s="11"/>
      <c r="C1714" s="16"/>
      <c r="D1714" s="11"/>
      <c r="E1714" s="12"/>
    </row>
    <row r="1715" hidden="1">
      <c r="A1715" s="55" t="s">
        <v>1985</v>
      </c>
      <c r="B1715" s="7"/>
      <c r="C1715" s="16"/>
      <c r="D1715" s="56" t="s">
        <v>1986</v>
      </c>
      <c r="E1715" s="7"/>
    </row>
    <row r="1716" hidden="1">
      <c r="A1716" s="10"/>
      <c r="B1716" s="12"/>
      <c r="C1716" s="16"/>
      <c r="D1716" s="11"/>
      <c r="E1716" s="12"/>
    </row>
    <row r="1717" hidden="1">
      <c r="A1717" s="19" t="s">
        <v>1657</v>
      </c>
      <c r="B1717" s="6"/>
      <c r="C1717" s="6"/>
      <c r="D1717" s="6"/>
      <c r="E1717" s="7"/>
    </row>
    <row r="1718" hidden="1">
      <c r="A1718" s="20" t="s">
        <v>1658</v>
      </c>
      <c r="B1718" s="21" t="s">
        <v>1659</v>
      </c>
      <c r="C1718" s="22" t="s">
        <v>1660</v>
      </c>
      <c r="D1718" s="21" t="s">
        <v>1661</v>
      </c>
      <c r="E1718" s="23" t="s">
        <v>13</v>
      </c>
    </row>
    <row r="1719" hidden="1">
      <c r="A1719" s="57" t="s">
        <v>1662</v>
      </c>
      <c r="B1719" s="25">
        <v>21888.0</v>
      </c>
      <c r="C1719" s="26">
        <v>22389.0</v>
      </c>
      <c r="D1719" s="27">
        <v>501.0</v>
      </c>
      <c r="E1719" s="41"/>
    </row>
    <row r="1720" hidden="1">
      <c r="A1720" s="57" t="s">
        <v>1663</v>
      </c>
      <c r="B1720" s="29">
        <v>29987.0</v>
      </c>
      <c r="C1720" s="26">
        <v>25449.0</v>
      </c>
      <c r="D1720" s="27">
        <v>-4538.0</v>
      </c>
      <c r="E1720" s="28"/>
    </row>
    <row r="1721" hidden="1">
      <c r="A1721" s="57" t="s">
        <v>1664</v>
      </c>
      <c r="B1721" s="29">
        <v>0.0</v>
      </c>
      <c r="C1721" s="26"/>
      <c r="D1721" s="27">
        <v>0.0</v>
      </c>
      <c r="E1721" s="41"/>
    </row>
    <row r="1722" hidden="1">
      <c r="A1722" s="57" t="s">
        <v>1666</v>
      </c>
      <c r="B1722" s="29">
        <v>0.0</v>
      </c>
      <c r="C1722" s="26"/>
      <c r="D1722" s="27">
        <v>0.0</v>
      </c>
      <c r="E1722" s="41"/>
    </row>
    <row r="1723" hidden="1">
      <c r="A1723" s="31" t="s">
        <v>1668</v>
      </c>
      <c r="B1723" s="29">
        <v>0.0</v>
      </c>
      <c r="C1723" s="26"/>
      <c r="D1723" s="27">
        <v>0.0</v>
      </c>
      <c r="E1723" s="41"/>
    </row>
    <row r="1724" hidden="1">
      <c r="A1724" s="31" t="s">
        <v>1669</v>
      </c>
      <c r="B1724" s="29">
        <v>0.0</v>
      </c>
      <c r="C1724" s="26"/>
      <c r="D1724" s="27">
        <v>0.0</v>
      </c>
      <c r="E1724" s="28"/>
    </row>
    <row r="1725" hidden="1">
      <c r="A1725" s="31" t="s">
        <v>1671</v>
      </c>
      <c r="B1725" s="29">
        <v>2231.0</v>
      </c>
      <c r="C1725" s="26">
        <v>2231.0</v>
      </c>
      <c r="D1725" s="27">
        <v>0.0</v>
      </c>
      <c r="E1725" s="28" t="s">
        <v>2202</v>
      </c>
    </row>
    <row r="1726" hidden="1">
      <c r="A1726" s="31" t="s">
        <v>1673</v>
      </c>
      <c r="B1726" s="29">
        <v>4960.0</v>
      </c>
      <c r="C1726" s="26">
        <v>4840.0</v>
      </c>
      <c r="D1726" s="27">
        <v>-120.0</v>
      </c>
      <c r="E1726" s="41"/>
    </row>
    <row r="1727" hidden="1">
      <c r="A1727" s="58" t="s">
        <v>1674</v>
      </c>
      <c r="B1727" s="29">
        <v>101132.0</v>
      </c>
      <c r="C1727" s="29">
        <v>101132.0</v>
      </c>
      <c r="D1727" s="27">
        <v>0.0</v>
      </c>
      <c r="E1727" s="41"/>
    </row>
    <row r="1728" hidden="1">
      <c r="A1728" s="58" t="s">
        <v>1675</v>
      </c>
      <c r="B1728" s="29">
        <v>35000.0</v>
      </c>
      <c r="C1728" s="59">
        <v>36011.0</v>
      </c>
      <c r="D1728" s="27">
        <v>1011.0</v>
      </c>
      <c r="E1728" s="41"/>
    </row>
    <row r="1729" hidden="1">
      <c r="A1729" s="58" t="s">
        <v>1676</v>
      </c>
      <c r="B1729" s="29">
        <v>120969.0</v>
      </c>
      <c r="C1729" s="59">
        <v>120969.0</v>
      </c>
      <c r="D1729" s="27">
        <v>0.0</v>
      </c>
      <c r="E1729" s="41"/>
    </row>
    <row r="1730" hidden="1">
      <c r="A1730" s="58" t="s">
        <v>1677</v>
      </c>
      <c r="B1730" s="29">
        <v>95686.5</v>
      </c>
      <c r="C1730" s="59">
        <v>95686.5</v>
      </c>
      <c r="D1730" s="27">
        <v>0.0</v>
      </c>
      <c r="E1730" s="41"/>
    </row>
    <row r="1731" hidden="1">
      <c r="A1731" s="58" t="s">
        <v>1679</v>
      </c>
      <c r="B1731" s="29">
        <v>3489.0</v>
      </c>
      <c r="C1731" s="59">
        <v>3489.0</v>
      </c>
      <c r="D1731" s="27">
        <v>0.0</v>
      </c>
      <c r="E1731" s="41"/>
    </row>
    <row r="1732" hidden="1">
      <c r="A1732" s="58" t="s">
        <v>1680</v>
      </c>
      <c r="B1732" s="29">
        <v>16873.0</v>
      </c>
      <c r="C1732" s="59">
        <v>16873.0</v>
      </c>
      <c r="D1732" s="27">
        <v>0.0</v>
      </c>
      <c r="E1732" s="41"/>
    </row>
    <row r="1733" hidden="1">
      <c r="A1733" s="35" t="s">
        <v>1681</v>
      </c>
      <c r="B1733" s="29">
        <v>415333.7</v>
      </c>
      <c r="C1733" s="59">
        <v>416344.7</v>
      </c>
      <c r="D1733" s="27">
        <v>1011.0</v>
      </c>
      <c r="E1733" s="41"/>
    </row>
    <row r="1734" hidden="1">
      <c r="A1734" s="36" t="s">
        <v>1682</v>
      </c>
      <c r="B1734" s="42">
        <v>8.80000000000291</v>
      </c>
      <c r="C1734" s="65">
        <v>-4148.200000000012</v>
      </c>
      <c r="D1734" s="66">
        <v>-4157.000000000015</v>
      </c>
      <c r="E1734" s="45"/>
    </row>
    <row r="1735" hidden="1"/>
    <row r="1736" hidden="1"/>
    <row r="1737" hidden="1">
      <c r="A1737" s="5" t="s">
        <v>1685</v>
      </c>
      <c r="B1737" s="6"/>
      <c r="C1737" s="6"/>
      <c r="D1737" s="6"/>
      <c r="E1737" s="7"/>
    </row>
    <row r="1738" hidden="1">
      <c r="A1738" s="10"/>
      <c r="B1738" s="11"/>
      <c r="C1738" s="11"/>
      <c r="D1738" s="11"/>
      <c r="E1738" s="12"/>
    </row>
    <row r="1739" hidden="1">
      <c r="A1739" s="5" t="s">
        <v>1655</v>
      </c>
      <c r="B1739" s="6"/>
      <c r="C1739" s="6"/>
      <c r="D1739" s="6"/>
      <c r="E1739" s="7"/>
    </row>
    <row r="1740" hidden="1">
      <c r="A1740" s="10"/>
      <c r="B1740" s="11"/>
      <c r="C1740" s="11"/>
      <c r="D1740" s="11"/>
      <c r="E1740" s="12"/>
    </row>
    <row r="1741" hidden="1">
      <c r="A1741" s="13">
        <v>45880.0</v>
      </c>
      <c r="B1741" s="6"/>
      <c r="C1741" s="54" t="s">
        <v>1656</v>
      </c>
      <c r="D1741" s="15">
        <v>45886.0</v>
      </c>
      <c r="E1741" s="7"/>
    </row>
    <row r="1742" hidden="1">
      <c r="A1742" s="10"/>
      <c r="B1742" s="11"/>
      <c r="C1742" s="16"/>
      <c r="D1742" s="11"/>
      <c r="E1742" s="12"/>
    </row>
    <row r="1743" hidden="1">
      <c r="A1743" s="55" t="s">
        <v>1985</v>
      </c>
      <c r="B1743" s="7"/>
      <c r="C1743" s="16"/>
      <c r="D1743" s="56" t="s">
        <v>1986</v>
      </c>
      <c r="E1743" s="7"/>
    </row>
    <row r="1744" hidden="1">
      <c r="A1744" s="10"/>
      <c r="B1744" s="12"/>
      <c r="C1744" s="16"/>
      <c r="D1744" s="11"/>
      <c r="E1744" s="12"/>
    </row>
    <row r="1745" hidden="1">
      <c r="A1745" s="19" t="s">
        <v>1657</v>
      </c>
      <c r="B1745" s="6"/>
      <c r="C1745" s="6"/>
      <c r="D1745" s="6"/>
      <c r="E1745" s="7"/>
    </row>
    <row r="1746" hidden="1">
      <c r="A1746" s="20" t="s">
        <v>1658</v>
      </c>
      <c r="B1746" s="21" t="s">
        <v>1659</v>
      </c>
      <c r="C1746" s="22" t="s">
        <v>1660</v>
      </c>
      <c r="D1746" s="21" t="s">
        <v>1661</v>
      </c>
      <c r="E1746" s="23" t="s">
        <v>13</v>
      </c>
    </row>
    <row r="1747" hidden="1">
      <c r="A1747" s="57" t="s">
        <v>1662</v>
      </c>
      <c r="B1747" s="25">
        <v>23453.0</v>
      </c>
      <c r="C1747" s="26">
        <v>23471.0</v>
      </c>
      <c r="D1747" s="27">
        <v>18.0</v>
      </c>
      <c r="E1747" s="41"/>
    </row>
    <row r="1748" hidden="1">
      <c r="A1748" s="57" t="s">
        <v>1663</v>
      </c>
      <c r="B1748" s="29">
        <v>37232.0</v>
      </c>
      <c r="C1748" s="26">
        <v>32126.0</v>
      </c>
      <c r="D1748" s="27">
        <v>-5106.0</v>
      </c>
      <c r="E1748" s="28" t="s">
        <v>2203</v>
      </c>
    </row>
    <row r="1749" hidden="1">
      <c r="A1749" s="57" t="s">
        <v>1664</v>
      </c>
      <c r="B1749" s="29">
        <v>1000.0</v>
      </c>
      <c r="C1749" s="26">
        <v>1000.0</v>
      </c>
      <c r="D1749" s="27">
        <v>0.0</v>
      </c>
      <c r="E1749" s="41"/>
    </row>
    <row r="1750" hidden="1">
      <c r="A1750" s="57" t="s">
        <v>1666</v>
      </c>
      <c r="B1750" s="29">
        <v>0.0</v>
      </c>
      <c r="C1750" s="26"/>
      <c r="D1750" s="27">
        <v>0.0</v>
      </c>
      <c r="E1750" s="41"/>
    </row>
    <row r="1751" hidden="1">
      <c r="A1751" s="31" t="s">
        <v>1668</v>
      </c>
      <c r="B1751" s="29">
        <v>0.0</v>
      </c>
      <c r="C1751" s="26"/>
      <c r="D1751" s="27">
        <v>0.0</v>
      </c>
      <c r="E1751" s="41"/>
    </row>
    <row r="1752" hidden="1">
      <c r="A1752" s="31" t="s">
        <v>1669</v>
      </c>
      <c r="B1752" s="29">
        <v>0.0</v>
      </c>
      <c r="C1752" s="26"/>
      <c r="D1752" s="27">
        <v>0.0</v>
      </c>
      <c r="E1752" s="28"/>
    </row>
    <row r="1753" hidden="1">
      <c r="A1753" s="31" t="s">
        <v>1671</v>
      </c>
      <c r="B1753" s="29">
        <v>3455.0</v>
      </c>
      <c r="C1753" s="26">
        <v>3455.0</v>
      </c>
      <c r="D1753" s="27">
        <v>0.0</v>
      </c>
      <c r="E1753" s="28" t="s">
        <v>2204</v>
      </c>
    </row>
    <row r="1754" hidden="1">
      <c r="A1754" s="31" t="s">
        <v>1673</v>
      </c>
      <c r="B1754" s="29">
        <v>6160.0</v>
      </c>
      <c r="C1754" s="26">
        <v>6160.0</v>
      </c>
      <c r="D1754" s="27">
        <v>0.0</v>
      </c>
      <c r="E1754" s="41"/>
    </row>
    <row r="1755" hidden="1">
      <c r="A1755" s="58" t="s">
        <v>1674</v>
      </c>
      <c r="B1755" s="29">
        <v>113017.0</v>
      </c>
      <c r="C1755" s="29">
        <v>113017.0</v>
      </c>
      <c r="D1755" s="27">
        <v>0.0</v>
      </c>
      <c r="E1755" s="41"/>
    </row>
    <row r="1756" hidden="1">
      <c r="A1756" s="58" t="s">
        <v>1675</v>
      </c>
      <c r="B1756" s="29">
        <v>43987.0</v>
      </c>
      <c r="C1756" s="59">
        <v>43987.0</v>
      </c>
      <c r="D1756" s="27">
        <v>0.0</v>
      </c>
      <c r="E1756" s="41"/>
    </row>
    <row r="1757" hidden="1">
      <c r="A1757" s="58" t="s">
        <v>1676</v>
      </c>
      <c r="B1757" s="29">
        <v>113188.0</v>
      </c>
      <c r="C1757" s="59">
        <v>112545.0</v>
      </c>
      <c r="D1757" s="27">
        <v>-643.0</v>
      </c>
      <c r="E1757" s="41"/>
    </row>
    <row r="1758" hidden="1">
      <c r="A1758" s="58" t="s">
        <v>1677</v>
      </c>
      <c r="B1758" s="29">
        <v>100394.0</v>
      </c>
      <c r="C1758" s="59">
        <v>100394.0</v>
      </c>
      <c r="D1758" s="27">
        <v>0.0</v>
      </c>
      <c r="E1758" s="41"/>
    </row>
    <row r="1759" hidden="1">
      <c r="A1759" s="58" t="s">
        <v>1679</v>
      </c>
      <c r="B1759" s="29">
        <v>2414.0</v>
      </c>
      <c r="C1759" s="59">
        <v>2414.0</v>
      </c>
      <c r="D1759" s="27">
        <v>0.0</v>
      </c>
      <c r="E1759" s="41"/>
    </row>
    <row r="1760" hidden="1">
      <c r="A1760" s="58" t="s">
        <v>1680</v>
      </c>
      <c r="B1760" s="29">
        <v>14146.0</v>
      </c>
      <c r="C1760" s="59">
        <v>13488.0</v>
      </c>
      <c r="D1760" s="27">
        <v>-658.0</v>
      </c>
      <c r="E1760" s="41"/>
    </row>
    <row r="1761" hidden="1">
      <c r="A1761" s="35" t="s">
        <v>1681</v>
      </c>
      <c r="B1761" s="29">
        <v>444302.3</v>
      </c>
      <c r="C1761" s="59">
        <v>443001.3</v>
      </c>
      <c r="D1761" s="27">
        <v>-1301.0</v>
      </c>
      <c r="E1761" s="41"/>
    </row>
    <row r="1762" hidden="1">
      <c r="A1762" s="36" t="s">
        <v>1682</v>
      </c>
      <c r="B1762" s="42">
        <v>-2.3000000000029104</v>
      </c>
      <c r="C1762" s="65">
        <v>-4432.299999999988</v>
      </c>
      <c r="D1762" s="66">
        <v>-4429.999999999985</v>
      </c>
      <c r="E1762" s="45"/>
    </row>
    <row r="1763" hidden="1"/>
    <row r="1764" hidden="1"/>
    <row r="1765" hidden="1">
      <c r="A1765" s="5" t="s">
        <v>1685</v>
      </c>
      <c r="B1765" s="6"/>
      <c r="C1765" s="6"/>
      <c r="D1765" s="6"/>
      <c r="E1765" s="7"/>
    </row>
    <row r="1766" hidden="1">
      <c r="A1766" s="10"/>
      <c r="B1766" s="11"/>
      <c r="C1766" s="11"/>
      <c r="D1766" s="11"/>
      <c r="E1766" s="12"/>
    </row>
    <row r="1767" hidden="1">
      <c r="A1767" s="5" t="s">
        <v>1655</v>
      </c>
      <c r="B1767" s="6"/>
      <c r="C1767" s="6"/>
      <c r="D1767" s="6"/>
      <c r="E1767" s="7"/>
    </row>
    <row r="1768" hidden="1">
      <c r="A1768" s="10"/>
      <c r="B1768" s="11"/>
      <c r="C1768" s="11"/>
      <c r="D1768" s="11"/>
      <c r="E1768" s="12"/>
    </row>
    <row r="1769" hidden="1">
      <c r="A1769" s="13">
        <v>45887.0</v>
      </c>
      <c r="B1769" s="6"/>
      <c r="C1769" s="54" t="s">
        <v>1656</v>
      </c>
      <c r="D1769" s="15">
        <v>45893.0</v>
      </c>
      <c r="E1769" s="7"/>
    </row>
    <row r="1770" hidden="1">
      <c r="A1770" s="10"/>
      <c r="B1770" s="11"/>
      <c r="C1770" s="16"/>
      <c r="D1770" s="11"/>
      <c r="E1770" s="12"/>
    </row>
    <row r="1771" hidden="1">
      <c r="A1771" s="55" t="s">
        <v>1985</v>
      </c>
      <c r="B1771" s="7"/>
      <c r="C1771" s="16"/>
      <c r="D1771" s="56" t="s">
        <v>1986</v>
      </c>
      <c r="E1771" s="7"/>
    </row>
    <row r="1772" hidden="1">
      <c r="A1772" s="10"/>
      <c r="B1772" s="12"/>
      <c r="C1772" s="16"/>
      <c r="D1772" s="11"/>
      <c r="E1772" s="12"/>
    </row>
    <row r="1773" hidden="1">
      <c r="A1773" s="19" t="s">
        <v>1657</v>
      </c>
      <c r="B1773" s="6"/>
      <c r="C1773" s="6"/>
      <c r="D1773" s="6"/>
      <c r="E1773" s="7"/>
    </row>
    <row r="1774" hidden="1">
      <c r="A1774" s="20" t="s">
        <v>1658</v>
      </c>
      <c r="B1774" s="21" t="s">
        <v>1659</v>
      </c>
      <c r="C1774" s="22" t="s">
        <v>1660</v>
      </c>
      <c r="D1774" s="21" t="s">
        <v>1661</v>
      </c>
      <c r="E1774" s="23" t="s">
        <v>13</v>
      </c>
    </row>
    <row r="1775" hidden="1">
      <c r="A1775" s="57" t="s">
        <v>1662</v>
      </c>
      <c r="B1775" s="25">
        <v>15541.0</v>
      </c>
      <c r="C1775" s="26">
        <v>15542.0</v>
      </c>
      <c r="D1775" s="27">
        <v>1.0</v>
      </c>
      <c r="E1775" s="41"/>
    </row>
    <row r="1776" hidden="1">
      <c r="A1776" s="57" t="s">
        <v>1663</v>
      </c>
      <c r="B1776" s="29">
        <v>28893.0</v>
      </c>
      <c r="C1776" s="26">
        <v>28893.0</v>
      </c>
      <c r="D1776" s="27">
        <v>0.0</v>
      </c>
      <c r="E1776" s="28"/>
    </row>
    <row r="1777" hidden="1">
      <c r="A1777" s="57" t="s">
        <v>1664</v>
      </c>
      <c r="B1777" s="29">
        <v>0.0</v>
      </c>
      <c r="C1777" s="26"/>
      <c r="D1777" s="27">
        <v>0.0</v>
      </c>
      <c r="E1777" s="41"/>
    </row>
    <row r="1778" hidden="1">
      <c r="A1778" s="57" t="s">
        <v>1666</v>
      </c>
      <c r="B1778" s="29">
        <v>0.0</v>
      </c>
      <c r="C1778" s="26"/>
      <c r="D1778" s="27">
        <v>0.0</v>
      </c>
      <c r="E1778" s="41"/>
    </row>
    <row r="1779" hidden="1">
      <c r="A1779" s="31" t="s">
        <v>1668</v>
      </c>
      <c r="B1779" s="29">
        <v>0.0</v>
      </c>
      <c r="C1779" s="26"/>
      <c r="D1779" s="27">
        <v>0.0</v>
      </c>
      <c r="E1779" s="41"/>
    </row>
    <row r="1780" hidden="1">
      <c r="A1780" s="31" t="s">
        <v>1669</v>
      </c>
      <c r="B1780" s="29">
        <v>2920.0</v>
      </c>
      <c r="C1780" s="26">
        <v>2835.0</v>
      </c>
      <c r="D1780" s="27">
        <v>-85.0</v>
      </c>
      <c r="E1780" s="28" t="s">
        <v>2205</v>
      </c>
    </row>
    <row r="1781" hidden="1">
      <c r="A1781" s="31" t="s">
        <v>1671</v>
      </c>
      <c r="B1781" s="29">
        <v>155.0</v>
      </c>
      <c r="C1781" s="26">
        <v>160.0</v>
      </c>
      <c r="D1781" s="27">
        <v>5.0</v>
      </c>
      <c r="E1781" s="28" t="s">
        <v>2206</v>
      </c>
    </row>
    <row r="1782" hidden="1">
      <c r="A1782" s="31" t="s">
        <v>1673</v>
      </c>
      <c r="B1782" s="29">
        <v>5840.0</v>
      </c>
      <c r="C1782" s="26">
        <v>5920.0</v>
      </c>
      <c r="D1782" s="27">
        <v>80.0</v>
      </c>
      <c r="E1782" s="41"/>
    </row>
    <row r="1783" hidden="1">
      <c r="A1783" s="58" t="s">
        <v>1674</v>
      </c>
      <c r="B1783" s="29">
        <v>120074.0</v>
      </c>
      <c r="C1783" s="29">
        <v>120074.0</v>
      </c>
      <c r="D1783" s="27">
        <v>0.0</v>
      </c>
      <c r="E1783" s="41"/>
    </row>
    <row r="1784" hidden="1">
      <c r="A1784" s="58" t="s">
        <v>1675</v>
      </c>
      <c r="B1784" s="29">
        <v>44816.0</v>
      </c>
      <c r="C1784" s="59">
        <v>44816.0</v>
      </c>
      <c r="D1784" s="27">
        <v>0.0</v>
      </c>
      <c r="E1784" s="41"/>
    </row>
    <row r="1785" hidden="1">
      <c r="A1785" s="58" t="s">
        <v>1676</v>
      </c>
      <c r="B1785" s="29">
        <v>114317.0</v>
      </c>
      <c r="C1785" s="59">
        <v>114317.0</v>
      </c>
      <c r="D1785" s="27">
        <v>0.0</v>
      </c>
      <c r="E1785" s="41"/>
    </row>
    <row r="1786" hidden="1">
      <c r="A1786" s="58" t="s">
        <v>1677</v>
      </c>
      <c r="B1786" s="29">
        <v>88011.0</v>
      </c>
      <c r="C1786" s="59">
        <v>88011.0</v>
      </c>
      <c r="D1786" s="27">
        <v>0.0</v>
      </c>
      <c r="E1786" s="41"/>
    </row>
    <row r="1787" hidden="1">
      <c r="A1787" s="58" t="s">
        <v>1679</v>
      </c>
      <c r="B1787" s="29">
        <v>3190.0</v>
      </c>
      <c r="C1787" s="59">
        <v>3190.0</v>
      </c>
      <c r="D1787" s="27">
        <v>0.0</v>
      </c>
      <c r="E1787" s="41"/>
    </row>
    <row r="1788" hidden="1">
      <c r="A1788" s="58" t="s">
        <v>1680</v>
      </c>
      <c r="B1788" s="29">
        <v>11892.0</v>
      </c>
      <c r="C1788" s="59">
        <v>11892.0</v>
      </c>
      <c r="D1788" s="27">
        <v>0.0</v>
      </c>
      <c r="E1788" s="41"/>
    </row>
    <row r="1789" hidden="1">
      <c r="A1789" s="35" t="s">
        <v>1681</v>
      </c>
      <c r="B1789" s="29">
        <v>423751.0</v>
      </c>
      <c r="C1789" s="59">
        <v>423751.0</v>
      </c>
      <c r="D1789" s="27">
        <v>0.0</v>
      </c>
      <c r="E1789" s="41"/>
    </row>
    <row r="1790" hidden="1">
      <c r="A1790" s="36" t="s">
        <v>1682</v>
      </c>
      <c r="B1790" s="42">
        <v>6.0</v>
      </c>
      <c r="C1790" s="65">
        <v>7.0</v>
      </c>
      <c r="D1790" s="66">
        <v>1.0</v>
      </c>
      <c r="E1790" s="45"/>
    </row>
    <row r="1791" hidden="1"/>
    <row r="1792" hidden="1"/>
    <row r="1793" hidden="1">
      <c r="A1793" s="5" t="s">
        <v>1685</v>
      </c>
      <c r="B1793" s="6"/>
      <c r="C1793" s="6"/>
      <c r="D1793" s="6"/>
      <c r="E1793" s="7"/>
    </row>
    <row r="1794" hidden="1">
      <c r="A1794" s="10"/>
      <c r="B1794" s="11"/>
      <c r="C1794" s="11"/>
      <c r="D1794" s="11"/>
      <c r="E1794" s="12"/>
    </row>
    <row r="1795" hidden="1">
      <c r="A1795" s="5" t="s">
        <v>1655</v>
      </c>
      <c r="B1795" s="6"/>
      <c r="C1795" s="6"/>
      <c r="D1795" s="6"/>
      <c r="E1795" s="7"/>
    </row>
    <row r="1796" hidden="1">
      <c r="A1796" s="10"/>
      <c r="B1796" s="11"/>
      <c r="C1796" s="11"/>
      <c r="D1796" s="11"/>
      <c r="E1796" s="12"/>
    </row>
    <row r="1797" hidden="1">
      <c r="A1797" s="13">
        <v>45894.0</v>
      </c>
      <c r="B1797" s="6"/>
      <c r="C1797" s="54" t="s">
        <v>1656</v>
      </c>
      <c r="D1797" s="15">
        <v>45900.0</v>
      </c>
      <c r="E1797" s="7"/>
    </row>
    <row r="1798" hidden="1">
      <c r="A1798" s="10"/>
      <c r="B1798" s="11"/>
      <c r="C1798" s="16"/>
      <c r="D1798" s="11"/>
      <c r="E1798" s="12"/>
    </row>
    <row r="1799" hidden="1">
      <c r="A1799" s="55" t="s">
        <v>1985</v>
      </c>
      <c r="B1799" s="7"/>
      <c r="C1799" s="16"/>
      <c r="D1799" s="56" t="s">
        <v>1986</v>
      </c>
      <c r="E1799" s="7"/>
    </row>
    <row r="1800" hidden="1">
      <c r="A1800" s="10"/>
      <c r="B1800" s="12"/>
      <c r="C1800" s="16"/>
      <c r="D1800" s="11"/>
      <c r="E1800" s="12"/>
    </row>
    <row r="1801" hidden="1">
      <c r="A1801" s="19" t="s">
        <v>1657</v>
      </c>
      <c r="B1801" s="6"/>
      <c r="C1801" s="6"/>
      <c r="D1801" s="6"/>
      <c r="E1801" s="7"/>
    </row>
    <row r="1802" hidden="1">
      <c r="A1802" s="20" t="s">
        <v>1658</v>
      </c>
      <c r="B1802" s="21" t="s">
        <v>1659</v>
      </c>
      <c r="C1802" s="22" t="s">
        <v>1660</v>
      </c>
      <c r="D1802" s="21" t="s">
        <v>1661</v>
      </c>
      <c r="E1802" s="23" t="s">
        <v>13</v>
      </c>
    </row>
    <row r="1803" hidden="1">
      <c r="A1803" s="57" t="s">
        <v>1662</v>
      </c>
      <c r="B1803" s="25">
        <v>22630.0</v>
      </c>
      <c r="C1803" s="26">
        <v>22630.0</v>
      </c>
      <c r="D1803" s="27">
        <v>0.0</v>
      </c>
      <c r="E1803" s="41"/>
    </row>
    <row r="1804" hidden="1">
      <c r="A1804" s="57" t="s">
        <v>1663</v>
      </c>
      <c r="B1804" s="29">
        <v>32496.0</v>
      </c>
      <c r="C1804" s="26">
        <v>32496.0</v>
      </c>
      <c r="D1804" s="27">
        <v>0.0</v>
      </c>
      <c r="E1804" s="28"/>
    </row>
    <row r="1805" hidden="1">
      <c r="A1805" s="57" t="s">
        <v>1664</v>
      </c>
      <c r="B1805" s="29">
        <v>860.0</v>
      </c>
      <c r="C1805" s="26">
        <v>860.0</v>
      </c>
      <c r="D1805" s="27">
        <v>0.0</v>
      </c>
      <c r="E1805" s="41"/>
    </row>
    <row r="1806" hidden="1">
      <c r="A1806" s="57" t="s">
        <v>1666</v>
      </c>
      <c r="B1806" s="29">
        <v>0.0</v>
      </c>
      <c r="C1806" s="26"/>
      <c r="D1806" s="27">
        <v>0.0</v>
      </c>
      <c r="E1806" s="41"/>
    </row>
    <row r="1807" hidden="1">
      <c r="A1807" s="31" t="s">
        <v>1668</v>
      </c>
      <c r="B1807" s="29">
        <v>0.0</v>
      </c>
      <c r="C1807" s="26"/>
      <c r="D1807" s="27">
        <v>0.0</v>
      </c>
      <c r="E1807" s="41"/>
    </row>
    <row r="1808" hidden="1">
      <c r="A1808" s="31" t="s">
        <v>1669</v>
      </c>
      <c r="B1808" s="29">
        <v>0.0</v>
      </c>
      <c r="C1808" s="26"/>
      <c r="D1808" s="27">
        <v>0.0</v>
      </c>
      <c r="E1808" s="28"/>
    </row>
    <row r="1809" hidden="1">
      <c r="A1809" s="31" t="s">
        <v>1671</v>
      </c>
      <c r="B1809" s="29">
        <v>3469.0</v>
      </c>
      <c r="C1809" s="26">
        <v>3469.0</v>
      </c>
      <c r="D1809" s="27">
        <v>0.0</v>
      </c>
      <c r="E1809" s="28"/>
    </row>
    <row r="1810" hidden="1">
      <c r="A1810" s="31" t="s">
        <v>1673</v>
      </c>
      <c r="B1810" s="29">
        <v>5600.0</v>
      </c>
      <c r="C1810" s="26">
        <v>5640.0</v>
      </c>
      <c r="D1810" s="27">
        <v>40.0</v>
      </c>
      <c r="E1810" s="41"/>
    </row>
    <row r="1811" hidden="1">
      <c r="A1811" s="58" t="s">
        <v>1674</v>
      </c>
      <c r="B1811" s="29">
        <v>99713.0</v>
      </c>
      <c r="C1811" s="29">
        <v>99713.0</v>
      </c>
      <c r="D1811" s="27">
        <v>0.0</v>
      </c>
      <c r="E1811" s="41"/>
    </row>
    <row r="1812" hidden="1">
      <c r="A1812" s="58" t="s">
        <v>1675</v>
      </c>
      <c r="B1812" s="29">
        <v>44481.0</v>
      </c>
      <c r="C1812" s="59">
        <v>44481.0</v>
      </c>
      <c r="D1812" s="27">
        <v>0.0</v>
      </c>
      <c r="E1812" s="41"/>
    </row>
    <row r="1813" hidden="1">
      <c r="A1813" s="58" t="s">
        <v>1676</v>
      </c>
      <c r="B1813" s="29">
        <v>123691.0</v>
      </c>
      <c r="C1813" s="59">
        <v>122371.0</v>
      </c>
      <c r="D1813" s="27">
        <v>-1320.0</v>
      </c>
      <c r="E1813" s="41"/>
    </row>
    <row r="1814" hidden="1">
      <c r="A1814" s="58" t="s">
        <v>1677</v>
      </c>
      <c r="B1814" s="29">
        <v>105046.0</v>
      </c>
      <c r="C1814" s="59">
        <v>105345.0</v>
      </c>
      <c r="D1814" s="27">
        <v>299.0</v>
      </c>
      <c r="E1814" s="41"/>
    </row>
    <row r="1815" hidden="1">
      <c r="A1815" s="58" t="s">
        <v>1679</v>
      </c>
      <c r="B1815" s="29">
        <v>3522.0</v>
      </c>
      <c r="C1815" s="59">
        <v>3522.0</v>
      </c>
      <c r="D1815" s="27">
        <v>0.0</v>
      </c>
      <c r="E1815" s="41"/>
    </row>
    <row r="1816" hidden="1">
      <c r="A1816" s="58" t="s">
        <v>1680</v>
      </c>
      <c r="B1816" s="29">
        <v>16803.0</v>
      </c>
      <c r="C1816" s="59">
        <v>16803.0</v>
      </c>
      <c r="D1816" s="27">
        <v>0.0</v>
      </c>
      <c r="E1816" s="41"/>
    </row>
    <row r="1817" hidden="1">
      <c r="A1817" s="35" t="s">
        <v>1681</v>
      </c>
      <c r="B1817" s="29">
        <v>441508.5</v>
      </c>
      <c r="C1817" s="59">
        <v>440487.5</v>
      </c>
      <c r="D1817" s="27">
        <v>-1021.0</v>
      </c>
      <c r="E1817" s="41"/>
    </row>
    <row r="1818" hidden="1">
      <c r="A1818" s="36" t="s">
        <v>1682</v>
      </c>
      <c r="B1818" s="42">
        <v>-0.5</v>
      </c>
      <c r="C1818" s="65">
        <v>39.5</v>
      </c>
      <c r="D1818" s="66">
        <v>40.0</v>
      </c>
      <c r="E1818" s="45"/>
    </row>
    <row r="1819" hidden="1"/>
    <row r="1820" hidden="1"/>
    <row r="1821" hidden="1">
      <c r="A1821" s="5" t="s">
        <v>1685</v>
      </c>
      <c r="B1821" s="6"/>
      <c r="C1821" s="6"/>
      <c r="D1821" s="6"/>
      <c r="E1821" s="7"/>
    </row>
    <row r="1822" hidden="1">
      <c r="A1822" s="10"/>
      <c r="B1822" s="11"/>
      <c r="C1822" s="11"/>
      <c r="D1822" s="11"/>
      <c r="E1822" s="12"/>
    </row>
    <row r="1823" hidden="1">
      <c r="A1823" s="5" t="s">
        <v>1655</v>
      </c>
      <c r="B1823" s="6"/>
      <c r="C1823" s="6"/>
      <c r="D1823" s="6"/>
      <c r="E1823" s="7"/>
    </row>
    <row r="1824" hidden="1">
      <c r="A1824" s="10"/>
      <c r="B1824" s="11"/>
      <c r="C1824" s="11"/>
      <c r="D1824" s="11"/>
      <c r="E1824" s="12"/>
    </row>
    <row r="1825" hidden="1">
      <c r="A1825" s="13">
        <v>45901.0</v>
      </c>
      <c r="B1825" s="6"/>
      <c r="C1825" s="54" t="s">
        <v>1656</v>
      </c>
      <c r="D1825" s="15">
        <v>45907.0</v>
      </c>
      <c r="E1825" s="7"/>
    </row>
    <row r="1826" hidden="1">
      <c r="A1826" s="10"/>
      <c r="B1826" s="11"/>
      <c r="C1826" s="16"/>
      <c r="D1826" s="11"/>
      <c r="E1826" s="12"/>
    </row>
    <row r="1827" hidden="1">
      <c r="A1827" s="55" t="s">
        <v>1985</v>
      </c>
      <c r="B1827" s="7"/>
      <c r="C1827" s="16"/>
      <c r="D1827" s="56" t="s">
        <v>1986</v>
      </c>
      <c r="E1827" s="7"/>
    </row>
    <row r="1828" hidden="1">
      <c r="A1828" s="10"/>
      <c r="B1828" s="12"/>
      <c r="C1828" s="16"/>
      <c r="D1828" s="11"/>
      <c r="E1828" s="12"/>
    </row>
    <row r="1829" hidden="1">
      <c r="A1829" s="19" t="s">
        <v>1657</v>
      </c>
      <c r="B1829" s="6"/>
      <c r="C1829" s="6"/>
      <c r="D1829" s="6"/>
      <c r="E1829" s="7"/>
    </row>
    <row r="1830" hidden="1">
      <c r="A1830" s="20" t="s">
        <v>1658</v>
      </c>
      <c r="B1830" s="21" t="s">
        <v>1659</v>
      </c>
      <c r="C1830" s="22" t="s">
        <v>1660</v>
      </c>
      <c r="D1830" s="21" t="s">
        <v>1661</v>
      </c>
      <c r="E1830" s="23" t="s">
        <v>13</v>
      </c>
    </row>
    <row r="1831" hidden="1">
      <c r="A1831" s="57" t="s">
        <v>1662</v>
      </c>
      <c r="B1831" s="25">
        <v>24996.0</v>
      </c>
      <c r="C1831" s="26">
        <v>24996.0</v>
      </c>
      <c r="D1831" s="27">
        <v>0.0</v>
      </c>
      <c r="E1831" s="41"/>
    </row>
    <row r="1832" hidden="1">
      <c r="A1832" s="57" t="s">
        <v>1663</v>
      </c>
      <c r="B1832" s="29">
        <v>32968.0</v>
      </c>
      <c r="C1832" s="26">
        <v>28331.0</v>
      </c>
      <c r="D1832" s="27">
        <v>-4637.0</v>
      </c>
      <c r="E1832" s="28" t="s">
        <v>2207</v>
      </c>
    </row>
    <row r="1833" hidden="1">
      <c r="A1833" s="57" t="s">
        <v>1664</v>
      </c>
      <c r="B1833" s="29">
        <v>500.0</v>
      </c>
      <c r="C1833" s="26">
        <v>500.0</v>
      </c>
      <c r="D1833" s="27">
        <v>0.0</v>
      </c>
      <c r="E1833" s="41"/>
    </row>
    <row r="1834" hidden="1">
      <c r="A1834" s="57" t="s">
        <v>1666</v>
      </c>
      <c r="B1834" s="29">
        <v>0.0</v>
      </c>
      <c r="C1834" s="26"/>
      <c r="D1834" s="27">
        <v>0.0</v>
      </c>
      <c r="E1834" s="41"/>
    </row>
    <row r="1835" hidden="1">
      <c r="A1835" s="31" t="s">
        <v>1668</v>
      </c>
      <c r="B1835" s="29">
        <v>0.0</v>
      </c>
      <c r="C1835" s="26"/>
      <c r="D1835" s="27">
        <v>0.0</v>
      </c>
      <c r="E1835" s="41"/>
    </row>
    <row r="1836" hidden="1">
      <c r="A1836" s="31" t="s">
        <v>1669</v>
      </c>
      <c r="B1836" s="29">
        <v>0.0</v>
      </c>
      <c r="C1836" s="26"/>
      <c r="D1836" s="27">
        <v>0.0</v>
      </c>
      <c r="E1836" s="28"/>
    </row>
    <row r="1837" hidden="1">
      <c r="A1837" s="31" t="s">
        <v>1671</v>
      </c>
      <c r="B1837" s="29">
        <v>40.0</v>
      </c>
      <c r="C1837" s="26"/>
      <c r="D1837" s="27">
        <v>-40.0</v>
      </c>
      <c r="E1837" s="28"/>
    </row>
    <row r="1838" hidden="1">
      <c r="A1838" s="31" t="s">
        <v>1673</v>
      </c>
      <c r="B1838" s="29">
        <v>5240.0</v>
      </c>
      <c r="C1838" s="26">
        <v>5240.0</v>
      </c>
      <c r="D1838" s="27">
        <v>0.0</v>
      </c>
      <c r="E1838" s="41"/>
    </row>
    <row r="1839" hidden="1">
      <c r="A1839" s="58" t="s">
        <v>1674</v>
      </c>
      <c r="B1839" s="29">
        <v>102587.0</v>
      </c>
      <c r="C1839" s="29">
        <v>102587.0</v>
      </c>
      <c r="D1839" s="27">
        <v>0.0</v>
      </c>
      <c r="E1839" s="41"/>
    </row>
    <row r="1840" hidden="1">
      <c r="A1840" s="58" t="s">
        <v>1675</v>
      </c>
      <c r="B1840" s="29">
        <v>47823.0</v>
      </c>
      <c r="C1840" s="59">
        <v>47823.0</v>
      </c>
      <c r="D1840" s="27">
        <v>0.0</v>
      </c>
      <c r="E1840" s="41"/>
    </row>
    <row r="1841" hidden="1">
      <c r="A1841" s="58" t="s">
        <v>1676</v>
      </c>
      <c r="B1841" s="29">
        <v>122781.0</v>
      </c>
      <c r="C1841" s="59">
        <v>122452.0</v>
      </c>
      <c r="D1841" s="27">
        <v>-329.0</v>
      </c>
      <c r="E1841" s="41"/>
    </row>
    <row r="1842" hidden="1">
      <c r="A1842" s="58" t="s">
        <v>1677</v>
      </c>
      <c r="B1842" s="29">
        <v>98482.0</v>
      </c>
      <c r="C1842" s="59">
        <v>98482.0</v>
      </c>
      <c r="D1842" s="27">
        <v>0.0</v>
      </c>
      <c r="E1842" s="41"/>
    </row>
    <row r="1843" hidden="1">
      <c r="A1843" s="58" t="s">
        <v>1679</v>
      </c>
      <c r="B1843" s="29">
        <v>3554.0</v>
      </c>
      <c r="C1843" s="59">
        <v>3554.0</v>
      </c>
      <c r="D1843" s="27">
        <v>0.0</v>
      </c>
      <c r="E1843" s="41"/>
    </row>
    <row r="1844" hidden="1">
      <c r="A1844" s="58" t="s">
        <v>1680</v>
      </c>
      <c r="B1844" s="29">
        <v>11978.0</v>
      </c>
      <c r="C1844" s="59">
        <v>11978.0</v>
      </c>
      <c r="D1844" s="27">
        <v>0.0</v>
      </c>
      <c r="E1844" s="41"/>
    </row>
    <row r="1845" hidden="1">
      <c r="A1845" s="35" t="s">
        <v>1681</v>
      </c>
      <c r="B1845" s="29">
        <v>438963.30000000005</v>
      </c>
      <c r="C1845" s="59">
        <v>438634.30000000005</v>
      </c>
      <c r="D1845" s="27">
        <v>-329.0</v>
      </c>
      <c r="E1845" s="41"/>
    </row>
    <row r="1846" hidden="1">
      <c r="A1846" s="36" t="s">
        <v>1682</v>
      </c>
      <c r="B1846" s="42">
        <v>7.700000000004366</v>
      </c>
      <c r="C1846" s="65">
        <v>-4669.300000000047</v>
      </c>
      <c r="D1846" s="66">
        <v>-4677.000000000051</v>
      </c>
      <c r="E1846" s="45"/>
    </row>
    <row r="1847" hidden="1"/>
    <row r="1848" hidden="1"/>
    <row r="1849" hidden="1">
      <c r="A1849" s="5" t="s">
        <v>1685</v>
      </c>
      <c r="B1849" s="6"/>
      <c r="C1849" s="6"/>
      <c r="D1849" s="6"/>
      <c r="E1849" s="7"/>
    </row>
    <row r="1850" hidden="1">
      <c r="A1850" s="10"/>
      <c r="B1850" s="11"/>
      <c r="C1850" s="11"/>
      <c r="D1850" s="11"/>
      <c r="E1850" s="12"/>
    </row>
    <row r="1851" hidden="1">
      <c r="A1851" s="5" t="s">
        <v>1655</v>
      </c>
      <c r="B1851" s="6"/>
      <c r="C1851" s="6"/>
      <c r="D1851" s="6"/>
      <c r="E1851" s="7"/>
    </row>
    <row r="1852" hidden="1">
      <c r="A1852" s="10"/>
      <c r="B1852" s="11"/>
      <c r="C1852" s="11"/>
      <c r="D1852" s="11"/>
      <c r="E1852" s="12"/>
    </row>
    <row r="1853" hidden="1">
      <c r="A1853" s="13">
        <v>45908.0</v>
      </c>
      <c r="B1853" s="6"/>
      <c r="C1853" s="54" t="s">
        <v>1656</v>
      </c>
      <c r="D1853" s="15">
        <v>45914.0</v>
      </c>
      <c r="E1853" s="7"/>
    </row>
    <row r="1854" hidden="1">
      <c r="A1854" s="10"/>
      <c r="B1854" s="11"/>
      <c r="C1854" s="16"/>
      <c r="D1854" s="11"/>
      <c r="E1854" s="12"/>
    </row>
    <row r="1855" hidden="1">
      <c r="A1855" s="55" t="s">
        <v>1985</v>
      </c>
      <c r="B1855" s="7"/>
      <c r="C1855" s="16"/>
      <c r="D1855" s="56" t="s">
        <v>1986</v>
      </c>
      <c r="E1855" s="7"/>
    </row>
    <row r="1856" hidden="1">
      <c r="A1856" s="10"/>
      <c r="B1856" s="12"/>
      <c r="C1856" s="16"/>
      <c r="D1856" s="11"/>
      <c r="E1856" s="12"/>
    </row>
    <row r="1857" hidden="1">
      <c r="A1857" s="19" t="s">
        <v>1657</v>
      </c>
      <c r="B1857" s="6"/>
      <c r="C1857" s="6"/>
      <c r="D1857" s="6"/>
      <c r="E1857" s="7"/>
    </row>
    <row r="1858" hidden="1">
      <c r="A1858" s="20" t="s">
        <v>1658</v>
      </c>
      <c r="B1858" s="21" t="s">
        <v>1659</v>
      </c>
      <c r="C1858" s="22" t="s">
        <v>1660</v>
      </c>
      <c r="D1858" s="21" t="s">
        <v>1661</v>
      </c>
      <c r="E1858" s="23" t="s">
        <v>13</v>
      </c>
    </row>
    <row r="1859" hidden="1">
      <c r="A1859" s="57" t="s">
        <v>1662</v>
      </c>
      <c r="B1859" s="25">
        <v>26194.0</v>
      </c>
      <c r="C1859" s="26">
        <v>26195.0</v>
      </c>
      <c r="D1859" s="27">
        <v>1.0</v>
      </c>
      <c r="E1859" s="41"/>
    </row>
    <row r="1860" hidden="1">
      <c r="A1860" s="57" t="s">
        <v>1663</v>
      </c>
      <c r="B1860" s="29">
        <v>33592.0</v>
      </c>
      <c r="C1860" s="26">
        <v>33592.0</v>
      </c>
      <c r="D1860" s="27">
        <v>0.0</v>
      </c>
      <c r="E1860" s="28"/>
    </row>
    <row r="1861" hidden="1">
      <c r="A1861" s="57" t="s">
        <v>1664</v>
      </c>
      <c r="B1861" s="29">
        <v>200.0</v>
      </c>
      <c r="C1861" s="26">
        <v>200.0</v>
      </c>
      <c r="D1861" s="27">
        <v>0.0</v>
      </c>
      <c r="E1861" s="41"/>
    </row>
    <row r="1862" hidden="1">
      <c r="A1862" s="57" t="s">
        <v>1666</v>
      </c>
      <c r="B1862" s="29">
        <v>0.0</v>
      </c>
      <c r="C1862" s="26"/>
      <c r="D1862" s="27">
        <v>0.0</v>
      </c>
      <c r="E1862" s="41"/>
    </row>
    <row r="1863" hidden="1">
      <c r="A1863" s="31" t="s">
        <v>1668</v>
      </c>
      <c r="B1863" s="29">
        <v>0.0</v>
      </c>
      <c r="C1863" s="26"/>
      <c r="D1863" s="27">
        <v>0.0</v>
      </c>
      <c r="E1863" s="41"/>
    </row>
    <row r="1864" hidden="1">
      <c r="A1864" s="31" t="s">
        <v>1669</v>
      </c>
      <c r="B1864" s="29">
        <v>0.0</v>
      </c>
      <c r="C1864" s="26"/>
      <c r="D1864" s="27">
        <v>0.0</v>
      </c>
      <c r="E1864" s="28"/>
    </row>
    <row r="1865" hidden="1">
      <c r="A1865" s="31" t="s">
        <v>1671</v>
      </c>
      <c r="B1865" s="29">
        <v>880.0</v>
      </c>
      <c r="C1865" s="26"/>
      <c r="D1865" s="27">
        <v>-880.0</v>
      </c>
      <c r="E1865" s="28"/>
    </row>
    <row r="1866" hidden="1">
      <c r="A1866" s="31" t="s">
        <v>1673</v>
      </c>
      <c r="B1866" s="29">
        <v>5480.0</v>
      </c>
      <c r="C1866" s="26">
        <v>6360.0</v>
      </c>
      <c r="D1866" s="27">
        <v>880.0</v>
      </c>
      <c r="E1866" s="41"/>
    </row>
    <row r="1867" hidden="1">
      <c r="A1867" s="58" t="s">
        <v>1674</v>
      </c>
      <c r="B1867" s="29">
        <v>114482.0</v>
      </c>
      <c r="C1867" s="29">
        <v>116077.0</v>
      </c>
      <c r="D1867" s="27">
        <v>1595.0</v>
      </c>
      <c r="E1867" s="41"/>
    </row>
    <row r="1868" hidden="1">
      <c r="A1868" s="58" t="s">
        <v>1675</v>
      </c>
      <c r="B1868" s="29">
        <v>27643.0</v>
      </c>
      <c r="C1868" s="59">
        <v>29388.0</v>
      </c>
      <c r="D1868" s="27">
        <v>1745.0</v>
      </c>
      <c r="E1868" s="41"/>
    </row>
    <row r="1869" hidden="1">
      <c r="A1869" s="58" t="s">
        <v>1676</v>
      </c>
      <c r="B1869" s="29">
        <v>118392.0</v>
      </c>
      <c r="C1869" s="59">
        <v>118392.0</v>
      </c>
      <c r="D1869" s="27">
        <v>0.0</v>
      </c>
      <c r="E1869" s="41"/>
    </row>
    <row r="1870" hidden="1">
      <c r="A1870" s="58" t="s">
        <v>1677</v>
      </c>
      <c r="B1870" s="29">
        <v>96644.0</v>
      </c>
      <c r="C1870" s="59">
        <v>97302.0</v>
      </c>
      <c r="D1870" s="27">
        <v>658.0</v>
      </c>
      <c r="E1870" s="41"/>
    </row>
    <row r="1871" hidden="1">
      <c r="A1871" s="58" t="s">
        <v>1679</v>
      </c>
      <c r="B1871" s="29">
        <v>4568.0</v>
      </c>
      <c r="C1871" s="59">
        <v>4568.0</v>
      </c>
      <c r="D1871" s="27">
        <v>0.0</v>
      </c>
      <c r="E1871" s="41"/>
    </row>
    <row r="1872" hidden="1">
      <c r="A1872" s="58" t="s">
        <v>1680</v>
      </c>
      <c r="B1872" s="29">
        <v>11428.0</v>
      </c>
      <c r="C1872" s="59">
        <v>11916.0</v>
      </c>
      <c r="D1872" s="27">
        <v>488.0</v>
      </c>
      <c r="E1872" s="41"/>
    </row>
    <row r="1873" hidden="1">
      <c r="A1873" s="35" t="s">
        <v>1681</v>
      </c>
      <c r="B1873" s="29">
        <v>428057.2</v>
      </c>
      <c r="C1873" s="59">
        <v>432618.2</v>
      </c>
      <c r="D1873" s="27">
        <v>4561.0</v>
      </c>
      <c r="E1873" s="41"/>
    </row>
    <row r="1874" hidden="1">
      <c r="A1874" s="36" t="s">
        <v>1682</v>
      </c>
      <c r="B1874" s="42">
        <v>17.80000000000291</v>
      </c>
      <c r="C1874" s="65">
        <v>-544.2000000000116</v>
      </c>
      <c r="D1874" s="66">
        <v>-562.0000000000146</v>
      </c>
      <c r="E1874" s="45"/>
    </row>
    <row r="1875" hidden="1"/>
    <row r="1876" hidden="1"/>
    <row r="1877" hidden="1">
      <c r="A1877" s="5" t="s">
        <v>1685</v>
      </c>
      <c r="B1877" s="6"/>
      <c r="C1877" s="6"/>
      <c r="D1877" s="6"/>
      <c r="E1877" s="7"/>
    </row>
    <row r="1878" hidden="1">
      <c r="A1878" s="10"/>
      <c r="B1878" s="11"/>
      <c r="C1878" s="11"/>
      <c r="D1878" s="11"/>
      <c r="E1878" s="12"/>
    </row>
    <row r="1879" hidden="1">
      <c r="A1879" s="5" t="s">
        <v>1655</v>
      </c>
      <c r="B1879" s="6"/>
      <c r="C1879" s="6"/>
      <c r="D1879" s="6"/>
      <c r="E1879" s="7"/>
    </row>
    <row r="1880" hidden="1">
      <c r="A1880" s="10"/>
      <c r="B1880" s="11"/>
      <c r="C1880" s="11"/>
      <c r="D1880" s="11"/>
      <c r="E1880" s="12"/>
    </row>
    <row r="1881" hidden="1">
      <c r="A1881" s="13">
        <v>45915.0</v>
      </c>
      <c r="B1881" s="6"/>
      <c r="C1881" s="54" t="s">
        <v>1656</v>
      </c>
      <c r="D1881" s="15">
        <v>45921.0</v>
      </c>
      <c r="E1881" s="7"/>
    </row>
    <row r="1882" hidden="1">
      <c r="A1882" s="10"/>
      <c r="B1882" s="11"/>
      <c r="C1882" s="16"/>
      <c r="D1882" s="11"/>
      <c r="E1882" s="12"/>
    </row>
    <row r="1883" hidden="1">
      <c r="A1883" s="55" t="s">
        <v>1985</v>
      </c>
      <c r="B1883" s="7"/>
      <c r="C1883" s="16"/>
      <c r="D1883" s="56" t="s">
        <v>1986</v>
      </c>
      <c r="E1883" s="7"/>
    </row>
    <row r="1884" hidden="1">
      <c r="A1884" s="10"/>
      <c r="B1884" s="12"/>
      <c r="C1884" s="16"/>
      <c r="D1884" s="11"/>
      <c r="E1884" s="12"/>
    </row>
    <row r="1885" hidden="1">
      <c r="A1885" s="19" t="s">
        <v>1657</v>
      </c>
      <c r="B1885" s="6"/>
      <c r="C1885" s="6"/>
      <c r="D1885" s="6"/>
      <c r="E1885" s="7"/>
    </row>
    <row r="1886" hidden="1">
      <c r="A1886" s="20" t="s">
        <v>1658</v>
      </c>
      <c r="B1886" s="21" t="s">
        <v>1659</v>
      </c>
      <c r="C1886" s="22" t="s">
        <v>1660</v>
      </c>
      <c r="D1886" s="21" t="s">
        <v>1661</v>
      </c>
      <c r="E1886" s="23" t="s">
        <v>13</v>
      </c>
    </row>
    <row r="1887" hidden="1">
      <c r="A1887" s="57" t="s">
        <v>1662</v>
      </c>
      <c r="B1887" s="25">
        <v>26869.0</v>
      </c>
      <c r="C1887" s="26">
        <v>26850.0</v>
      </c>
      <c r="D1887" s="27">
        <v>-19.0</v>
      </c>
      <c r="E1887" s="41"/>
    </row>
    <row r="1888" hidden="1">
      <c r="A1888" s="57" t="s">
        <v>1663</v>
      </c>
      <c r="B1888" s="29">
        <v>28386.0</v>
      </c>
      <c r="C1888" s="26">
        <v>28386.0</v>
      </c>
      <c r="D1888" s="27">
        <v>0.0</v>
      </c>
      <c r="E1888" s="28"/>
    </row>
    <row r="1889" hidden="1">
      <c r="A1889" s="57" t="s">
        <v>1664</v>
      </c>
      <c r="B1889" s="29">
        <v>920.0</v>
      </c>
      <c r="C1889" s="26">
        <v>920.0</v>
      </c>
      <c r="D1889" s="27">
        <v>0.0</v>
      </c>
      <c r="E1889" s="41"/>
    </row>
    <row r="1890" hidden="1">
      <c r="A1890" s="57" t="s">
        <v>1666</v>
      </c>
      <c r="B1890" s="29">
        <v>0.0</v>
      </c>
      <c r="C1890" s="26"/>
      <c r="D1890" s="27">
        <v>0.0</v>
      </c>
      <c r="E1890" s="41"/>
    </row>
    <row r="1891" hidden="1">
      <c r="A1891" s="31" t="s">
        <v>1668</v>
      </c>
      <c r="B1891" s="29">
        <v>0.0</v>
      </c>
      <c r="C1891" s="26"/>
      <c r="D1891" s="27">
        <v>0.0</v>
      </c>
      <c r="E1891" s="41"/>
    </row>
    <row r="1892" hidden="1">
      <c r="A1892" s="31" t="s">
        <v>1669</v>
      </c>
      <c r="B1892" s="29">
        <v>3024.0</v>
      </c>
      <c r="C1892" s="26">
        <v>3024.0</v>
      </c>
      <c r="D1892" s="27">
        <v>0.0</v>
      </c>
      <c r="E1892" s="28"/>
    </row>
    <row r="1893" hidden="1">
      <c r="A1893" s="31" t="s">
        <v>1671</v>
      </c>
      <c r="B1893" s="29">
        <v>40.0</v>
      </c>
      <c r="C1893" s="26">
        <v>40.0</v>
      </c>
      <c r="D1893" s="27">
        <v>0.0</v>
      </c>
      <c r="E1893" s="28"/>
    </row>
    <row r="1894" hidden="1">
      <c r="A1894" s="31" t="s">
        <v>1673</v>
      </c>
      <c r="B1894" s="29">
        <v>5400.0</v>
      </c>
      <c r="C1894" s="26">
        <v>5400.0</v>
      </c>
      <c r="D1894" s="27">
        <v>0.0</v>
      </c>
      <c r="E1894" s="41"/>
    </row>
    <row r="1895" hidden="1">
      <c r="A1895" s="58" t="s">
        <v>1674</v>
      </c>
      <c r="B1895" s="29">
        <v>105998.0</v>
      </c>
      <c r="C1895" s="29">
        <v>105998.0</v>
      </c>
      <c r="D1895" s="27">
        <v>0.0</v>
      </c>
      <c r="E1895" s="41"/>
    </row>
    <row r="1896" hidden="1">
      <c r="A1896" s="58" t="s">
        <v>1675</v>
      </c>
      <c r="B1896" s="29">
        <v>46190.0</v>
      </c>
      <c r="C1896" s="59">
        <v>46190.0</v>
      </c>
      <c r="D1896" s="27">
        <v>0.0</v>
      </c>
      <c r="E1896" s="41"/>
    </row>
    <row r="1897" hidden="1">
      <c r="A1897" s="58" t="s">
        <v>1676</v>
      </c>
      <c r="B1897" s="29">
        <v>131325.0</v>
      </c>
      <c r="C1897" s="59">
        <v>131325.0</v>
      </c>
      <c r="D1897" s="27">
        <v>0.0</v>
      </c>
      <c r="E1897" s="41"/>
    </row>
    <row r="1898" hidden="1">
      <c r="A1898" s="58" t="s">
        <v>1677</v>
      </c>
      <c r="B1898" s="29">
        <v>86775.0</v>
      </c>
      <c r="C1898" s="59">
        <v>86775.0</v>
      </c>
      <c r="D1898" s="27">
        <v>0.0</v>
      </c>
      <c r="E1898" s="41"/>
    </row>
    <row r="1899" hidden="1">
      <c r="A1899" s="58" t="s">
        <v>1679</v>
      </c>
      <c r="B1899" s="29">
        <v>3178.0</v>
      </c>
      <c r="C1899" s="59">
        <v>3178.0</v>
      </c>
      <c r="D1899" s="27">
        <v>0.0</v>
      </c>
      <c r="E1899" s="41"/>
    </row>
    <row r="1900" hidden="1">
      <c r="A1900" s="58" t="s">
        <v>1680</v>
      </c>
      <c r="B1900" s="29">
        <v>9105.0</v>
      </c>
      <c r="C1900" s="59">
        <v>9105.0</v>
      </c>
      <c r="D1900" s="27">
        <v>0.0</v>
      </c>
      <c r="E1900" s="41"/>
    </row>
    <row r="1901" hidden="1">
      <c r="A1901" s="35" t="s">
        <v>1681</v>
      </c>
      <c r="B1901" s="29">
        <v>438083.0</v>
      </c>
      <c r="C1901" s="59">
        <v>438103.0</v>
      </c>
      <c r="D1901" s="27">
        <v>20.0</v>
      </c>
      <c r="E1901" s="41"/>
    </row>
    <row r="1902" hidden="1">
      <c r="A1902" s="36" t="s">
        <v>1682</v>
      </c>
      <c r="B1902" s="42">
        <v>22.0</v>
      </c>
      <c r="C1902" s="65">
        <v>-17.0</v>
      </c>
      <c r="D1902" s="66">
        <v>-39.0</v>
      </c>
      <c r="E1902" s="45"/>
    </row>
    <row r="1903" hidden="1"/>
    <row r="1904" hidden="1"/>
    <row r="1905" hidden="1">
      <c r="A1905" s="5" t="s">
        <v>1685</v>
      </c>
      <c r="B1905" s="6"/>
      <c r="C1905" s="6"/>
      <c r="D1905" s="6"/>
      <c r="E1905" s="7"/>
    </row>
    <row r="1906" hidden="1">
      <c r="A1906" s="10"/>
      <c r="B1906" s="11"/>
      <c r="C1906" s="11"/>
      <c r="D1906" s="11"/>
      <c r="E1906" s="12"/>
    </row>
    <row r="1907" hidden="1">
      <c r="A1907" s="5" t="s">
        <v>1655</v>
      </c>
      <c r="B1907" s="6"/>
      <c r="C1907" s="6"/>
      <c r="D1907" s="6"/>
      <c r="E1907" s="7"/>
    </row>
    <row r="1908" hidden="1">
      <c r="A1908" s="10"/>
      <c r="B1908" s="11"/>
      <c r="C1908" s="11"/>
      <c r="D1908" s="11"/>
      <c r="E1908" s="12"/>
    </row>
    <row r="1909" hidden="1">
      <c r="A1909" s="13">
        <v>45922.0</v>
      </c>
      <c r="B1909" s="6"/>
      <c r="C1909" s="54" t="s">
        <v>1656</v>
      </c>
      <c r="D1909" s="15">
        <v>45928.0</v>
      </c>
      <c r="E1909" s="7"/>
    </row>
    <row r="1910" hidden="1">
      <c r="A1910" s="10"/>
      <c r="B1910" s="11"/>
      <c r="C1910" s="16"/>
      <c r="D1910" s="11"/>
      <c r="E1910" s="12"/>
    </row>
    <row r="1911" hidden="1">
      <c r="A1911" s="55" t="s">
        <v>1985</v>
      </c>
      <c r="B1911" s="7"/>
      <c r="C1911" s="16"/>
      <c r="D1911" s="56" t="s">
        <v>1986</v>
      </c>
      <c r="E1911" s="7"/>
    </row>
    <row r="1912" hidden="1">
      <c r="A1912" s="10"/>
      <c r="B1912" s="12"/>
      <c r="C1912" s="16"/>
      <c r="D1912" s="11"/>
      <c r="E1912" s="12"/>
    </row>
    <row r="1913" hidden="1">
      <c r="A1913" s="19" t="s">
        <v>1657</v>
      </c>
      <c r="B1913" s="6"/>
      <c r="C1913" s="6"/>
      <c r="D1913" s="6"/>
      <c r="E1913" s="7"/>
    </row>
    <row r="1914" hidden="1">
      <c r="A1914" s="20" t="s">
        <v>1658</v>
      </c>
      <c r="B1914" s="21" t="s">
        <v>1659</v>
      </c>
      <c r="C1914" s="22" t="s">
        <v>1660</v>
      </c>
      <c r="D1914" s="21" t="s">
        <v>1661</v>
      </c>
      <c r="E1914" s="23" t="s">
        <v>13</v>
      </c>
    </row>
    <row r="1915" hidden="1">
      <c r="A1915" s="57" t="s">
        <v>1662</v>
      </c>
      <c r="B1915" s="25">
        <v>31177.0</v>
      </c>
      <c r="C1915" s="26">
        <v>29177.0</v>
      </c>
      <c r="D1915" s="27">
        <v>-2000.0</v>
      </c>
      <c r="E1915" s="41"/>
    </row>
    <row r="1916" hidden="1">
      <c r="A1916" s="57" t="s">
        <v>1663</v>
      </c>
      <c r="B1916" s="29">
        <v>29599.0</v>
      </c>
      <c r="C1916" s="26">
        <v>29599.0</v>
      </c>
      <c r="D1916" s="27">
        <v>0.0</v>
      </c>
      <c r="E1916" s="28"/>
    </row>
    <row r="1917" hidden="1">
      <c r="A1917" s="57" t="s">
        <v>1664</v>
      </c>
      <c r="B1917" s="29">
        <v>1050.0</v>
      </c>
      <c r="C1917" s="26">
        <v>1050.0</v>
      </c>
      <c r="D1917" s="27">
        <v>0.0</v>
      </c>
      <c r="E1917" s="41"/>
    </row>
    <row r="1918" hidden="1">
      <c r="A1918" s="57" t="s">
        <v>1666</v>
      </c>
      <c r="B1918" s="29">
        <v>0.0</v>
      </c>
      <c r="C1918" s="26"/>
      <c r="D1918" s="27">
        <v>0.0</v>
      </c>
      <c r="E1918" s="41"/>
    </row>
    <row r="1919" hidden="1">
      <c r="A1919" s="31" t="s">
        <v>1668</v>
      </c>
      <c r="B1919" s="29">
        <v>0.0</v>
      </c>
      <c r="C1919" s="26"/>
      <c r="D1919" s="27">
        <v>0.0</v>
      </c>
      <c r="E1919" s="41"/>
    </row>
    <row r="1920" hidden="1">
      <c r="A1920" s="31" t="s">
        <v>1669</v>
      </c>
      <c r="B1920" s="29">
        <v>0.0</v>
      </c>
      <c r="C1920" s="26"/>
      <c r="D1920" s="27">
        <v>0.0</v>
      </c>
      <c r="E1920" s="28"/>
    </row>
    <row r="1921" hidden="1">
      <c r="A1921" s="31" t="s">
        <v>1671</v>
      </c>
      <c r="B1921" s="29">
        <v>1296.8</v>
      </c>
      <c r="C1921" s="26">
        <v>56.8</v>
      </c>
      <c r="D1921" s="27">
        <v>-1240.0</v>
      </c>
      <c r="E1921" s="28" t="s">
        <v>2208</v>
      </c>
    </row>
    <row r="1922" hidden="1">
      <c r="A1922" s="31" t="s">
        <v>1673</v>
      </c>
      <c r="B1922" s="29">
        <v>4280.0</v>
      </c>
      <c r="C1922" s="26">
        <v>5520.0</v>
      </c>
      <c r="D1922" s="27">
        <v>1240.0</v>
      </c>
      <c r="E1922" s="41"/>
    </row>
    <row r="1923" hidden="1">
      <c r="A1923" s="58" t="s">
        <v>1674</v>
      </c>
      <c r="B1923" s="29">
        <v>130353.0</v>
      </c>
      <c r="C1923" s="29">
        <v>130353.0</v>
      </c>
      <c r="D1923" s="27">
        <v>0.0</v>
      </c>
      <c r="E1923" s="41"/>
    </row>
    <row r="1924" hidden="1">
      <c r="A1924" s="58" t="s">
        <v>1675</v>
      </c>
      <c r="B1924" s="29">
        <v>36892.0</v>
      </c>
      <c r="C1924" s="59">
        <v>36892.0</v>
      </c>
      <c r="D1924" s="27">
        <v>0.0</v>
      </c>
      <c r="E1924" s="41"/>
    </row>
    <row r="1925" hidden="1">
      <c r="A1925" s="58" t="s">
        <v>1676</v>
      </c>
      <c r="B1925" s="29">
        <v>147119.0</v>
      </c>
      <c r="C1925" s="59">
        <v>147119.0</v>
      </c>
      <c r="D1925" s="27">
        <v>0.0</v>
      </c>
      <c r="E1925" s="41"/>
    </row>
    <row r="1926" hidden="1">
      <c r="A1926" s="58" t="s">
        <v>1677</v>
      </c>
      <c r="B1926" s="29">
        <v>114028.0</v>
      </c>
      <c r="C1926" s="59">
        <v>114028.0</v>
      </c>
      <c r="D1926" s="27">
        <v>0.0</v>
      </c>
      <c r="E1926" s="41"/>
    </row>
    <row r="1927" hidden="1">
      <c r="A1927" s="58" t="s">
        <v>1679</v>
      </c>
      <c r="B1927" s="29">
        <v>8401.0</v>
      </c>
      <c r="C1927" s="59">
        <v>8401.0</v>
      </c>
      <c r="D1927" s="27">
        <v>0.0</v>
      </c>
      <c r="E1927" s="41"/>
    </row>
    <row r="1928" hidden="1">
      <c r="A1928" s="58" t="s">
        <v>1680</v>
      </c>
      <c r="B1928" s="29">
        <v>12666.0</v>
      </c>
      <c r="C1928" s="59">
        <v>12666.0</v>
      </c>
      <c r="D1928" s="27">
        <v>0.0</v>
      </c>
      <c r="E1928" s="41"/>
    </row>
    <row r="1929" hidden="1">
      <c r="A1929" s="35" t="s">
        <v>1681</v>
      </c>
      <c r="B1929" s="29">
        <v>504195.4</v>
      </c>
      <c r="C1929" s="59">
        <v>504215.4</v>
      </c>
      <c r="D1929" s="27">
        <v>20.0</v>
      </c>
      <c r="E1929" s="41"/>
    </row>
    <row r="1930" hidden="1">
      <c r="A1930" s="36" t="s">
        <v>1682</v>
      </c>
      <c r="B1930" s="42">
        <v>0.40000000000873115</v>
      </c>
      <c r="C1930" s="65">
        <v>-2019.600000000035</v>
      </c>
      <c r="D1930" s="66">
        <v>-2020.0000000000437</v>
      </c>
      <c r="E1930" s="45"/>
    </row>
    <row r="1931" hidden="1"/>
    <row r="1932" hidden="1"/>
    <row r="1933" hidden="1">
      <c r="A1933" s="5" t="s">
        <v>1685</v>
      </c>
      <c r="B1933" s="6"/>
      <c r="C1933" s="6"/>
      <c r="D1933" s="6"/>
      <c r="E1933" s="7"/>
    </row>
    <row r="1934" hidden="1">
      <c r="A1934" s="10"/>
      <c r="B1934" s="11"/>
      <c r="C1934" s="11"/>
      <c r="D1934" s="11"/>
      <c r="E1934" s="12"/>
    </row>
    <row r="1935" hidden="1">
      <c r="A1935" s="5" t="s">
        <v>1655</v>
      </c>
      <c r="B1935" s="6"/>
      <c r="C1935" s="6"/>
      <c r="D1935" s="6"/>
      <c r="E1935" s="7"/>
    </row>
    <row r="1936" hidden="1">
      <c r="A1936" s="10"/>
      <c r="B1936" s="11"/>
      <c r="C1936" s="11"/>
      <c r="D1936" s="11"/>
      <c r="E1936" s="12"/>
    </row>
    <row r="1937" hidden="1">
      <c r="A1937" s="13">
        <v>45929.0</v>
      </c>
      <c r="B1937" s="6"/>
      <c r="C1937" s="54" t="s">
        <v>1656</v>
      </c>
      <c r="D1937" s="15">
        <v>45930.0</v>
      </c>
      <c r="E1937" s="7"/>
    </row>
    <row r="1938" hidden="1">
      <c r="A1938" s="10"/>
      <c r="B1938" s="11"/>
      <c r="C1938" s="16"/>
      <c r="D1938" s="11"/>
      <c r="E1938" s="12"/>
    </row>
    <row r="1939" hidden="1">
      <c r="A1939" s="55" t="s">
        <v>1985</v>
      </c>
      <c r="B1939" s="7"/>
      <c r="C1939" s="16"/>
      <c r="D1939" s="56" t="s">
        <v>1987</v>
      </c>
      <c r="E1939" s="7"/>
    </row>
    <row r="1940" hidden="1">
      <c r="A1940" s="10"/>
      <c r="B1940" s="12"/>
      <c r="C1940" s="16"/>
      <c r="D1940" s="11"/>
      <c r="E1940" s="12"/>
    </row>
    <row r="1941" hidden="1">
      <c r="A1941" s="19" t="s">
        <v>1657</v>
      </c>
      <c r="B1941" s="6"/>
      <c r="C1941" s="6"/>
      <c r="D1941" s="6"/>
      <c r="E1941" s="7"/>
    </row>
    <row r="1942" hidden="1">
      <c r="A1942" s="20" t="s">
        <v>1658</v>
      </c>
      <c r="B1942" s="21" t="s">
        <v>1659</v>
      </c>
      <c r="C1942" s="22" t="s">
        <v>1660</v>
      </c>
      <c r="D1942" s="21" t="s">
        <v>1661</v>
      </c>
      <c r="E1942" s="23" t="s">
        <v>13</v>
      </c>
    </row>
    <row r="1943" hidden="1">
      <c r="A1943" s="57" t="s">
        <v>1662</v>
      </c>
      <c r="B1943" s="25">
        <v>10940.0</v>
      </c>
      <c r="C1943" s="26">
        <v>10940.0</v>
      </c>
      <c r="D1943" s="27">
        <v>0.0</v>
      </c>
      <c r="E1943" s="41"/>
    </row>
    <row r="1944" hidden="1">
      <c r="A1944" s="57" t="s">
        <v>1663</v>
      </c>
      <c r="B1944" s="29">
        <v>5140.6</v>
      </c>
      <c r="C1944" s="26">
        <v>5140.6</v>
      </c>
      <c r="D1944" s="27">
        <v>0.0</v>
      </c>
      <c r="E1944" s="28"/>
    </row>
    <row r="1945" hidden="1">
      <c r="A1945" s="57" t="s">
        <v>1664</v>
      </c>
      <c r="B1945" s="29">
        <v>200.0</v>
      </c>
      <c r="C1945" s="26">
        <v>200.0</v>
      </c>
      <c r="D1945" s="27">
        <v>0.0</v>
      </c>
      <c r="E1945" s="41"/>
    </row>
    <row r="1946" hidden="1">
      <c r="A1946" s="57" t="s">
        <v>1666</v>
      </c>
      <c r="B1946" s="29">
        <v>0.0</v>
      </c>
      <c r="C1946" s="26"/>
      <c r="D1946" s="27">
        <v>0.0</v>
      </c>
      <c r="E1946" s="41"/>
    </row>
    <row r="1947" hidden="1">
      <c r="A1947" s="31" t="s">
        <v>1668</v>
      </c>
      <c r="B1947" s="29">
        <v>0.0</v>
      </c>
      <c r="C1947" s="26"/>
      <c r="D1947" s="27">
        <v>0.0</v>
      </c>
      <c r="E1947" s="41"/>
    </row>
    <row r="1948" hidden="1">
      <c r="A1948" s="31" t="s">
        <v>1669</v>
      </c>
      <c r="B1948" s="29">
        <v>3980.0</v>
      </c>
      <c r="C1948" s="26">
        <v>3980.0</v>
      </c>
      <c r="D1948" s="27">
        <v>0.0</v>
      </c>
      <c r="E1948" s="28" t="s">
        <v>2209</v>
      </c>
    </row>
    <row r="1949" hidden="1">
      <c r="A1949" s="31" t="s">
        <v>1671</v>
      </c>
      <c r="B1949" s="29">
        <v>0.0</v>
      </c>
      <c r="C1949" s="26"/>
      <c r="D1949" s="27">
        <v>0.0</v>
      </c>
      <c r="E1949" s="28"/>
    </row>
    <row r="1950" hidden="1">
      <c r="A1950" s="31" t="s">
        <v>1673</v>
      </c>
      <c r="B1950" s="29">
        <v>1560.0</v>
      </c>
      <c r="C1950" s="26">
        <v>1560.0</v>
      </c>
      <c r="D1950" s="27">
        <v>0.0</v>
      </c>
      <c r="E1950" s="41"/>
    </row>
    <row r="1951" hidden="1">
      <c r="A1951" s="58" t="s">
        <v>1674</v>
      </c>
      <c r="B1951" s="29">
        <v>25262.0</v>
      </c>
      <c r="C1951" s="29">
        <v>25262.0</v>
      </c>
      <c r="D1951" s="27">
        <v>0.0</v>
      </c>
      <c r="E1951" s="41"/>
    </row>
    <row r="1952" hidden="1">
      <c r="A1952" s="58" t="s">
        <v>1675</v>
      </c>
      <c r="B1952" s="29">
        <v>9194.0</v>
      </c>
      <c r="C1952" s="59">
        <v>9194.0</v>
      </c>
      <c r="D1952" s="27">
        <v>0.0</v>
      </c>
      <c r="E1952" s="41"/>
    </row>
    <row r="1953" hidden="1">
      <c r="A1953" s="58" t="s">
        <v>1676</v>
      </c>
      <c r="B1953" s="29">
        <v>24885.0</v>
      </c>
      <c r="C1953" s="59">
        <v>24885.0</v>
      </c>
      <c r="D1953" s="27">
        <v>0.0</v>
      </c>
      <c r="E1953" s="41"/>
    </row>
    <row r="1954" hidden="1">
      <c r="A1954" s="58" t="s">
        <v>1677</v>
      </c>
      <c r="B1954" s="29">
        <v>18935.0</v>
      </c>
      <c r="C1954" s="59">
        <v>18935.0</v>
      </c>
      <c r="D1954" s="27">
        <v>0.0</v>
      </c>
      <c r="E1954" s="41"/>
    </row>
    <row r="1955" hidden="1">
      <c r="A1955" s="58" t="s">
        <v>1679</v>
      </c>
      <c r="B1955" s="29">
        <v>707.0</v>
      </c>
      <c r="C1955" s="59">
        <v>707.0</v>
      </c>
      <c r="D1955" s="27">
        <v>0.0</v>
      </c>
      <c r="E1955" s="41"/>
    </row>
    <row r="1956" hidden="1">
      <c r="A1956" s="58" t="s">
        <v>1680</v>
      </c>
      <c r="B1956" s="29">
        <v>4983.0</v>
      </c>
      <c r="C1956" s="59">
        <v>4983.0</v>
      </c>
      <c r="D1956" s="27">
        <v>0.0</v>
      </c>
      <c r="E1956" s="41"/>
    </row>
    <row r="1957" hidden="1">
      <c r="A1957" s="35" t="s">
        <v>1681</v>
      </c>
      <c r="B1957" s="29">
        <v>100792.0</v>
      </c>
      <c r="C1957" s="59">
        <v>100832.0</v>
      </c>
      <c r="D1957" s="27">
        <v>40.0</v>
      </c>
      <c r="E1957" s="41"/>
    </row>
    <row r="1958" hidden="1">
      <c r="A1958" s="36" t="s">
        <v>1682</v>
      </c>
      <c r="B1958" s="42">
        <v>11.599999999998545</v>
      </c>
      <c r="C1958" s="65">
        <v>-28.39999999999418</v>
      </c>
      <c r="D1958" s="66">
        <v>-39.999999999992724</v>
      </c>
      <c r="E1958" s="45"/>
    </row>
    <row r="1959" hidden="1"/>
    <row r="1960" hidden="1"/>
    <row r="1961" hidden="1">
      <c r="A1961" s="5" t="s">
        <v>1685</v>
      </c>
      <c r="B1961" s="6"/>
      <c r="C1961" s="6"/>
      <c r="D1961" s="6"/>
      <c r="E1961" s="7"/>
    </row>
    <row r="1962" hidden="1">
      <c r="A1962" s="10"/>
      <c r="B1962" s="11"/>
      <c r="C1962" s="11"/>
      <c r="D1962" s="11"/>
      <c r="E1962" s="12"/>
    </row>
    <row r="1963" hidden="1">
      <c r="A1963" s="5" t="s">
        <v>1655</v>
      </c>
      <c r="B1963" s="6"/>
      <c r="C1963" s="6"/>
      <c r="D1963" s="6"/>
      <c r="E1963" s="7"/>
    </row>
    <row r="1964" hidden="1">
      <c r="A1964" s="10"/>
      <c r="B1964" s="11"/>
      <c r="C1964" s="11"/>
      <c r="D1964" s="11"/>
      <c r="E1964" s="12"/>
    </row>
    <row r="1965" hidden="1">
      <c r="A1965" s="13">
        <v>45931.0</v>
      </c>
      <c r="B1965" s="6"/>
      <c r="C1965" s="54" t="s">
        <v>1656</v>
      </c>
      <c r="D1965" s="15">
        <v>45935.0</v>
      </c>
      <c r="E1965" s="7"/>
    </row>
    <row r="1966" hidden="1">
      <c r="A1966" s="10"/>
      <c r="B1966" s="11"/>
      <c r="C1966" s="16"/>
      <c r="D1966" s="11"/>
      <c r="E1966" s="12"/>
    </row>
    <row r="1967" hidden="1">
      <c r="A1967" s="55" t="s">
        <v>1988</v>
      </c>
      <c r="B1967" s="7"/>
      <c r="C1967" s="16"/>
      <c r="D1967" s="56" t="s">
        <v>1986</v>
      </c>
      <c r="E1967" s="7"/>
    </row>
    <row r="1968" hidden="1">
      <c r="A1968" s="10"/>
      <c r="B1968" s="12"/>
      <c r="C1968" s="16"/>
      <c r="D1968" s="11"/>
      <c r="E1968" s="12"/>
    </row>
    <row r="1969" hidden="1">
      <c r="A1969" s="19" t="s">
        <v>1657</v>
      </c>
      <c r="B1969" s="6"/>
      <c r="C1969" s="6"/>
      <c r="D1969" s="6"/>
      <c r="E1969" s="7"/>
    </row>
    <row r="1970" hidden="1">
      <c r="A1970" s="20" t="s">
        <v>1658</v>
      </c>
      <c r="B1970" s="21" t="s">
        <v>1659</v>
      </c>
      <c r="C1970" s="22" t="s">
        <v>1660</v>
      </c>
      <c r="D1970" s="21" t="s">
        <v>1661</v>
      </c>
      <c r="E1970" s="23" t="s">
        <v>13</v>
      </c>
    </row>
    <row r="1971" hidden="1">
      <c r="A1971" s="57" t="s">
        <v>1662</v>
      </c>
      <c r="B1971" s="25">
        <v>16442.0</v>
      </c>
      <c r="C1971" s="26">
        <v>16442.0</v>
      </c>
      <c r="D1971" s="27">
        <v>0.0</v>
      </c>
      <c r="E1971" s="41"/>
    </row>
    <row r="1972" hidden="1">
      <c r="A1972" s="57" t="s">
        <v>1663</v>
      </c>
      <c r="B1972" s="29">
        <v>23341.0</v>
      </c>
      <c r="C1972" s="26">
        <v>23341.0</v>
      </c>
      <c r="D1972" s="27">
        <v>0.0</v>
      </c>
      <c r="E1972" s="28"/>
    </row>
    <row r="1973" hidden="1">
      <c r="A1973" s="57" t="s">
        <v>1664</v>
      </c>
      <c r="B1973" s="29">
        <v>1190.0</v>
      </c>
      <c r="C1973" s="26">
        <v>1190.0</v>
      </c>
      <c r="D1973" s="27">
        <v>0.0</v>
      </c>
      <c r="E1973" s="41"/>
    </row>
    <row r="1974" hidden="1">
      <c r="A1974" s="57" t="s">
        <v>1666</v>
      </c>
      <c r="B1974" s="29">
        <v>0.0</v>
      </c>
      <c r="C1974" s="26"/>
      <c r="D1974" s="27">
        <v>0.0</v>
      </c>
      <c r="E1974" s="41"/>
    </row>
    <row r="1975" hidden="1">
      <c r="A1975" s="31" t="s">
        <v>1668</v>
      </c>
      <c r="B1975" s="29">
        <v>0.0</v>
      </c>
      <c r="C1975" s="26"/>
      <c r="D1975" s="27">
        <v>0.0</v>
      </c>
      <c r="E1975" s="41"/>
    </row>
    <row r="1976" hidden="1">
      <c r="A1976" s="31" t="s">
        <v>1669</v>
      </c>
      <c r="B1976" s="29">
        <v>0.0</v>
      </c>
      <c r="C1976" s="26"/>
      <c r="D1976" s="27">
        <v>0.0</v>
      </c>
      <c r="E1976" s="28"/>
    </row>
    <row r="1977" hidden="1">
      <c r="A1977" s="31" t="s">
        <v>1671</v>
      </c>
      <c r="B1977" s="29">
        <v>6160.0</v>
      </c>
      <c r="C1977" s="26">
        <v>6153.0</v>
      </c>
      <c r="D1977" s="27">
        <v>-7.0</v>
      </c>
      <c r="E1977" s="28" t="s">
        <v>2210</v>
      </c>
    </row>
    <row r="1978" hidden="1">
      <c r="A1978" s="31" t="s">
        <v>1673</v>
      </c>
      <c r="B1978" s="29">
        <v>5080.0</v>
      </c>
      <c r="C1978" s="26">
        <v>5120.0</v>
      </c>
      <c r="D1978" s="27">
        <v>40.0</v>
      </c>
      <c r="E1978" s="41"/>
    </row>
    <row r="1979" hidden="1">
      <c r="A1979" s="58" t="s">
        <v>1674</v>
      </c>
      <c r="B1979" s="29">
        <v>93615.0</v>
      </c>
      <c r="C1979" s="29">
        <v>94273.0</v>
      </c>
      <c r="D1979" s="27">
        <v>658.0</v>
      </c>
      <c r="E1979" s="41"/>
    </row>
    <row r="1980" hidden="1">
      <c r="A1980" s="58" t="s">
        <v>1675</v>
      </c>
      <c r="B1980" s="29">
        <v>33238.0</v>
      </c>
      <c r="C1980" s="59">
        <v>33607.0</v>
      </c>
      <c r="D1980" s="27">
        <v>369.0</v>
      </c>
      <c r="E1980" s="41"/>
    </row>
    <row r="1981" hidden="1">
      <c r="A1981" s="58" t="s">
        <v>1676</v>
      </c>
      <c r="B1981" s="29">
        <v>100278.0</v>
      </c>
      <c r="C1981" s="59">
        <v>100278.0</v>
      </c>
      <c r="D1981" s="27">
        <v>0.0</v>
      </c>
      <c r="E1981" s="41"/>
    </row>
    <row r="1982" hidden="1">
      <c r="A1982" s="58" t="s">
        <v>1677</v>
      </c>
      <c r="B1982" s="29">
        <v>76188.0</v>
      </c>
      <c r="C1982" s="59">
        <v>76188.0</v>
      </c>
      <c r="D1982" s="27">
        <v>0.0</v>
      </c>
      <c r="E1982" s="41"/>
    </row>
    <row r="1983" hidden="1">
      <c r="A1983" s="58" t="s">
        <v>1679</v>
      </c>
      <c r="B1983" s="29">
        <v>1872.0</v>
      </c>
      <c r="C1983" s="59">
        <v>1872.0</v>
      </c>
      <c r="D1983" s="27">
        <v>0.0</v>
      </c>
      <c r="E1983" s="41"/>
    </row>
    <row r="1984" hidden="1">
      <c r="A1984" s="58" t="s">
        <v>1680</v>
      </c>
      <c r="B1984" s="29">
        <v>11857.0</v>
      </c>
      <c r="C1984" s="59">
        <v>11857.0</v>
      </c>
      <c r="D1984" s="27">
        <v>0.0</v>
      </c>
      <c r="E1984" s="41"/>
    </row>
    <row r="1985" hidden="1">
      <c r="A1985" s="35" t="s">
        <v>1681</v>
      </c>
      <c r="B1985" s="29">
        <v>357389.5</v>
      </c>
      <c r="C1985" s="59">
        <v>358416.5</v>
      </c>
      <c r="D1985" s="27">
        <v>1027.0</v>
      </c>
      <c r="E1985" s="41"/>
    </row>
    <row r="1986" hidden="1">
      <c r="A1986" s="36" t="s">
        <v>1682</v>
      </c>
      <c r="B1986" s="42">
        <v>14.5</v>
      </c>
      <c r="C1986" s="65">
        <v>47.5</v>
      </c>
      <c r="D1986" s="66">
        <v>33.0</v>
      </c>
      <c r="E1986" s="45"/>
    </row>
    <row r="1987" hidden="1"/>
    <row r="1988" hidden="1"/>
    <row r="1989" hidden="1">
      <c r="A1989" s="5" t="s">
        <v>1685</v>
      </c>
      <c r="B1989" s="6"/>
      <c r="C1989" s="6"/>
      <c r="D1989" s="6"/>
      <c r="E1989" s="7"/>
    </row>
    <row r="1990" hidden="1">
      <c r="A1990" s="10"/>
      <c r="B1990" s="11"/>
      <c r="C1990" s="11"/>
      <c r="D1990" s="11"/>
      <c r="E1990" s="12"/>
    </row>
    <row r="1991" hidden="1">
      <c r="A1991" s="5" t="s">
        <v>1655</v>
      </c>
      <c r="B1991" s="6"/>
      <c r="C1991" s="6"/>
      <c r="D1991" s="6"/>
      <c r="E1991" s="7"/>
    </row>
    <row r="1992" hidden="1">
      <c r="A1992" s="10"/>
      <c r="B1992" s="11"/>
      <c r="C1992" s="11"/>
      <c r="D1992" s="11"/>
      <c r="E1992" s="12"/>
    </row>
    <row r="1993" hidden="1">
      <c r="A1993" s="13">
        <v>45936.0</v>
      </c>
      <c r="B1993" s="6"/>
      <c r="C1993" s="54" t="s">
        <v>1656</v>
      </c>
      <c r="D1993" s="15">
        <v>45942.0</v>
      </c>
      <c r="E1993" s="7"/>
    </row>
    <row r="1994" hidden="1">
      <c r="A1994" s="10"/>
      <c r="B1994" s="11"/>
      <c r="C1994" s="16"/>
      <c r="D1994" s="11"/>
      <c r="E1994" s="12"/>
    </row>
    <row r="1995" hidden="1">
      <c r="A1995" s="55" t="s">
        <v>1985</v>
      </c>
      <c r="B1995" s="7"/>
      <c r="C1995" s="16"/>
      <c r="D1995" s="56" t="s">
        <v>1986</v>
      </c>
      <c r="E1995" s="7"/>
    </row>
    <row r="1996" hidden="1">
      <c r="A1996" s="10"/>
      <c r="B1996" s="12"/>
      <c r="C1996" s="16"/>
      <c r="D1996" s="11"/>
      <c r="E1996" s="12"/>
    </row>
    <row r="1997" hidden="1">
      <c r="A1997" s="19" t="s">
        <v>1657</v>
      </c>
      <c r="B1997" s="6"/>
      <c r="C1997" s="6"/>
      <c r="D1997" s="6"/>
      <c r="E1997" s="7"/>
    </row>
    <row r="1998" hidden="1">
      <c r="A1998" s="20" t="s">
        <v>1658</v>
      </c>
      <c r="B1998" s="21" t="s">
        <v>1659</v>
      </c>
      <c r="C1998" s="22" t="s">
        <v>1660</v>
      </c>
      <c r="D1998" s="21" t="s">
        <v>1661</v>
      </c>
      <c r="E1998" s="23" t="s">
        <v>13</v>
      </c>
    </row>
    <row r="1999" hidden="1">
      <c r="A1999" s="57" t="s">
        <v>1662</v>
      </c>
      <c r="B1999" s="25">
        <v>49547.0</v>
      </c>
      <c r="C1999" s="26">
        <v>49547.0</v>
      </c>
      <c r="D1999" s="27">
        <v>0.0</v>
      </c>
      <c r="E1999" s="41"/>
    </row>
    <row r="2000" hidden="1">
      <c r="A2000" s="57" t="s">
        <v>1663</v>
      </c>
      <c r="B2000" s="29">
        <v>28902.0</v>
      </c>
      <c r="C2000" s="26">
        <v>28902.0</v>
      </c>
      <c r="D2000" s="27">
        <v>0.0</v>
      </c>
      <c r="E2000" s="28"/>
    </row>
    <row r="2001" hidden="1">
      <c r="A2001" s="57" t="s">
        <v>1664</v>
      </c>
      <c r="B2001" s="29">
        <v>400.0</v>
      </c>
      <c r="C2001" s="26">
        <v>400.0</v>
      </c>
      <c r="D2001" s="27">
        <v>0.0</v>
      </c>
      <c r="E2001" s="41"/>
    </row>
    <row r="2002" hidden="1">
      <c r="A2002" s="57" t="s">
        <v>1666</v>
      </c>
      <c r="B2002" s="29">
        <v>0.0</v>
      </c>
      <c r="C2002" s="26"/>
      <c r="D2002" s="27">
        <v>0.0</v>
      </c>
      <c r="E2002" s="41"/>
    </row>
    <row r="2003" hidden="1">
      <c r="A2003" s="31" t="s">
        <v>1668</v>
      </c>
      <c r="B2003" s="29">
        <v>0.0</v>
      </c>
      <c r="C2003" s="26"/>
      <c r="D2003" s="27">
        <v>0.0</v>
      </c>
      <c r="E2003" s="41"/>
    </row>
    <row r="2004" hidden="1">
      <c r="A2004" s="31" t="s">
        <v>1669</v>
      </c>
      <c r="B2004" s="29">
        <v>0.0</v>
      </c>
      <c r="C2004" s="26"/>
      <c r="D2004" s="27">
        <v>0.0</v>
      </c>
      <c r="E2004" s="28"/>
    </row>
    <row r="2005" hidden="1">
      <c r="A2005" s="31" t="s">
        <v>1671</v>
      </c>
      <c r="B2005" s="29">
        <v>1024.0</v>
      </c>
      <c r="C2005" s="26">
        <v>984.0</v>
      </c>
      <c r="D2005" s="27">
        <v>-40.0</v>
      </c>
      <c r="E2005" s="28" t="s">
        <v>2211</v>
      </c>
    </row>
    <row r="2006" hidden="1">
      <c r="A2006" s="31" t="s">
        <v>1673</v>
      </c>
      <c r="B2006" s="29">
        <v>5440.0</v>
      </c>
      <c r="C2006" s="26">
        <v>5320.0</v>
      </c>
      <c r="D2006" s="27">
        <v>-120.0</v>
      </c>
      <c r="E2006" s="41"/>
    </row>
    <row r="2007" hidden="1">
      <c r="A2007" s="58" t="s">
        <v>1674</v>
      </c>
      <c r="B2007" s="29">
        <v>121082.0</v>
      </c>
      <c r="C2007" s="29">
        <v>122104.0</v>
      </c>
      <c r="D2007" s="27">
        <v>1022.0</v>
      </c>
      <c r="E2007" s="41"/>
    </row>
    <row r="2008" hidden="1">
      <c r="A2008" s="58" t="s">
        <v>1675</v>
      </c>
      <c r="B2008" s="29">
        <v>42378.0</v>
      </c>
      <c r="C2008" s="59">
        <v>42762.0</v>
      </c>
      <c r="D2008" s="27">
        <v>384.0</v>
      </c>
      <c r="E2008" s="41"/>
    </row>
    <row r="2009" hidden="1">
      <c r="A2009" s="58" t="s">
        <v>1676</v>
      </c>
      <c r="B2009" s="29">
        <v>122086.0</v>
      </c>
      <c r="C2009" s="59">
        <v>122086.0</v>
      </c>
      <c r="D2009" s="27">
        <v>0.0</v>
      </c>
      <c r="E2009" s="41"/>
    </row>
    <row r="2010" hidden="1">
      <c r="A2010" s="58" t="s">
        <v>1677</v>
      </c>
      <c r="B2010" s="29">
        <v>99102.0</v>
      </c>
      <c r="C2010" s="59">
        <v>99930.0</v>
      </c>
      <c r="D2010" s="27">
        <v>828.0</v>
      </c>
      <c r="E2010" s="41"/>
    </row>
    <row r="2011" hidden="1">
      <c r="A2011" s="58" t="s">
        <v>1679</v>
      </c>
      <c r="B2011" s="29">
        <v>6439.0</v>
      </c>
      <c r="C2011" s="59">
        <v>6439.0</v>
      </c>
      <c r="D2011" s="27">
        <v>0.0</v>
      </c>
      <c r="E2011" s="41"/>
    </row>
    <row r="2012" hidden="1">
      <c r="A2012" s="58" t="s">
        <v>1680</v>
      </c>
      <c r="B2012" s="29">
        <v>19396.0</v>
      </c>
      <c r="C2012" s="59">
        <v>19775.0</v>
      </c>
      <c r="D2012" s="27">
        <v>379.0</v>
      </c>
      <c r="E2012" s="41"/>
    </row>
    <row r="2013" hidden="1">
      <c r="A2013" s="35" t="s">
        <v>1681</v>
      </c>
      <c r="B2013" s="29">
        <v>476388.0</v>
      </c>
      <c r="C2013" s="59">
        <v>479001.0</v>
      </c>
      <c r="D2013" s="27">
        <v>2613.0</v>
      </c>
      <c r="E2013" s="41"/>
    </row>
    <row r="2014" hidden="1">
      <c r="A2014" s="36" t="s">
        <v>1682</v>
      </c>
      <c r="B2014" s="42">
        <v>12.0</v>
      </c>
      <c r="C2014" s="65">
        <v>-527.0</v>
      </c>
      <c r="D2014" s="66">
        <v>-539.0</v>
      </c>
      <c r="E2014" s="45"/>
    </row>
    <row r="2015" hidden="1"/>
    <row r="2016" hidden="1"/>
    <row r="2017" hidden="1">
      <c r="A2017" s="5" t="s">
        <v>1685</v>
      </c>
      <c r="B2017" s="6"/>
      <c r="C2017" s="6"/>
      <c r="D2017" s="6"/>
      <c r="E2017" s="7"/>
    </row>
    <row r="2018" hidden="1">
      <c r="A2018" s="10"/>
      <c r="B2018" s="11"/>
      <c r="C2018" s="11"/>
      <c r="D2018" s="11"/>
      <c r="E2018" s="12"/>
    </row>
    <row r="2019" hidden="1">
      <c r="A2019" s="5" t="s">
        <v>1655</v>
      </c>
      <c r="B2019" s="6"/>
      <c r="C2019" s="6"/>
      <c r="D2019" s="6"/>
      <c r="E2019" s="7"/>
    </row>
    <row r="2020" hidden="1">
      <c r="A2020" s="10"/>
      <c r="B2020" s="11"/>
      <c r="C2020" s="11"/>
      <c r="D2020" s="11"/>
      <c r="E2020" s="12"/>
    </row>
    <row r="2021" hidden="1">
      <c r="A2021" s="13">
        <v>45943.0</v>
      </c>
      <c r="B2021" s="6"/>
      <c r="C2021" s="54" t="s">
        <v>1656</v>
      </c>
      <c r="D2021" s="15">
        <v>45949.0</v>
      </c>
      <c r="E2021" s="7"/>
    </row>
    <row r="2022" hidden="1">
      <c r="A2022" s="10"/>
      <c r="B2022" s="11"/>
      <c r="C2022" s="16"/>
      <c r="D2022" s="11"/>
      <c r="E2022" s="12"/>
    </row>
    <row r="2023" hidden="1">
      <c r="A2023" s="55" t="s">
        <v>1985</v>
      </c>
      <c r="B2023" s="7"/>
      <c r="C2023" s="16"/>
      <c r="D2023" s="56" t="s">
        <v>1986</v>
      </c>
      <c r="E2023" s="7"/>
    </row>
    <row r="2024" hidden="1">
      <c r="A2024" s="10"/>
      <c r="B2024" s="12"/>
      <c r="C2024" s="16"/>
      <c r="D2024" s="11"/>
      <c r="E2024" s="12"/>
    </row>
    <row r="2025" hidden="1">
      <c r="A2025" s="19" t="s">
        <v>1657</v>
      </c>
      <c r="B2025" s="6"/>
      <c r="C2025" s="6"/>
      <c r="D2025" s="6"/>
      <c r="E2025" s="7"/>
    </row>
    <row r="2026" hidden="1">
      <c r="A2026" s="20" t="s">
        <v>1658</v>
      </c>
      <c r="B2026" s="21" t="s">
        <v>1659</v>
      </c>
      <c r="C2026" s="22" t="s">
        <v>1660</v>
      </c>
      <c r="D2026" s="21" t="s">
        <v>1661</v>
      </c>
      <c r="E2026" s="23" t="s">
        <v>13</v>
      </c>
    </row>
    <row r="2027" hidden="1">
      <c r="A2027" s="57" t="s">
        <v>1662</v>
      </c>
      <c r="B2027" s="25">
        <v>25531.0</v>
      </c>
      <c r="C2027" s="26">
        <v>25531.0</v>
      </c>
      <c r="D2027" s="27">
        <v>0.0</v>
      </c>
      <c r="E2027" s="41"/>
    </row>
    <row r="2028" hidden="1">
      <c r="A2028" s="57" t="s">
        <v>1663</v>
      </c>
      <c r="B2028" s="29">
        <v>34912.0</v>
      </c>
      <c r="C2028" s="26">
        <v>34912.0</v>
      </c>
      <c r="D2028" s="27">
        <v>0.0</v>
      </c>
      <c r="E2028" s="28"/>
    </row>
    <row r="2029" hidden="1">
      <c r="A2029" s="57" t="s">
        <v>1664</v>
      </c>
      <c r="B2029" s="29">
        <v>340.0</v>
      </c>
      <c r="C2029" s="26">
        <v>340.0</v>
      </c>
      <c r="D2029" s="27">
        <v>0.0</v>
      </c>
      <c r="E2029" s="41"/>
    </row>
    <row r="2030" hidden="1">
      <c r="A2030" s="57" t="s">
        <v>1666</v>
      </c>
      <c r="B2030" s="29">
        <v>0.0</v>
      </c>
      <c r="C2030" s="26"/>
      <c r="D2030" s="27">
        <v>0.0</v>
      </c>
      <c r="E2030" s="41"/>
    </row>
    <row r="2031" hidden="1">
      <c r="A2031" s="31" t="s">
        <v>1668</v>
      </c>
      <c r="B2031" s="29">
        <v>0.0</v>
      </c>
      <c r="C2031" s="26"/>
      <c r="D2031" s="27">
        <v>0.0</v>
      </c>
      <c r="E2031" s="41"/>
    </row>
    <row r="2032" hidden="1">
      <c r="A2032" s="31" t="s">
        <v>1669</v>
      </c>
      <c r="B2032" s="29">
        <v>3780.0</v>
      </c>
      <c r="C2032" s="26">
        <v>3856.0</v>
      </c>
      <c r="D2032" s="27">
        <v>76.0</v>
      </c>
      <c r="E2032" s="28"/>
    </row>
    <row r="2033" hidden="1">
      <c r="A2033" s="31" t="s">
        <v>1671</v>
      </c>
      <c r="B2033" s="29">
        <v>876.0</v>
      </c>
      <c r="C2033" s="26"/>
      <c r="D2033" s="27">
        <v>-876.0</v>
      </c>
      <c r="E2033" s="28"/>
    </row>
    <row r="2034" hidden="1">
      <c r="A2034" s="31" t="s">
        <v>1673</v>
      </c>
      <c r="B2034" s="29">
        <v>5560.0</v>
      </c>
      <c r="C2034" s="26">
        <v>6320.0</v>
      </c>
      <c r="D2034" s="27">
        <v>760.0</v>
      </c>
      <c r="E2034" s="41"/>
    </row>
    <row r="2035" hidden="1">
      <c r="A2035" s="58" t="s">
        <v>1674</v>
      </c>
      <c r="B2035" s="29">
        <v>106825.0</v>
      </c>
      <c r="C2035" s="29">
        <v>106825.0</v>
      </c>
      <c r="D2035" s="27">
        <v>0.0</v>
      </c>
      <c r="E2035" s="41"/>
    </row>
    <row r="2036" hidden="1">
      <c r="A2036" s="58" t="s">
        <v>1675</v>
      </c>
      <c r="B2036" s="29">
        <v>46353.0</v>
      </c>
      <c r="C2036" s="59">
        <v>46353.0</v>
      </c>
      <c r="D2036" s="27">
        <v>0.0</v>
      </c>
      <c r="E2036" s="41"/>
    </row>
    <row r="2037" hidden="1">
      <c r="A2037" s="58" t="s">
        <v>1676</v>
      </c>
      <c r="B2037" s="29">
        <v>120343.0</v>
      </c>
      <c r="C2037" s="59">
        <v>120632.0</v>
      </c>
      <c r="D2037" s="27">
        <v>289.0</v>
      </c>
      <c r="E2037" s="41"/>
    </row>
    <row r="2038" hidden="1">
      <c r="A2038" s="58" t="s">
        <v>1677</v>
      </c>
      <c r="B2038" s="29">
        <v>108646.0</v>
      </c>
      <c r="C2038" s="59">
        <v>108646.0</v>
      </c>
      <c r="D2038" s="27">
        <v>0.0</v>
      </c>
      <c r="E2038" s="41"/>
    </row>
    <row r="2039" hidden="1">
      <c r="A2039" s="58" t="s">
        <v>1679</v>
      </c>
      <c r="B2039" s="29">
        <v>2441.0</v>
      </c>
      <c r="C2039" s="59">
        <v>2441.0</v>
      </c>
      <c r="D2039" s="27">
        <v>0.0</v>
      </c>
      <c r="E2039" s="41"/>
    </row>
    <row r="2040" hidden="1">
      <c r="A2040" s="58" t="s">
        <v>1680</v>
      </c>
      <c r="B2040" s="29">
        <v>11802.0</v>
      </c>
      <c r="C2040" s="59">
        <v>11802.0</v>
      </c>
      <c r="D2040" s="27">
        <v>0.0</v>
      </c>
      <c r="E2040" s="41"/>
    </row>
    <row r="2041" hidden="1">
      <c r="A2041" s="35" t="s">
        <v>1681</v>
      </c>
      <c r="B2041" s="29">
        <v>455597.9</v>
      </c>
      <c r="C2041" s="59">
        <v>455886.9</v>
      </c>
      <c r="D2041" s="27">
        <v>289.0</v>
      </c>
      <c r="E2041" s="41"/>
    </row>
    <row r="2042" hidden="1">
      <c r="A2042" s="36" t="s">
        <v>1682</v>
      </c>
      <c r="B2042" s="42">
        <v>9.10000000000582</v>
      </c>
      <c r="C2042" s="65">
        <v>-30.900000000023283</v>
      </c>
      <c r="D2042" s="66">
        <v>-40.000000000029104</v>
      </c>
      <c r="E2042" s="45"/>
    </row>
    <row r="2043" hidden="1"/>
    <row r="2044" hidden="1"/>
    <row r="2045" hidden="1">
      <c r="A2045" s="5" t="s">
        <v>1685</v>
      </c>
      <c r="B2045" s="6"/>
      <c r="C2045" s="6"/>
      <c r="D2045" s="6"/>
      <c r="E2045" s="7"/>
    </row>
    <row r="2046" hidden="1">
      <c r="A2046" s="10"/>
      <c r="B2046" s="11"/>
      <c r="C2046" s="11"/>
      <c r="D2046" s="11"/>
      <c r="E2046" s="12"/>
    </row>
    <row r="2047" hidden="1">
      <c r="A2047" s="5" t="s">
        <v>1655</v>
      </c>
      <c r="B2047" s="6"/>
      <c r="C2047" s="6"/>
      <c r="D2047" s="6"/>
      <c r="E2047" s="7"/>
    </row>
    <row r="2048" hidden="1">
      <c r="A2048" s="10"/>
      <c r="B2048" s="11"/>
      <c r="C2048" s="11"/>
      <c r="D2048" s="11"/>
      <c r="E2048" s="12"/>
    </row>
    <row r="2049" hidden="1">
      <c r="A2049" s="13">
        <v>45950.0</v>
      </c>
      <c r="B2049" s="6"/>
      <c r="C2049" s="54" t="s">
        <v>1656</v>
      </c>
      <c r="D2049" s="15">
        <v>45956.0</v>
      </c>
      <c r="E2049" s="7"/>
    </row>
    <row r="2050" hidden="1">
      <c r="A2050" s="10"/>
      <c r="B2050" s="11"/>
      <c r="C2050" s="16"/>
      <c r="D2050" s="11"/>
      <c r="E2050" s="12"/>
    </row>
    <row r="2051" hidden="1">
      <c r="A2051" s="55" t="s">
        <v>1985</v>
      </c>
      <c r="B2051" s="7"/>
      <c r="C2051" s="16"/>
      <c r="D2051" s="56" t="s">
        <v>1986</v>
      </c>
      <c r="E2051" s="7"/>
    </row>
    <row r="2052" hidden="1">
      <c r="A2052" s="10"/>
      <c r="B2052" s="12"/>
      <c r="C2052" s="16"/>
      <c r="D2052" s="11"/>
      <c r="E2052" s="12"/>
    </row>
    <row r="2053" hidden="1">
      <c r="A2053" s="19" t="s">
        <v>1657</v>
      </c>
      <c r="B2053" s="6"/>
      <c r="C2053" s="6"/>
      <c r="D2053" s="6"/>
      <c r="E2053" s="7"/>
    </row>
    <row r="2054" hidden="1">
      <c r="A2054" s="20" t="s">
        <v>1658</v>
      </c>
      <c r="B2054" s="21" t="s">
        <v>1659</v>
      </c>
      <c r="C2054" s="22" t="s">
        <v>1660</v>
      </c>
      <c r="D2054" s="21" t="s">
        <v>1661</v>
      </c>
      <c r="E2054" s="23" t="s">
        <v>13</v>
      </c>
    </row>
    <row r="2055" hidden="1">
      <c r="A2055" s="57" t="s">
        <v>1662</v>
      </c>
      <c r="B2055" s="25">
        <v>37466.0</v>
      </c>
      <c r="C2055" s="26">
        <v>37466.0</v>
      </c>
      <c r="D2055" s="27">
        <v>0.0</v>
      </c>
      <c r="E2055" s="41"/>
    </row>
    <row r="2056" hidden="1">
      <c r="A2056" s="57" t="s">
        <v>1663</v>
      </c>
      <c r="B2056" s="29">
        <v>25730.0</v>
      </c>
      <c r="C2056" s="26">
        <v>25730.0</v>
      </c>
      <c r="D2056" s="27">
        <v>0.0</v>
      </c>
      <c r="E2056" s="28"/>
    </row>
    <row r="2057" hidden="1">
      <c r="A2057" s="57" t="s">
        <v>1664</v>
      </c>
      <c r="B2057" s="29">
        <v>840.0</v>
      </c>
      <c r="C2057" s="26">
        <v>840.0</v>
      </c>
      <c r="D2057" s="27">
        <v>0.0</v>
      </c>
      <c r="E2057" s="41"/>
    </row>
    <row r="2058" hidden="1">
      <c r="A2058" s="57" t="s">
        <v>1666</v>
      </c>
      <c r="B2058" s="29">
        <v>500.0</v>
      </c>
      <c r="C2058" s="26">
        <v>500.0</v>
      </c>
      <c r="D2058" s="27">
        <v>0.0</v>
      </c>
      <c r="E2058" s="41"/>
    </row>
    <row r="2059" hidden="1">
      <c r="A2059" s="31" t="s">
        <v>1668</v>
      </c>
      <c r="B2059" s="29">
        <v>0.0</v>
      </c>
      <c r="C2059" s="26"/>
      <c r="D2059" s="27">
        <v>0.0</v>
      </c>
      <c r="E2059" s="41"/>
    </row>
    <row r="2060" hidden="1">
      <c r="A2060" s="31" t="s">
        <v>1669</v>
      </c>
      <c r="B2060" s="29">
        <v>194.0</v>
      </c>
      <c r="C2060" s="26">
        <v>194.0</v>
      </c>
      <c r="D2060" s="27">
        <v>0.0</v>
      </c>
      <c r="E2060" s="28"/>
    </row>
    <row r="2061" hidden="1">
      <c r="A2061" s="31" t="s">
        <v>1671</v>
      </c>
      <c r="B2061" s="29">
        <v>300.0</v>
      </c>
      <c r="C2061" s="26">
        <v>300.0</v>
      </c>
      <c r="D2061" s="27">
        <v>0.0</v>
      </c>
      <c r="E2061" s="28"/>
    </row>
    <row r="2062" hidden="1">
      <c r="A2062" s="31" t="s">
        <v>1673</v>
      </c>
      <c r="B2062" s="29">
        <v>6400.0</v>
      </c>
      <c r="C2062" s="26">
        <v>5840.0</v>
      </c>
      <c r="D2062" s="27">
        <v>-560.0</v>
      </c>
      <c r="E2062" s="41"/>
    </row>
    <row r="2063" hidden="1">
      <c r="A2063" s="58" t="s">
        <v>1674</v>
      </c>
      <c r="B2063" s="29">
        <v>107212.0</v>
      </c>
      <c r="C2063" s="29">
        <v>108458.0</v>
      </c>
      <c r="D2063" s="27">
        <v>1246.0</v>
      </c>
      <c r="E2063" s="41"/>
    </row>
    <row r="2064" hidden="1">
      <c r="A2064" s="58" t="s">
        <v>1675</v>
      </c>
      <c r="B2064" s="29">
        <v>38603.0</v>
      </c>
      <c r="C2064" s="59">
        <v>39156.0</v>
      </c>
      <c r="D2064" s="27">
        <v>553.0</v>
      </c>
      <c r="E2064" s="41"/>
    </row>
    <row r="2065" hidden="1">
      <c r="A2065" s="58" t="s">
        <v>1676</v>
      </c>
      <c r="B2065" s="29">
        <v>122912.0</v>
      </c>
      <c r="C2065" s="59">
        <v>123440.0</v>
      </c>
      <c r="D2065" s="27">
        <v>528.0</v>
      </c>
      <c r="E2065" s="41"/>
    </row>
    <row r="2066" hidden="1">
      <c r="A2066" s="58" t="s">
        <v>1677</v>
      </c>
      <c r="B2066" s="29">
        <v>91233.5</v>
      </c>
      <c r="C2066" s="59">
        <v>91233.5</v>
      </c>
      <c r="D2066" s="27">
        <v>0.0</v>
      </c>
      <c r="E2066" s="41"/>
    </row>
    <row r="2067" hidden="1">
      <c r="A2067" s="58" t="s">
        <v>1679</v>
      </c>
      <c r="B2067" s="29">
        <v>1603.0</v>
      </c>
      <c r="C2067" s="59">
        <v>1603.0</v>
      </c>
      <c r="D2067" s="27">
        <v>0.0</v>
      </c>
      <c r="E2067" s="41"/>
    </row>
    <row r="2068" hidden="1">
      <c r="A2068" s="58" t="s">
        <v>1680</v>
      </c>
      <c r="B2068" s="29">
        <v>18762.0</v>
      </c>
      <c r="C2068" s="59">
        <v>19196.0</v>
      </c>
      <c r="D2068" s="27">
        <v>434.0</v>
      </c>
      <c r="E2068" s="41"/>
    </row>
    <row r="2069" hidden="1">
      <c r="A2069" s="35" t="s">
        <v>1681</v>
      </c>
      <c r="B2069" s="29">
        <v>432986.2</v>
      </c>
      <c r="C2069" s="59">
        <v>435747.2</v>
      </c>
      <c r="D2069" s="27">
        <v>2761.0</v>
      </c>
      <c r="E2069" s="41"/>
    </row>
    <row r="2070" hidden="1">
      <c r="A2070" s="36" t="s">
        <v>1682</v>
      </c>
      <c r="B2070" s="42">
        <v>7.30000000000291</v>
      </c>
      <c r="C2070" s="65">
        <v>-986.7000000000116</v>
      </c>
      <c r="D2070" s="66">
        <v>-994.0000000000146</v>
      </c>
      <c r="E2070" s="45"/>
    </row>
    <row r="2071" hidden="1"/>
    <row r="2072" hidden="1"/>
    <row r="2073" hidden="1">
      <c r="A2073" s="5" t="s">
        <v>1685</v>
      </c>
      <c r="B2073" s="6"/>
      <c r="C2073" s="6"/>
      <c r="D2073" s="6"/>
      <c r="E2073" s="7"/>
    </row>
    <row r="2074" hidden="1">
      <c r="A2074" s="10"/>
      <c r="B2074" s="11"/>
      <c r="C2074" s="11"/>
      <c r="D2074" s="11"/>
      <c r="E2074" s="12"/>
    </row>
    <row r="2075" hidden="1">
      <c r="A2075" s="5" t="s">
        <v>1655</v>
      </c>
      <c r="B2075" s="6"/>
      <c r="C2075" s="6"/>
      <c r="D2075" s="6"/>
      <c r="E2075" s="7"/>
    </row>
    <row r="2076" hidden="1">
      <c r="A2076" s="10"/>
      <c r="B2076" s="11"/>
      <c r="C2076" s="11"/>
      <c r="D2076" s="11"/>
      <c r="E2076" s="12"/>
    </row>
    <row r="2077" hidden="1">
      <c r="A2077" s="13">
        <v>45957.0</v>
      </c>
      <c r="B2077" s="6"/>
      <c r="C2077" s="54" t="s">
        <v>1656</v>
      </c>
      <c r="D2077" s="15">
        <v>45961.0</v>
      </c>
      <c r="E2077" s="7"/>
    </row>
    <row r="2078" hidden="1">
      <c r="A2078" s="10"/>
      <c r="B2078" s="11"/>
      <c r="C2078" s="16"/>
      <c r="D2078" s="11"/>
      <c r="E2078" s="12"/>
    </row>
    <row r="2079" hidden="1">
      <c r="A2079" s="55" t="s">
        <v>1985</v>
      </c>
      <c r="B2079" s="7"/>
      <c r="C2079" s="16"/>
      <c r="D2079" s="56" t="s">
        <v>1992</v>
      </c>
      <c r="E2079" s="7"/>
    </row>
    <row r="2080" hidden="1">
      <c r="A2080" s="10"/>
      <c r="B2080" s="12"/>
      <c r="C2080" s="16"/>
      <c r="D2080" s="11"/>
      <c r="E2080" s="12"/>
    </row>
    <row r="2081" hidden="1">
      <c r="A2081" s="19" t="s">
        <v>1657</v>
      </c>
      <c r="B2081" s="6"/>
      <c r="C2081" s="6"/>
      <c r="D2081" s="6"/>
      <c r="E2081" s="7"/>
    </row>
    <row r="2082" hidden="1">
      <c r="A2082" s="20" t="s">
        <v>1658</v>
      </c>
      <c r="B2082" s="21" t="s">
        <v>1659</v>
      </c>
      <c r="C2082" s="22" t="s">
        <v>1660</v>
      </c>
      <c r="D2082" s="21" t="s">
        <v>1661</v>
      </c>
      <c r="E2082" s="23" t="s">
        <v>13</v>
      </c>
    </row>
    <row r="2083" hidden="1">
      <c r="A2083" s="57" t="s">
        <v>1662</v>
      </c>
      <c r="B2083" s="25">
        <v>21489.0</v>
      </c>
      <c r="C2083" s="26">
        <v>21489.0</v>
      </c>
      <c r="D2083" s="27">
        <v>0.0</v>
      </c>
      <c r="E2083" s="41"/>
    </row>
    <row r="2084" hidden="1">
      <c r="A2084" s="57" t="s">
        <v>1663</v>
      </c>
      <c r="B2084" s="29">
        <v>17836.0</v>
      </c>
      <c r="C2084" s="26">
        <v>17836.0</v>
      </c>
      <c r="D2084" s="27">
        <v>0.0</v>
      </c>
      <c r="E2084" s="28"/>
    </row>
    <row r="2085" hidden="1">
      <c r="A2085" s="57" t="s">
        <v>1664</v>
      </c>
      <c r="B2085" s="29">
        <v>0.0</v>
      </c>
      <c r="C2085" s="26"/>
      <c r="D2085" s="27">
        <v>0.0</v>
      </c>
      <c r="E2085" s="41"/>
    </row>
    <row r="2086" hidden="1">
      <c r="A2086" s="57" t="s">
        <v>1666</v>
      </c>
      <c r="B2086" s="29">
        <v>0.0</v>
      </c>
      <c r="C2086" s="26"/>
      <c r="D2086" s="27">
        <v>0.0</v>
      </c>
      <c r="E2086" s="41"/>
    </row>
    <row r="2087" hidden="1">
      <c r="A2087" s="31" t="s">
        <v>1668</v>
      </c>
      <c r="B2087" s="29">
        <v>0.0</v>
      </c>
      <c r="C2087" s="26"/>
      <c r="D2087" s="27">
        <v>0.0</v>
      </c>
      <c r="E2087" s="41"/>
    </row>
    <row r="2088" hidden="1">
      <c r="A2088" s="31" t="s">
        <v>1669</v>
      </c>
      <c r="B2088" s="29">
        <v>0.0</v>
      </c>
      <c r="C2088" s="26"/>
      <c r="D2088" s="27">
        <v>0.0</v>
      </c>
      <c r="E2088" s="28"/>
    </row>
    <row r="2089" hidden="1">
      <c r="A2089" s="31" t="s">
        <v>1671</v>
      </c>
      <c r="B2089" s="29">
        <v>237.0</v>
      </c>
      <c r="C2089" s="26">
        <v>237.0</v>
      </c>
      <c r="D2089" s="27">
        <v>0.0</v>
      </c>
      <c r="E2089" s="28"/>
    </row>
    <row r="2090" hidden="1">
      <c r="A2090" s="31" t="s">
        <v>1673</v>
      </c>
      <c r="B2090" s="29">
        <v>4400.0</v>
      </c>
      <c r="C2090" s="26">
        <v>4400.0</v>
      </c>
      <c r="D2090" s="27">
        <v>0.0</v>
      </c>
      <c r="E2090" s="41"/>
    </row>
    <row r="2091" hidden="1">
      <c r="A2091" s="58" t="s">
        <v>1674</v>
      </c>
      <c r="B2091" s="29">
        <v>74467.0</v>
      </c>
      <c r="C2091" s="29">
        <v>74467.0</v>
      </c>
      <c r="D2091" s="27">
        <v>0.0</v>
      </c>
      <c r="E2091" s="41"/>
    </row>
    <row r="2092" hidden="1">
      <c r="A2092" s="58" t="s">
        <v>1675</v>
      </c>
      <c r="B2092" s="29">
        <v>30149.0</v>
      </c>
      <c r="C2092" s="59">
        <v>30149.0</v>
      </c>
      <c r="D2092" s="27">
        <v>0.0</v>
      </c>
      <c r="E2092" s="41"/>
    </row>
    <row r="2093" hidden="1">
      <c r="A2093" s="58" t="s">
        <v>1676</v>
      </c>
      <c r="B2093" s="29">
        <v>78810.0</v>
      </c>
      <c r="C2093" s="59">
        <v>78810.0</v>
      </c>
      <c r="D2093" s="27">
        <v>0.0</v>
      </c>
      <c r="E2093" s="41"/>
    </row>
    <row r="2094" hidden="1">
      <c r="A2094" s="58" t="s">
        <v>1677</v>
      </c>
      <c r="B2094" s="29">
        <v>68011.0</v>
      </c>
      <c r="C2094" s="59">
        <v>68011.0</v>
      </c>
      <c r="D2094" s="27">
        <v>0.0</v>
      </c>
      <c r="E2094" s="41"/>
    </row>
    <row r="2095" hidden="1">
      <c r="A2095" s="58" t="s">
        <v>1679</v>
      </c>
      <c r="B2095" s="29">
        <v>811.0</v>
      </c>
      <c r="C2095" s="59">
        <v>811.0</v>
      </c>
      <c r="D2095" s="27">
        <v>0.0</v>
      </c>
      <c r="E2095" s="41"/>
    </row>
    <row r="2096" hidden="1">
      <c r="A2096" s="58" t="s">
        <v>1680</v>
      </c>
      <c r="B2096" s="29">
        <v>9880.0</v>
      </c>
      <c r="C2096" s="59">
        <v>9880.0</v>
      </c>
      <c r="D2096" s="27">
        <v>0.0</v>
      </c>
      <c r="E2096" s="41"/>
    </row>
    <row r="2097" hidden="1">
      <c r="A2097" s="35" t="s">
        <v>1681</v>
      </c>
      <c r="B2097" s="29">
        <v>296206.5</v>
      </c>
      <c r="C2097" s="59">
        <v>296206.5</v>
      </c>
      <c r="D2097" s="27">
        <v>0.0</v>
      </c>
      <c r="E2097" s="41"/>
    </row>
    <row r="2098" hidden="1">
      <c r="A2098" s="36" t="s">
        <v>1682</v>
      </c>
      <c r="B2098" s="42">
        <v>3.5</v>
      </c>
      <c r="C2098" s="65">
        <v>3.5</v>
      </c>
      <c r="D2098" s="66">
        <v>0.0</v>
      </c>
      <c r="E2098" s="45"/>
    </row>
    <row r="2099" hidden="1"/>
    <row r="2100" hidden="1"/>
    <row r="2101" hidden="1">
      <c r="A2101" s="5" t="s">
        <v>1685</v>
      </c>
      <c r="B2101" s="6"/>
      <c r="C2101" s="6"/>
      <c r="D2101" s="6"/>
      <c r="E2101" s="7"/>
    </row>
    <row r="2102" hidden="1">
      <c r="A2102" s="10"/>
      <c r="B2102" s="11"/>
      <c r="C2102" s="11"/>
      <c r="D2102" s="11"/>
      <c r="E2102" s="12"/>
    </row>
    <row r="2103" hidden="1">
      <c r="A2103" s="5" t="s">
        <v>1655</v>
      </c>
      <c r="B2103" s="6"/>
      <c r="C2103" s="6"/>
      <c r="D2103" s="6"/>
      <c r="E2103" s="7"/>
    </row>
    <row r="2104" hidden="1">
      <c r="A2104" s="10"/>
      <c r="B2104" s="11"/>
      <c r="C2104" s="11"/>
      <c r="D2104" s="11"/>
      <c r="E2104" s="12"/>
    </row>
    <row r="2105" hidden="1">
      <c r="A2105" s="13">
        <v>45962.0</v>
      </c>
      <c r="B2105" s="6"/>
      <c r="C2105" s="54" t="s">
        <v>1656</v>
      </c>
      <c r="D2105" s="15">
        <v>45963.0</v>
      </c>
      <c r="E2105" s="7"/>
    </row>
    <row r="2106" hidden="1">
      <c r="A2106" s="10"/>
      <c r="B2106" s="11"/>
      <c r="C2106" s="16"/>
      <c r="D2106" s="11"/>
      <c r="E2106" s="12"/>
    </row>
    <row r="2107" hidden="1">
      <c r="A2107" s="55" t="s">
        <v>1994</v>
      </c>
      <c r="B2107" s="7"/>
      <c r="C2107" s="16"/>
      <c r="D2107" s="56" t="s">
        <v>1986</v>
      </c>
      <c r="E2107" s="7"/>
    </row>
    <row r="2108" hidden="1">
      <c r="A2108" s="10"/>
      <c r="B2108" s="12"/>
      <c r="C2108" s="16"/>
      <c r="D2108" s="11"/>
      <c r="E2108" s="12"/>
    </row>
    <row r="2109" hidden="1">
      <c r="A2109" s="19" t="s">
        <v>1657</v>
      </c>
      <c r="B2109" s="6"/>
      <c r="C2109" s="6"/>
      <c r="D2109" s="6"/>
      <c r="E2109" s="7"/>
    </row>
    <row r="2110" hidden="1">
      <c r="A2110" s="20" t="s">
        <v>1658</v>
      </c>
      <c r="B2110" s="21" t="s">
        <v>1659</v>
      </c>
      <c r="C2110" s="22" t="s">
        <v>1660</v>
      </c>
      <c r="D2110" s="21" t="s">
        <v>1661</v>
      </c>
      <c r="E2110" s="23" t="s">
        <v>13</v>
      </c>
    </row>
    <row r="2111" hidden="1">
      <c r="A2111" s="57" t="s">
        <v>1662</v>
      </c>
      <c r="B2111" s="25">
        <v>13013.0</v>
      </c>
      <c r="C2111" s="26">
        <v>13013.0</v>
      </c>
      <c r="D2111" s="27">
        <v>0.0</v>
      </c>
      <c r="E2111" s="41"/>
    </row>
    <row r="2112" hidden="1">
      <c r="A2112" s="57" t="s">
        <v>1663</v>
      </c>
      <c r="B2112" s="29">
        <v>8382.0</v>
      </c>
      <c r="C2112" s="26">
        <v>8382.0</v>
      </c>
      <c r="D2112" s="27">
        <v>0.0</v>
      </c>
      <c r="E2112" s="28"/>
    </row>
    <row r="2113" hidden="1">
      <c r="A2113" s="57" t="s">
        <v>1664</v>
      </c>
      <c r="B2113" s="29">
        <v>0.0</v>
      </c>
      <c r="C2113" s="26"/>
      <c r="D2113" s="27">
        <v>0.0</v>
      </c>
      <c r="E2113" s="41"/>
    </row>
    <row r="2114" hidden="1">
      <c r="A2114" s="57" t="s">
        <v>1666</v>
      </c>
      <c r="B2114" s="29">
        <v>0.0</v>
      </c>
      <c r="C2114" s="26"/>
      <c r="D2114" s="27">
        <v>0.0</v>
      </c>
      <c r="E2114" s="41"/>
    </row>
    <row r="2115" hidden="1">
      <c r="A2115" s="31" t="s">
        <v>1668</v>
      </c>
      <c r="B2115" s="29">
        <v>0.0</v>
      </c>
      <c r="C2115" s="26"/>
      <c r="D2115" s="27">
        <v>0.0</v>
      </c>
      <c r="E2115" s="41"/>
    </row>
    <row r="2116" hidden="1">
      <c r="A2116" s="31" t="s">
        <v>1669</v>
      </c>
      <c r="B2116" s="29">
        <v>0.0</v>
      </c>
      <c r="C2116" s="26"/>
      <c r="D2116" s="27">
        <v>0.0</v>
      </c>
      <c r="E2116" s="28"/>
    </row>
    <row r="2117" hidden="1">
      <c r="A2117" s="31" t="s">
        <v>1671</v>
      </c>
      <c r="B2117" s="29">
        <v>0.0</v>
      </c>
      <c r="C2117" s="26"/>
      <c r="D2117" s="27">
        <v>0.0</v>
      </c>
      <c r="E2117" s="28"/>
    </row>
    <row r="2118" hidden="1">
      <c r="A2118" s="31" t="s">
        <v>1673</v>
      </c>
      <c r="B2118" s="29">
        <v>2120.0</v>
      </c>
      <c r="C2118" s="26">
        <v>2120.0</v>
      </c>
      <c r="D2118" s="27">
        <v>0.0</v>
      </c>
      <c r="E2118" s="41"/>
    </row>
    <row r="2119" hidden="1">
      <c r="A2119" s="58" t="s">
        <v>1674</v>
      </c>
      <c r="B2119" s="29">
        <v>45636.0</v>
      </c>
      <c r="C2119" s="29">
        <v>45636.0</v>
      </c>
      <c r="D2119" s="27">
        <v>0.0</v>
      </c>
      <c r="E2119" s="41"/>
    </row>
    <row r="2120" hidden="1">
      <c r="A2120" s="58" t="s">
        <v>1675</v>
      </c>
      <c r="B2120" s="29">
        <v>19527.0</v>
      </c>
      <c r="C2120" s="59">
        <v>19527.0</v>
      </c>
      <c r="D2120" s="27">
        <v>0.0</v>
      </c>
      <c r="E2120" s="41"/>
    </row>
    <row r="2121" hidden="1">
      <c r="A2121" s="58" t="s">
        <v>1676</v>
      </c>
      <c r="B2121" s="29">
        <v>47510.0</v>
      </c>
      <c r="C2121" s="59">
        <v>47510.0</v>
      </c>
      <c r="D2121" s="27">
        <v>0.0</v>
      </c>
      <c r="E2121" s="41"/>
    </row>
    <row r="2122" hidden="1">
      <c r="A2122" s="58" t="s">
        <v>1677</v>
      </c>
      <c r="B2122" s="29">
        <v>31195.0</v>
      </c>
      <c r="C2122" s="59">
        <v>31951.0</v>
      </c>
      <c r="D2122" s="27">
        <v>756.0</v>
      </c>
      <c r="E2122" s="41"/>
    </row>
    <row r="2123" hidden="1">
      <c r="A2123" s="58" t="s">
        <v>1679</v>
      </c>
      <c r="B2123" s="29">
        <v>0.0</v>
      </c>
      <c r="C2123" s="59">
        <v>0.0</v>
      </c>
      <c r="D2123" s="27">
        <v>0.0</v>
      </c>
      <c r="E2123" s="41"/>
    </row>
    <row r="2124" hidden="1">
      <c r="A2124" s="58" t="s">
        <v>1680</v>
      </c>
      <c r="B2124" s="29">
        <v>7588.0</v>
      </c>
      <c r="C2124" s="59">
        <v>7588.0</v>
      </c>
      <c r="D2124" s="27">
        <v>0.0</v>
      </c>
      <c r="E2124" s="41"/>
    </row>
    <row r="2125" hidden="1">
      <c r="A2125" s="35" t="s">
        <v>1681</v>
      </c>
      <c r="B2125" s="29">
        <v>167382.5</v>
      </c>
      <c r="C2125" s="59">
        <v>168138.5</v>
      </c>
      <c r="D2125" s="27">
        <v>756.0</v>
      </c>
      <c r="E2125" s="41"/>
    </row>
    <row r="2126" hidden="1">
      <c r="A2126" s="36" t="s">
        <v>1682</v>
      </c>
      <c r="B2126" s="42">
        <v>0.5</v>
      </c>
      <c r="C2126" s="65">
        <v>0.5</v>
      </c>
      <c r="D2126" s="66">
        <v>0.0</v>
      </c>
      <c r="E2126" s="45"/>
    </row>
    <row r="2127" hidden="1"/>
    <row r="2128" hidden="1"/>
    <row r="2129" hidden="1">
      <c r="A2129" s="5" t="s">
        <v>1685</v>
      </c>
      <c r="B2129" s="6"/>
      <c r="C2129" s="6"/>
      <c r="D2129" s="6"/>
      <c r="E2129" s="7"/>
    </row>
    <row r="2130" hidden="1">
      <c r="A2130" s="10"/>
      <c r="B2130" s="11"/>
      <c r="C2130" s="11"/>
      <c r="D2130" s="11"/>
      <c r="E2130" s="12"/>
    </row>
    <row r="2131" hidden="1">
      <c r="A2131" s="5" t="s">
        <v>1655</v>
      </c>
      <c r="B2131" s="6"/>
      <c r="C2131" s="6"/>
      <c r="D2131" s="6"/>
      <c r="E2131" s="7"/>
    </row>
    <row r="2132" hidden="1">
      <c r="A2132" s="10"/>
      <c r="B2132" s="11"/>
      <c r="C2132" s="11"/>
      <c r="D2132" s="11"/>
      <c r="E2132" s="12"/>
    </row>
    <row r="2133" hidden="1">
      <c r="A2133" s="13">
        <v>45964.0</v>
      </c>
      <c r="B2133" s="6"/>
      <c r="C2133" s="54" t="s">
        <v>1656</v>
      </c>
      <c r="D2133" s="15">
        <v>45970.0</v>
      </c>
      <c r="E2133" s="7"/>
    </row>
    <row r="2134" hidden="1">
      <c r="A2134" s="10"/>
      <c r="B2134" s="11"/>
      <c r="C2134" s="16"/>
      <c r="D2134" s="11"/>
      <c r="E2134" s="12"/>
    </row>
    <row r="2135" hidden="1">
      <c r="A2135" s="55" t="s">
        <v>1985</v>
      </c>
      <c r="B2135" s="7"/>
      <c r="C2135" s="16"/>
      <c r="D2135" s="56" t="s">
        <v>1986</v>
      </c>
      <c r="E2135" s="7"/>
    </row>
    <row r="2136" hidden="1">
      <c r="A2136" s="10"/>
      <c r="B2136" s="12"/>
      <c r="C2136" s="16"/>
      <c r="D2136" s="11"/>
      <c r="E2136" s="12"/>
    </row>
    <row r="2137" hidden="1">
      <c r="A2137" s="19" t="s">
        <v>1657</v>
      </c>
      <c r="B2137" s="6"/>
      <c r="C2137" s="6"/>
      <c r="D2137" s="6"/>
      <c r="E2137" s="7"/>
    </row>
    <row r="2138" hidden="1">
      <c r="A2138" s="20" t="s">
        <v>1658</v>
      </c>
      <c r="B2138" s="21" t="s">
        <v>1659</v>
      </c>
      <c r="C2138" s="22" t="s">
        <v>1660</v>
      </c>
      <c r="D2138" s="21" t="s">
        <v>1661</v>
      </c>
      <c r="E2138" s="23" t="s">
        <v>13</v>
      </c>
    </row>
    <row r="2139" hidden="1">
      <c r="A2139" s="57" t="s">
        <v>1662</v>
      </c>
      <c r="B2139" s="25">
        <v>27737.0</v>
      </c>
      <c r="C2139" s="26">
        <v>27737.0</v>
      </c>
      <c r="D2139" s="27">
        <v>0.0</v>
      </c>
      <c r="E2139" s="41"/>
    </row>
    <row r="2140" hidden="1">
      <c r="A2140" s="57" t="s">
        <v>1663</v>
      </c>
      <c r="B2140" s="29">
        <v>31011.0</v>
      </c>
      <c r="C2140" s="26">
        <v>31011.0</v>
      </c>
      <c r="D2140" s="27">
        <v>0.0</v>
      </c>
      <c r="E2140" s="28"/>
    </row>
    <row r="2141" hidden="1">
      <c r="A2141" s="57" t="s">
        <v>1664</v>
      </c>
      <c r="B2141" s="29">
        <v>670.0</v>
      </c>
      <c r="C2141" s="26">
        <v>670.0</v>
      </c>
      <c r="D2141" s="27">
        <v>0.0</v>
      </c>
      <c r="E2141" s="41"/>
    </row>
    <row r="2142" hidden="1">
      <c r="A2142" s="57" t="s">
        <v>1666</v>
      </c>
      <c r="B2142" s="29">
        <v>0.0</v>
      </c>
      <c r="C2142" s="26"/>
      <c r="D2142" s="27">
        <v>0.0</v>
      </c>
      <c r="E2142" s="41"/>
    </row>
    <row r="2143" hidden="1">
      <c r="A2143" s="31" t="s">
        <v>1668</v>
      </c>
      <c r="B2143" s="29">
        <v>0.0</v>
      </c>
      <c r="C2143" s="26"/>
      <c r="D2143" s="27">
        <v>0.0</v>
      </c>
      <c r="E2143" s="41"/>
    </row>
    <row r="2144" hidden="1">
      <c r="A2144" s="31" t="s">
        <v>1669</v>
      </c>
      <c r="B2144" s="29">
        <v>0.0</v>
      </c>
      <c r="C2144" s="26"/>
      <c r="D2144" s="27">
        <v>0.0</v>
      </c>
      <c r="E2144" s="28"/>
    </row>
    <row r="2145" hidden="1">
      <c r="A2145" s="31" t="s">
        <v>1671</v>
      </c>
      <c r="B2145" s="29">
        <v>1022.0</v>
      </c>
      <c r="C2145" s="26">
        <v>1023.0</v>
      </c>
      <c r="D2145" s="27">
        <v>1.0</v>
      </c>
      <c r="E2145" s="28" t="s">
        <v>2212</v>
      </c>
    </row>
    <row r="2146" hidden="1">
      <c r="A2146" s="31" t="s">
        <v>1673</v>
      </c>
      <c r="B2146" s="29">
        <v>5720.0</v>
      </c>
      <c r="C2146" s="26">
        <v>5720.0</v>
      </c>
      <c r="D2146" s="27">
        <v>0.0</v>
      </c>
      <c r="E2146" s="41"/>
    </row>
    <row r="2147" hidden="1">
      <c r="A2147" s="58" t="s">
        <v>1674</v>
      </c>
      <c r="B2147" s="29">
        <v>106316.0</v>
      </c>
      <c r="C2147" s="29">
        <v>106316.0</v>
      </c>
      <c r="D2147" s="27">
        <v>0.0</v>
      </c>
      <c r="E2147" s="41"/>
    </row>
    <row r="2148" hidden="1">
      <c r="A2148" s="58" t="s">
        <v>1675</v>
      </c>
      <c r="B2148" s="29">
        <v>43726.0</v>
      </c>
      <c r="C2148" s="59">
        <v>43726.0</v>
      </c>
      <c r="D2148" s="27">
        <v>0.0</v>
      </c>
      <c r="E2148" s="41"/>
    </row>
    <row r="2149" hidden="1">
      <c r="A2149" s="58" t="s">
        <v>1676</v>
      </c>
      <c r="B2149" s="29">
        <v>130882.0</v>
      </c>
      <c r="C2149" s="59">
        <v>130059.0</v>
      </c>
      <c r="D2149" s="27">
        <v>-823.0</v>
      </c>
      <c r="E2149" s="41"/>
    </row>
    <row r="2150" hidden="1">
      <c r="A2150" s="58" t="s">
        <v>1677</v>
      </c>
      <c r="B2150" s="29">
        <v>96208.0</v>
      </c>
      <c r="C2150" s="59">
        <v>96208.0</v>
      </c>
      <c r="D2150" s="27">
        <v>0.0</v>
      </c>
      <c r="E2150" s="41"/>
    </row>
    <row r="2151" hidden="1">
      <c r="A2151" s="58" t="s">
        <v>1679</v>
      </c>
      <c r="B2151" s="29">
        <v>1723.0</v>
      </c>
      <c r="C2151" s="59">
        <v>1723.0</v>
      </c>
      <c r="D2151" s="27">
        <v>0.0</v>
      </c>
      <c r="E2151" s="41"/>
    </row>
    <row r="2152" hidden="1">
      <c r="A2152" s="58" t="s">
        <v>1680</v>
      </c>
      <c r="B2152" s="29">
        <v>18072.0</v>
      </c>
      <c r="C2152" s="59">
        <v>18072.0</v>
      </c>
      <c r="D2152" s="27">
        <v>0.0</v>
      </c>
      <c r="E2152" s="41"/>
    </row>
    <row r="2153" hidden="1">
      <c r="A2153" s="35" t="s">
        <v>1681</v>
      </c>
      <c r="B2153" s="29">
        <v>445013.0</v>
      </c>
      <c r="C2153" s="59">
        <v>444190.0</v>
      </c>
      <c r="D2153" s="27">
        <v>-823.0</v>
      </c>
      <c r="E2153" s="41"/>
    </row>
    <row r="2154" hidden="1">
      <c r="A2154" s="36" t="s">
        <v>1682</v>
      </c>
      <c r="B2154" s="42">
        <v>2.0</v>
      </c>
      <c r="C2154" s="65">
        <v>3.0</v>
      </c>
      <c r="D2154" s="66">
        <v>1.0</v>
      </c>
      <c r="E2154" s="45"/>
    </row>
    <row r="2155" hidden="1"/>
    <row r="2156" hidden="1"/>
    <row r="2157" hidden="1">
      <c r="A2157" s="5" t="s">
        <v>1685</v>
      </c>
      <c r="B2157" s="6"/>
      <c r="C2157" s="6"/>
      <c r="D2157" s="6"/>
      <c r="E2157" s="7"/>
    </row>
    <row r="2158" hidden="1">
      <c r="A2158" s="10"/>
      <c r="B2158" s="11"/>
      <c r="C2158" s="11"/>
      <c r="D2158" s="11"/>
      <c r="E2158" s="12"/>
    </row>
    <row r="2159" hidden="1">
      <c r="A2159" s="5" t="s">
        <v>1655</v>
      </c>
      <c r="B2159" s="6"/>
      <c r="C2159" s="6"/>
      <c r="D2159" s="6"/>
      <c r="E2159" s="7"/>
    </row>
    <row r="2160" hidden="1">
      <c r="A2160" s="10"/>
      <c r="B2160" s="11"/>
      <c r="C2160" s="11"/>
      <c r="D2160" s="11"/>
      <c r="E2160" s="12"/>
    </row>
    <row r="2161" hidden="1">
      <c r="A2161" s="13">
        <v>45971.0</v>
      </c>
      <c r="B2161" s="6"/>
      <c r="C2161" s="54" t="s">
        <v>1656</v>
      </c>
      <c r="D2161" s="15">
        <v>45977.0</v>
      </c>
      <c r="E2161" s="7"/>
    </row>
    <row r="2162" hidden="1">
      <c r="A2162" s="10"/>
      <c r="B2162" s="11"/>
      <c r="C2162" s="16"/>
      <c r="D2162" s="11"/>
      <c r="E2162" s="12"/>
    </row>
    <row r="2163" hidden="1">
      <c r="A2163" s="55" t="s">
        <v>1985</v>
      </c>
      <c r="B2163" s="7"/>
      <c r="C2163" s="16"/>
      <c r="D2163" s="56" t="s">
        <v>1986</v>
      </c>
      <c r="E2163" s="7"/>
    </row>
    <row r="2164" hidden="1">
      <c r="A2164" s="10"/>
      <c r="B2164" s="12"/>
      <c r="C2164" s="16"/>
      <c r="D2164" s="11"/>
      <c r="E2164" s="12"/>
    </row>
    <row r="2165" hidden="1">
      <c r="A2165" s="19" t="s">
        <v>1657</v>
      </c>
      <c r="B2165" s="6"/>
      <c r="C2165" s="6"/>
      <c r="D2165" s="6"/>
      <c r="E2165" s="7"/>
    </row>
    <row r="2166" hidden="1">
      <c r="A2166" s="20" t="s">
        <v>1658</v>
      </c>
      <c r="B2166" s="21" t="s">
        <v>1659</v>
      </c>
      <c r="C2166" s="22" t="s">
        <v>1660</v>
      </c>
      <c r="D2166" s="21" t="s">
        <v>1661</v>
      </c>
      <c r="E2166" s="23" t="s">
        <v>13</v>
      </c>
    </row>
    <row r="2167" hidden="1">
      <c r="A2167" s="57" t="s">
        <v>1662</v>
      </c>
      <c r="B2167" s="25">
        <v>28446.0</v>
      </c>
      <c r="C2167" s="26">
        <v>28446.0</v>
      </c>
      <c r="D2167" s="27">
        <v>0.0</v>
      </c>
      <c r="E2167" s="41"/>
    </row>
    <row r="2168" hidden="1">
      <c r="A2168" s="57" t="s">
        <v>1663</v>
      </c>
      <c r="B2168" s="29">
        <v>33696.0</v>
      </c>
      <c r="C2168" s="26">
        <v>33696.0</v>
      </c>
      <c r="D2168" s="27">
        <v>0.0</v>
      </c>
      <c r="E2168" s="28"/>
    </row>
    <row r="2169" hidden="1">
      <c r="A2169" s="57" t="s">
        <v>1664</v>
      </c>
      <c r="B2169" s="29">
        <v>600.0</v>
      </c>
      <c r="C2169" s="26">
        <v>600.0</v>
      </c>
      <c r="D2169" s="27">
        <v>0.0</v>
      </c>
      <c r="E2169" s="41"/>
    </row>
    <row r="2170" hidden="1">
      <c r="A2170" s="57" t="s">
        <v>1666</v>
      </c>
      <c r="B2170" s="29">
        <v>0.0</v>
      </c>
      <c r="C2170" s="26"/>
      <c r="D2170" s="27">
        <v>0.0</v>
      </c>
      <c r="E2170" s="41"/>
    </row>
    <row r="2171" hidden="1">
      <c r="A2171" s="31" t="s">
        <v>1668</v>
      </c>
      <c r="B2171" s="29">
        <v>0.0</v>
      </c>
      <c r="C2171" s="26"/>
      <c r="D2171" s="27">
        <v>0.0</v>
      </c>
      <c r="E2171" s="41"/>
    </row>
    <row r="2172" hidden="1">
      <c r="A2172" s="31" t="s">
        <v>1669</v>
      </c>
      <c r="B2172" s="29">
        <v>945.0</v>
      </c>
      <c r="C2172" s="26">
        <v>945.0</v>
      </c>
      <c r="D2172" s="27">
        <v>0.0</v>
      </c>
      <c r="E2172" s="28"/>
    </row>
    <row r="2173" hidden="1">
      <c r="A2173" s="31" t="s">
        <v>1671</v>
      </c>
      <c r="B2173" s="29">
        <v>2369.0</v>
      </c>
      <c r="C2173" s="26">
        <v>2369.0</v>
      </c>
      <c r="D2173" s="27">
        <v>0.0</v>
      </c>
      <c r="E2173" s="28" t="s">
        <v>2213</v>
      </c>
    </row>
    <row r="2174" hidden="1">
      <c r="A2174" s="31" t="s">
        <v>1673</v>
      </c>
      <c r="B2174" s="29">
        <v>6560.0</v>
      </c>
      <c r="C2174" s="26">
        <v>6560.0</v>
      </c>
      <c r="D2174" s="27">
        <v>0.0</v>
      </c>
      <c r="E2174" s="41"/>
    </row>
    <row r="2175" hidden="1">
      <c r="A2175" s="58" t="s">
        <v>1674</v>
      </c>
      <c r="B2175" s="29">
        <v>116520.0</v>
      </c>
      <c r="C2175" s="29">
        <v>116520.0</v>
      </c>
      <c r="D2175" s="27">
        <v>0.0</v>
      </c>
      <c r="E2175" s="41"/>
    </row>
    <row r="2176" hidden="1">
      <c r="A2176" s="58" t="s">
        <v>1675</v>
      </c>
      <c r="B2176" s="29">
        <v>41718.0</v>
      </c>
      <c r="C2176" s="59">
        <v>41718.0</v>
      </c>
      <c r="D2176" s="27">
        <v>0.0</v>
      </c>
      <c r="E2176" s="41"/>
    </row>
    <row r="2177" hidden="1">
      <c r="A2177" s="58" t="s">
        <v>1676</v>
      </c>
      <c r="B2177" s="29">
        <v>136229.0</v>
      </c>
      <c r="C2177" s="59">
        <v>136229.0</v>
      </c>
      <c r="D2177" s="27">
        <v>0.0</v>
      </c>
      <c r="E2177" s="41"/>
    </row>
    <row r="2178" hidden="1">
      <c r="A2178" s="58" t="s">
        <v>1677</v>
      </c>
      <c r="B2178" s="29">
        <v>124560.0</v>
      </c>
      <c r="C2178" s="59">
        <v>124560.0</v>
      </c>
      <c r="D2178" s="27">
        <v>0.0</v>
      </c>
      <c r="E2178" s="41"/>
    </row>
    <row r="2179" hidden="1">
      <c r="A2179" s="58" t="s">
        <v>1679</v>
      </c>
      <c r="B2179" s="29">
        <v>2957.0</v>
      </c>
      <c r="C2179" s="59">
        <v>2957.0</v>
      </c>
      <c r="D2179" s="27">
        <v>0.0</v>
      </c>
      <c r="E2179" s="41"/>
    </row>
    <row r="2180" hidden="1">
      <c r="A2180" s="58" t="s">
        <v>1680</v>
      </c>
      <c r="B2180" s="29">
        <v>11892.0</v>
      </c>
      <c r="C2180" s="59">
        <v>11892.0</v>
      </c>
      <c r="D2180" s="27">
        <v>0.0</v>
      </c>
      <c r="E2180" s="41"/>
    </row>
    <row r="2181" hidden="1">
      <c r="A2181" s="35" t="s">
        <v>1681</v>
      </c>
      <c r="B2181" s="29">
        <v>494586.5</v>
      </c>
      <c r="C2181" s="59">
        <v>494675.5</v>
      </c>
      <c r="D2181" s="27">
        <v>89.0</v>
      </c>
      <c r="E2181" s="41"/>
    </row>
    <row r="2182" hidden="1">
      <c r="A2182" s="36" t="s">
        <v>1682</v>
      </c>
      <c r="B2182" s="42">
        <v>13.5</v>
      </c>
      <c r="C2182" s="65">
        <v>-75.5</v>
      </c>
      <c r="D2182" s="66">
        <v>-89.0</v>
      </c>
      <c r="E2182" s="45"/>
    </row>
    <row r="2183" hidden="1"/>
    <row r="2184" hidden="1"/>
    <row r="2185" hidden="1">
      <c r="A2185" s="5" t="s">
        <v>1685</v>
      </c>
      <c r="B2185" s="6"/>
      <c r="C2185" s="6"/>
      <c r="D2185" s="6"/>
      <c r="E2185" s="7"/>
    </row>
    <row r="2186" hidden="1">
      <c r="A2186" s="10"/>
      <c r="B2186" s="11"/>
      <c r="C2186" s="11"/>
      <c r="D2186" s="11"/>
      <c r="E2186" s="12"/>
    </row>
    <row r="2187" hidden="1">
      <c r="A2187" s="5" t="s">
        <v>1655</v>
      </c>
      <c r="B2187" s="6"/>
      <c r="C2187" s="6"/>
      <c r="D2187" s="6"/>
      <c r="E2187" s="7"/>
    </row>
    <row r="2188" hidden="1">
      <c r="A2188" s="10"/>
      <c r="B2188" s="11"/>
      <c r="C2188" s="11"/>
      <c r="D2188" s="11"/>
      <c r="E2188" s="12"/>
    </row>
    <row r="2189" hidden="1">
      <c r="A2189" s="13">
        <v>45971.0</v>
      </c>
      <c r="B2189" s="6"/>
      <c r="C2189" s="54" t="s">
        <v>1656</v>
      </c>
      <c r="D2189" s="15">
        <v>45977.0</v>
      </c>
      <c r="E2189" s="7"/>
    </row>
    <row r="2190" hidden="1">
      <c r="A2190" s="10"/>
      <c r="B2190" s="11"/>
      <c r="C2190" s="16"/>
      <c r="D2190" s="11"/>
      <c r="E2190" s="12"/>
    </row>
    <row r="2191" hidden="1">
      <c r="A2191" s="55" t="s">
        <v>1985</v>
      </c>
      <c r="B2191" s="7"/>
      <c r="C2191" s="16"/>
      <c r="D2191" s="56" t="s">
        <v>1986</v>
      </c>
      <c r="E2191" s="7"/>
    </row>
    <row r="2192" hidden="1">
      <c r="A2192" s="10"/>
      <c r="B2192" s="12"/>
      <c r="C2192" s="16"/>
      <c r="D2192" s="11"/>
      <c r="E2192" s="12"/>
    </row>
    <row r="2193" hidden="1">
      <c r="A2193" s="19" t="s">
        <v>1657</v>
      </c>
      <c r="B2193" s="6"/>
      <c r="C2193" s="6"/>
      <c r="D2193" s="6"/>
      <c r="E2193" s="7"/>
    </row>
    <row r="2194" hidden="1">
      <c r="A2194" s="20" t="s">
        <v>1658</v>
      </c>
      <c r="B2194" s="21" t="s">
        <v>1659</v>
      </c>
      <c r="C2194" s="22" t="s">
        <v>1660</v>
      </c>
      <c r="D2194" s="21" t="s">
        <v>1661</v>
      </c>
      <c r="E2194" s="23" t="s">
        <v>13</v>
      </c>
    </row>
    <row r="2195" hidden="1">
      <c r="A2195" s="57" t="s">
        <v>1662</v>
      </c>
      <c r="B2195" s="25">
        <v>28446.0</v>
      </c>
      <c r="C2195" s="26">
        <v>28446.0</v>
      </c>
      <c r="D2195" s="27">
        <v>0.0</v>
      </c>
      <c r="E2195" s="41"/>
    </row>
    <row r="2196" hidden="1">
      <c r="A2196" s="57" t="s">
        <v>1663</v>
      </c>
      <c r="B2196" s="29">
        <v>33696.0</v>
      </c>
      <c r="C2196" s="26">
        <v>33696.0</v>
      </c>
      <c r="D2196" s="27">
        <v>0.0</v>
      </c>
      <c r="E2196" s="28"/>
    </row>
    <row r="2197" hidden="1">
      <c r="A2197" s="57" t="s">
        <v>1664</v>
      </c>
      <c r="B2197" s="29">
        <v>600.0</v>
      </c>
      <c r="C2197" s="26">
        <v>600.0</v>
      </c>
      <c r="D2197" s="27">
        <v>0.0</v>
      </c>
      <c r="E2197" s="41"/>
    </row>
    <row r="2198" hidden="1">
      <c r="A2198" s="57" t="s">
        <v>1666</v>
      </c>
      <c r="B2198" s="29">
        <v>0.0</v>
      </c>
      <c r="C2198" s="26"/>
      <c r="D2198" s="27">
        <v>0.0</v>
      </c>
      <c r="E2198" s="41"/>
    </row>
    <row r="2199" hidden="1">
      <c r="A2199" s="31" t="s">
        <v>1668</v>
      </c>
      <c r="B2199" s="29">
        <v>0.0</v>
      </c>
      <c r="C2199" s="26"/>
      <c r="D2199" s="27">
        <v>0.0</v>
      </c>
      <c r="E2199" s="41"/>
    </row>
    <row r="2200" hidden="1">
      <c r="A2200" s="31" t="s">
        <v>1669</v>
      </c>
      <c r="B2200" s="29">
        <v>945.0</v>
      </c>
      <c r="C2200" s="26">
        <v>945.0</v>
      </c>
      <c r="D2200" s="27">
        <v>0.0</v>
      </c>
      <c r="E2200" s="28"/>
    </row>
    <row r="2201" hidden="1">
      <c r="A2201" s="31" t="s">
        <v>1671</v>
      </c>
      <c r="B2201" s="29">
        <v>2369.0</v>
      </c>
      <c r="C2201" s="26">
        <v>2369.0</v>
      </c>
      <c r="D2201" s="27">
        <v>0.0</v>
      </c>
      <c r="E2201" s="28" t="s">
        <v>2213</v>
      </c>
    </row>
    <row r="2202" hidden="1">
      <c r="A2202" s="31" t="s">
        <v>1673</v>
      </c>
      <c r="B2202" s="29">
        <v>6560.0</v>
      </c>
      <c r="C2202" s="26">
        <v>6560.0</v>
      </c>
      <c r="D2202" s="27">
        <v>0.0</v>
      </c>
      <c r="E2202" s="41"/>
    </row>
    <row r="2203" hidden="1">
      <c r="A2203" s="58" t="s">
        <v>1674</v>
      </c>
      <c r="B2203" s="29">
        <v>116520.0</v>
      </c>
      <c r="C2203" s="29">
        <v>116520.0</v>
      </c>
      <c r="D2203" s="27">
        <v>0.0</v>
      </c>
      <c r="E2203" s="41"/>
    </row>
    <row r="2204" hidden="1">
      <c r="A2204" s="58" t="s">
        <v>1675</v>
      </c>
      <c r="B2204" s="29">
        <v>41718.0</v>
      </c>
      <c r="C2204" s="59">
        <v>41718.0</v>
      </c>
      <c r="D2204" s="27">
        <v>0.0</v>
      </c>
      <c r="E2204" s="41"/>
    </row>
    <row r="2205" hidden="1">
      <c r="A2205" s="58" t="s">
        <v>1676</v>
      </c>
      <c r="B2205" s="29">
        <v>136229.0</v>
      </c>
      <c r="C2205" s="59">
        <v>136229.0</v>
      </c>
      <c r="D2205" s="27">
        <v>0.0</v>
      </c>
      <c r="E2205" s="41"/>
    </row>
    <row r="2206" hidden="1">
      <c r="A2206" s="58" t="s">
        <v>1677</v>
      </c>
      <c r="B2206" s="29">
        <v>124560.0</v>
      </c>
      <c r="C2206" s="59">
        <v>124560.0</v>
      </c>
      <c r="D2206" s="27">
        <v>0.0</v>
      </c>
      <c r="E2206" s="41"/>
    </row>
    <row r="2207" hidden="1">
      <c r="A2207" s="58" t="s">
        <v>1679</v>
      </c>
      <c r="B2207" s="29">
        <v>2957.0</v>
      </c>
      <c r="C2207" s="59">
        <v>2957.0</v>
      </c>
      <c r="D2207" s="27">
        <v>0.0</v>
      </c>
      <c r="E2207" s="41"/>
    </row>
    <row r="2208" hidden="1">
      <c r="A2208" s="58" t="s">
        <v>1680</v>
      </c>
      <c r="B2208" s="29">
        <v>11892.0</v>
      </c>
      <c r="C2208" s="59">
        <v>11892.0</v>
      </c>
      <c r="D2208" s="27">
        <v>0.0</v>
      </c>
      <c r="E2208" s="41"/>
    </row>
    <row r="2209" hidden="1">
      <c r="A2209" s="35" t="s">
        <v>1681</v>
      </c>
      <c r="B2209" s="29">
        <v>494586.5</v>
      </c>
      <c r="C2209" s="59">
        <v>494675.5</v>
      </c>
      <c r="D2209" s="27">
        <v>89.0</v>
      </c>
      <c r="E2209" s="41"/>
    </row>
    <row r="2210" hidden="1">
      <c r="A2210" s="36" t="s">
        <v>1682</v>
      </c>
      <c r="B2210" s="42">
        <v>13.5</v>
      </c>
      <c r="C2210" s="65">
        <v>-75.5</v>
      </c>
      <c r="D2210" s="66">
        <v>-89.0</v>
      </c>
      <c r="E2210" s="45"/>
    </row>
    <row r="2211" hidden="1"/>
    <row r="2212" hidden="1"/>
    <row r="2213" hidden="1">
      <c r="A2213" s="5" t="s">
        <v>1685</v>
      </c>
      <c r="B2213" s="6"/>
      <c r="C2213" s="6"/>
      <c r="D2213" s="6"/>
      <c r="E2213" s="7"/>
    </row>
    <row r="2214" hidden="1">
      <c r="A2214" s="10"/>
      <c r="B2214" s="11"/>
      <c r="C2214" s="11"/>
      <c r="D2214" s="11"/>
      <c r="E2214" s="12"/>
    </row>
    <row r="2215" hidden="1">
      <c r="A2215" s="5" t="s">
        <v>1655</v>
      </c>
      <c r="B2215" s="6"/>
      <c r="C2215" s="6"/>
      <c r="D2215" s="6"/>
      <c r="E2215" s="7"/>
    </row>
    <row r="2216" hidden="1">
      <c r="A2216" s="10"/>
      <c r="B2216" s="11"/>
      <c r="C2216" s="11"/>
      <c r="D2216" s="11"/>
      <c r="E2216" s="12"/>
    </row>
    <row r="2217" hidden="1">
      <c r="A2217" s="13">
        <v>45978.0</v>
      </c>
      <c r="B2217" s="6"/>
      <c r="C2217" s="54" t="s">
        <v>1656</v>
      </c>
      <c r="D2217" s="15">
        <v>45984.0</v>
      </c>
      <c r="E2217" s="7"/>
    </row>
    <row r="2218" hidden="1">
      <c r="A2218" s="10"/>
      <c r="B2218" s="11"/>
      <c r="C2218" s="16"/>
      <c r="D2218" s="11"/>
      <c r="E2218" s="12"/>
    </row>
    <row r="2219" hidden="1">
      <c r="A2219" s="55" t="s">
        <v>1985</v>
      </c>
      <c r="B2219" s="7"/>
      <c r="C2219" s="16"/>
      <c r="D2219" s="56" t="s">
        <v>1986</v>
      </c>
      <c r="E2219" s="7"/>
    </row>
    <row r="2220" hidden="1">
      <c r="A2220" s="10"/>
      <c r="B2220" s="12"/>
      <c r="C2220" s="16"/>
      <c r="D2220" s="11"/>
      <c r="E2220" s="12"/>
    </row>
    <row r="2221" hidden="1">
      <c r="A2221" s="19" t="s">
        <v>1657</v>
      </c>
      <c r="B2221" s="6"/>
      <c r="C2221" s="6"/>
      <c r="D2221" s="6"/>
      <c r="E2221" s="7"/>
    </row>
    <row r="2222" hidden="1">
      <c r="A2222" s="20" t="s">
        <v>1658</v>
      </c>
      <c r="B2222" s="21" t="s">
        <v>1659</v>
      </c>
      <c r="C2222" s="22" t="s">
        <v>1660</v>
      </c>
      <c r="D2222" s="21" t="s">
        <v>1661</v>
      </c>
      <c r="E2222" s="23" t="s">
        <v>13</v>
      </c>
    </row>
    <row r="2223" hidden="1">
      <c r="A2223" s="57" t="s">
        <v>1662</v>
      </c>
      <c r="B2223" s="25">
        <v>33100.0</v>
      </c>
      <c r="C2223" s="26">
        <v>40815.0</v>
      </c>
      <c r="D2223" s="27">
        <v>7715.0</v>
      </c>
      <c r="E2223" s="41"/>
    </row>
    <row r="2224" hidden="1">
      <c r="A2224" s="57" t="s">
        <v>1663</v>
      </c>
      <c r="B2224" s="29">
        <v>34019.0</v>
      </c>
      <c r="C2224" s="26">
        <v>34019.0</v>
      </c>
      <c r="D2224" s="27">
        <v>0.0</v>
      </c>
      <c r="E2224" s="28"/>
    </row>
    <row r="2225" hidden="1">
      <c r="A2225" s="57" t="s">
        <v>1664</v>
      </c>
      <c r="B2225" s="29">
        <v>0.0</v>
      </c>
      <c r="C2225" s="26"/>
      <c r="D2225" s="27">
        <v>0.0</v>
      </c>
      <c r="E2225" s="41"/>
    </row>
    <row r="2226" hidden="1">
      <c r="A2226" s="57" t="s">
        <v>1666</v>
      </c>
      <c r="B2226" s="29">
        <v>7715.0</v>
      </c>
      <c r="C2226" s="26"/>
      <c r="D2226" s="27">
        <v>-7715.0</v>
      </c>
      <c r="E2226" s="41"/>
    </row>
    <row r="2227" hidden="1">
      <c r="A2227" s="31" t="s">
        <v>1668</v>
      </c>
      <c r="B2227" s="29">
        <v>0.0</v>
      </c>
      <c r="C2227" s="26"/>
      <c r="D2227" s="27">
        <v>0.0</v>
      </c>
      <c r="E2227" s="41"/>
    </row>
    <row r="2228" hidden="1">
      <c r="A2228" s="31" t="s">
        <v>1669</v>
      </c>
      <c r="B2228" s="29">
        <v>0.0</v>
      </c>
      <c r="C2228" s="26"/>
      <c r="D2228" s="27">
        <v>0.0</v>
      </c>
      <c r="E2228" s="28"/>
    </row>
    <row r="2229" hidden="1">
      <c r="A2229" s="31" t="s">
        <v>1671</v>
      </c>
      <c r="B2229" s="29">
        <v>1647.0</v>
      </c>
      <c r="C2229" s="26">
        <v>1647.0</v>
      </c>
      <c r="D2229" s="27">
        <v>0.0</v>
      </c>
      <c r="E2229" s="28"/>
    </row>
    <row r="2230" hidden="1">
      <c r="A2230" s="31" t="s">
        <v>1673</v>
      </c>
      <c r="B2230" s="29">
        <v>7440.0</v>
      </c>
      <c r="C2230" s="26">
        <v>7400.0</v>
      </c>
      <c r="D2230" s="27">
        <v>-40.0</v>
      </c>
      <c r="E2230" s="41"/>
    </row>
    <row r="2231" hidden="1">
      <c r="A2231" s="58" t="s">
        <v>1674</v>
      </c>
      <c r="B2231" s="29">
        <v>123701.0</v>
      </c>
      <c r="C2231" s="29">
        <v>123701.0</v>
      </c>
      <c r="D2231" s="27">
        <v>0.0</v>
      </c>
      <c r="E2231" s="41"/>
    </row>
    <row r="2232" hidden="1">
      <c r="A2232" s="58" t="s">
        <v>1675</v>
      </c>
      <c r="B2232" s="29">
        <v>42758.0</v>
      </c>
      <c r="C2232" s="59">
        <v>42758.0</v>
      </c>
      <c r="D2232" s="27">
        <v>0.0</v>
      </c>
      <c r="E2232" s="41"/>
    </row>
    <row r="2233" hidden="1">
      <c r="A2233" s="58" t="s">
        <v>1676</v>
      </c>
      <c r="B2233" s="29">
        <v>147051.0</v>
      </c>
      <c r="C2233" s="59">
        <v>147051.0</v>
      </c>
      <c r="D2233" s="27">
        <v>0.0</v>
      </c>
      <c r="E2233" s="41"/>
    </row>
    <row r="2234" hidden="1">
      <c r="A2234" s="58" t="s">
        <v>1677</v>
      </c>
      <c r="B2234" s="29">
        <v>115820.5</v>
      </c>
      <c r="C2234" s="59">
        <v>115820.5</v>
      </c>
      <c r="D2234" s="27">
        <v>0.0</v>
      </c>
      <c r="E2234" s="41"/>
    </row>
    <row r="2235" hidden="1">
      <c r="A2235" s="58" t="s">
        <v>1679</v>
      </c>
      <c r="B2235" s="29">
        <v>4216.0</v>
      </c>
      <c r="C2235" s="59">
        <v>4216.0</v>
      </c>
      <c r="D2235" s="27">
        <v>0.0</v>
      </c>
      <c r="E2235" s="41"/>
    </row>
    <row r="2236" hidden="1">
      <c r="A2236" s="58" t="s">
        <v>1680</v>
      </c>
      <c r="B2236" s="29">
        <v>16344.0</v>
      </c>
      <c r="C2236" s="59">
        <v>16344.0</v>
      </c>
      <c r="D2236" s="27">
        <v>0.0</v>
      </c>
      <c r="E2236" s="41"/>
    </row>
    <row r="2237" hidden="1">
      <c r="A2237" s="35" t="s">
        <v>1681</v>
      </c>
      <c r="B2237" s="29">
        <v>517451.4</v>
      </c>
      <c r="C2237" s="59">
        <v>517451.4</v>
      </c>
      <c r="D2237" s="27">
        <v>0.0</v>
      </c>
      <c r="E2237" s="41"/>
    </row>
    <row r="2238" hidden="1">
      <c r="A2238" s="36" t="s">
        <v>1682</v>
      </c>
      <c r="B2238" s="42">
        <v>16.10000000000582</v>
      </c>
      <c r="C2238" s="65">
        <v>-23.900000000023283</v>
      </c>
      <c r="D2238" s="66">
        <v>-40.000000000029104</v>
      </c>
      <c r="E2238" s="45"/>
    </row>
    <row r="2239" hidden="1"/>
    <row r="2240" hidden="1"/>
    <row r="2241" hidden="1">
      <c r="A2241" s="5" t="s">
        <v>1685</v>
      </c>
      <c r="B2241" s="6"/>
      <c r="C2241" s="6"/>
      <c r="D2241" s="6"/>
      <c r="E2241" s="7"/>
    </row>
    <row r="2242" hidden="1">
      <c r="A2242" s="10"/>
      <c r="B2242" s="11"/>
      <c r="C2242" s="11"/>
      <c r="D2242" s="11"/>
      <c r="E2242" s="12"/>
    </row>
    <row r="2243" hidden="1">
      <c r="A2243" s="5" t="s">
        <v>1655</v>
      </c>
      <c r="B2243" s="6"/>
      <c r="C2243" s="6"/>
      <c r="D2243" s="6"/>
      <c r="E2243" s="7"/>
    </row>
    <row r="2244" hidden="1">
      <c r="A2244" s="10"/>
      <c r="B2244" s="11"/>
      <c r="C2244" s="11"/>
      <c r="D2244" s="11"/>
      <c r="E2244" s="12"/>
    </row>
    <row r="2245" hidden="1">
      <c r="A2245" s="13">
        <v>45978.0</v>
      </c>
      <c r="B2245" s="6"/>
      <c r="C2245" s="54" t="s">
        <v>1656</v>
      </c>
      <c r="D2245" s="15">
        <v>45984.0</v>
      </c>
      <c r="E2245" s="7"/>
    </row>
    <row r="2246" hidden="1">
      <c r="A2246" s="10"/>
      <c r="B2246" s="11"/>
      <c r="C2246" s="16"/>
      <c r="D2246" s="11"/>
      <c r="E2246" s="12"/>
    </row>
    <row r="2247" hidden="1">
      <c r="A2247" s="55" t="s">
        <v>1985</v>
      </c>
      <c r="B2247" s="7"/>
      <c r="C2247" s="16"/>
      <c r="D2247" s="56" t="s">
        <v>1986</v>
      </c>
      <c r="E2247" s="7"/>
    </row>
    <row r="2248" hidden="1">
      <c r="A2248" s="10"/>
      <c r="B2248" s="12"/>
      <c r="C2248" s="16"/>
      <c r="D2248" s="11"/>
      <c r="E2248" s="12"/>
    </row>
    <row r="2249" hidden="1">
      <c r="A2249" s="19" t="s">
        <v>1657</v>
      </c>
      <c r="B2249" s="6"/>
      <c r="C2249" s="6"/>
      <c r="D2249" s="6"/>
      <c r="E2249" s="7"/>
    </row>
    <row r="2250" hidden="1">
      <c r="A2250" s="20" t="s">
        <v>1658</v>
      </c>
      <c r="B2250" s="21" t="s">
        <v>1659</v>
      </c>
      <c r="C2250" s="22" t="s">
        <v>1660</v>
      </c>
      <c r="D2250" s="21" t="s">
        <v>1661</v>
      </c>
      <c r="E2250" s="23" t="s">
        <v>13</v>
      </c>
    </row>
    <row r="2251" hidden="1">
      <c r="A2251" s="57" t="s">
        <v>1662</v>
      </c>
      <c r="B2251" s="25">
        <v>33100.0</v>
      </c>
      <c r="C2251" s="26">
        <v>40915.0</v>
      </c>
      <c r="D2251" s="27">
        <v>7815.0</v>
      </c>
      <c r="E2251" s="41"/>
    </row>
    <row r="2252" hidden="1">
      <c r="A2252" s="57" t="s">
        <v>1663</v>
      </c>
      <c r="B2252" s="29">
        <v>34019.0</v>
      </c>
      <c r="C2252" s="26">
        <v>34019.0</v>
      </c>
      <c r="D2252" s="27">
        <v>0.0</v>
      </c>
      <c r="E2252" s="28"/>
    </row>
    <row r="2253" hidden="1">
      <c r="A2253" s="57" t="s">
        <v>1664</v>
      </c>
      <c r="B2253" s="29">
        <v>0.0</v>
      </c>
      <c r="C2253" s="26"/>
      <c r="D2253" s="27">
        <v>0.0</v>
      </c>
      <c r="E2253" s="41"/>
    </row>
    <row r="2254" hidden="1">
      <c r="A2254" s="57" t="s">
        <v>1666</v>
      </c>
      <c r="B2254" s="29">
        <v>7715.0</v>
      </c>
      <c r="C2254" s="26"/>
      <c r="D2254" s="27">
        <v>-7715.0</v>
      </c>
      <c r="E2254" s="41"/>
    </row>
    <row r="2255" hidden="1">
      <c r="A2255" s="31" t="s">
        <v>1668</v>
      </c>
      <c r="B2255" s="29">
        <v>0.0</v>
      </c>
      <c r="C2255" s="26"/>
      <c r="D2255" s="27">
        <v>0.0</v>
      </c>
      <c r="E2255" s="41"/>
    </row>
    <row r="2256" hidden="1">
      <c r="A2256" s="31" t="s">
        <v>1669</v>
      </c>
      <c r="B2256" s="29">
        <v>0.0</v>
      </c>
      <c r="C2256" s="26"/>
      <c r="D2256" s="27">
        <v>0.0</v>
      </c>
      <c r="E2256" s="28"/>
    </row>
    <row r="2257" hidden="1">
      <c r="A2257" s="31" t="s">
        <v>1671</v>
      </c>
      <c r="B2257" s="29">
        <v>1647.0</v>
      </c>
      <c r="C2257" s="26">
        <v>1647.0</v>
      </c>
      <c r="D2257" s="27">
        <v>0.0</v>
      </c>
      <c r="E2257" s="28"/>
    </row>
    <row r="2258" hidden="1">
      <c r="A2258" s="31" t="s">
        <v>1673</v>
      </c>
      <c r="B2258" s="29">
        <v>7440.0</v>
      </c>
      <c r="C2258" s="26">
        <v>7400.0</v>
      </c>
      <c r="D2258" s="27">
        <v>-40.0</v>
      </c>
      <c r="E2258" s="41"/>
    </row>
    <row r="2259" hidden="1">
      <c r="A2259" s="58" t="s">
        <v>1674</v>
      </c>
      <c r="B2259" s="29">
        <v>123701.0</v>
      </c>
      <c r="C2259" s="29">
        <v>123701.0</v>
      </c>
      <c r="D2259" s="27">
        <v>0.0</v>
      </c>
      <c r="E2259" s="41"/>
    </row>
    <row r="2260" hidden="1">
      <c r="A2260" s="58" t="s">
        <v>1675</v>
      </c>
      <c r="B2260" s="29">
        <v>42758.0</v>
      </c>
      <c r="C2260" s="59">
        <v>42758.0</v>
      </c>
      <c r="D2260" s="27">
        <v>0.0</v>
      </c>
      <c r="E2260" s="41"/>
    </row>
    <row r="2261" hidden="1">
      <c r="A2261" s="58" t="s">
        <v>1676</v>
      </c>
      <c r="B2261" s="29">
        <v>147051.0</v>
      </c>
      <c r="C2261" s="59">
        <v>147051.0</v>
      </c>
      <c r="D2261" s="27">
        <v>0.0</v>
      </c>
      <c r="E2261" s="41"/>
    </row>
    <row r="2262" hidden="1">
      <c r="A2262" s="58" t="s">
        <v>1677</v>
      </c>
      <c r="B2262" s="29">
        <v>115820.5</v>
      </c>
      <c r="C2262" s="59">
        <v>115820.5</v>
      </c>
      <c r="D2262" s="27">
        <v>0.0</v>
      </c>
      <c r="E2262" s="41"/>
    </row>
    <row r="2263" hidden="1">
      <c r="A2263" s="58" t="s">
        <v>1679</v>
      </c>
      <c r="B2263" s="29">
        <v>4216.0</v>
      </c>
      <c r="C2263" s="59">
        <v>4216.0</v>
      </c>
      <c r="D2263" s="27">
        <v>0.0</v>
      </c>
      <c r="E2263" s="41"/>
    </row>
    <row r="2264" hidden="1">
      <c r="A2264" s="58" t="s">
        <v>1680</v>
      </c>
      <c r="B2264" s="29">
        <v>16344.0</v>
      </c>
      <c r="C2264" s="59">
        <v>16344.0</v>
      </c>
      <c r="D2264" s="27">
        <v>0.0</v>
      </c>
      <c r="E2264" s="41"/>
    </row>
    <row r="2265" hidden="1">
      <c r="A2265" s="35" t="s">
        <v>1681</v>
      </c>
      <c r="B2265" s="29">
        <v>517451.4</v>
      </c>
      <c r="C2265" s="59">
        <v>517451.4</v>
      </c>
      <c r="D2265" s="27">
        <v>0.0</v>
      </c>
      <c r="E2265" s="41"/>
    </row>
    <row r="2266" hidden="1">
      <c r="A2266" s="36" t="s">
        <v>1682</v>
      </c>
      <c r="B2266" s="42">
        <v>16.10000000000582</v>
      </c>
      <c r="C2266" s="65">
        <v>76.09999999997672</v>
      </c>
      <c r="D2266" s="66">
        <v>59.999999999970896</v>
      </c>
      <c r="E2266" s="45"/>
    </row>
    <row r="2267" hidden="1"/>
    <row r="2268" hidden="1"/>
    <row r="2269" hidden="1">
      <c r="A2269" s="5" t="s">
        <v>1685</v>
      </c>
      <c r="B2269" s="6"/>
      <c r="C2269" s="6"/>
      <c r="D2269" s="6"/>
      <c r="E2269" s="7"/>
    </row>
    <row r="2270" hidden="1">
      <c r="A2270" s="10"/>
      <c r="B2270" s="11"/>
      <c r="C2270" s="11"/>
      <c r="D2270" s="11"/>
      <c r="E2270" s="12"/>
    </row>
    <row r="2271" hidden="1">
      <c r="A2271" s="5" t="s">
        <v>1655</v>
      </c>
      <c r="B2271" s="6"/>
      <c r="C2271" s="6"/>
      <c r="D2271" s="6"/>
      <c r="E2271" s="7"/>
    </row>
    <row r="2272" hidden="1">
      <c r="A2272" s="10"/>
      <c r="B2272" s="11"/>
      <c r="C2272" s="11"/>
      <c r="D2272" s="11"/>
      <c r="E2272" s="12"/>
    </row>
    <row r="2273" hidden="1">
      <c r="A2273" s="13">
        <v>45985.0</v>
      </c>
      <c r="B2273" s="6"/>
      <c r="C2273" s="54" t="s">
        <v>1656</v>
      </c>
      <c r="D2273" s="15">
        <v>45991.0</v>
      </c>
      <c r="E2273" s="7"/>
    </row>
    <row r="2274" hidden="1">
      <c r="A2274" s="10"/>
      <c r="B2274" s="11"/>
      <c r="C2274" s="16"/>
      <c r="D2274" s="11"/>
      <c r="E2274" s="12"/>
    </row>
    <row r="2275" hidden="1">
      <c r="A2275" s="55" t="s">
        <v>1985</v>
      </c>
      <c r="B2275" s="7"/>
      <c r="C2275" s="16"/>
      <c r="D2275" s="56" t="s">
        <v>1986</v>
      </c>
      <c r="E2275" s="7"/>
    </row>
    <row r="2276" hidden="1">
      <c r="A2276" s="10"/>
      <c r="B2276" s="12"/>
      <c r="C2276" s="16"/>
      <c r="D2276" s="11"/>
      <c r="E2276" s="12"/>
    </row>
    <row r="2277" hidden="1">
      <c r="A2277" s="19" t="s">
        <v>1657</v>
      </c>
      <c r="B2277" s="6"/>
      <c r="C2277" s="6"/>
      <c r="D2277" s="6"/>
      <c r="E2277" s="7"/>
    </row>
    <row r="2278" hidden="1">
      <c r="A2278" s="20" t="s">
        <v>1658</v>
      </c>
      <c r="B2278" s="21" t="s">
        <v>1659</v>
      </c>
      <c r="C2278" s="22" t="s">
        <v>1660</v>
      </c>
      <c r="D2278" s="21" t="s">
        <v>1661</v>
      </c>
      <c r="E2278" s="23" t="s">
        <v>13</v>
      </c>
    </row>
    <row r="2279" hidden="1">
      <c r="A2279" s="57" t="s">
        <v>1662</v>
      </c>
      <c r="B2279" s="25">
        <v>25914.0</v>
      </c>
      <c r="C2279" s="26">
        <v>25914.0</v>
      </c>
      <c r="D2279" s="27">
        <v>0.0</v>
      </c>
      <c r="E2279" s="41"/>
    </row>
    <row r="2280" hidden="1">
      <c r="A2280" s="57" t="s">
        <v>1663</v>
      </c>
      <c r="B2280" s="29">
        <v>23955.5</v>
      </c>
      <c r="C2280" s="26">
        <v>23955.5</v>
      </c>
      <c r="D2280" s="27">
        <v>0.0</v>
      </c>
      <c r="E2280" s="28"/>
    </row>
    <row r="2281" hidden="1">
      <c r="A2281" s="57" t="s">
        <v>1664</v>
      </c>
      <c r="B2281" s="29">
        <v>390.0</v>
      </c>
      <c r="C2281" s="26">
        <v>390.0</v>
      </c>
      <c r="D2281" s="27">
        <v>0.0</v>
      </c>
      <c r="E2281" s="41"/>
    </row>
    <row r="2282" hidden="1">
      <c r="A2282" s="57" t="s">
        <v>1666</v>
      </c>
      <c r="B2282" s="29">
        <v>0.0</v>
      </c>
      <c r="C2282" s="26"/>
      <c r="D2282" s="27">
        <v>0.0</v>
      </c>
      <c r="E2282" s="41"/>
    </row>
    <row r="2283" hidden="1">
      <c r="A2283" s="31" t="s">
        <v>1668</v>
      </c>
      <c r="B2283" s="29">
        <v>0.0</v>
      </c>
      <c r="C2283" s="26"/>
      <c r="D2283" s="27">
        <v>0.0</v>
      </c>
      <c r="E2283" s="41"/>
    </row>
    <row r="2284" hidden="1">
      <c r="A2284" s="31" t="s">
        <v>1669</v>
      </c>
      <c r="B2284" s="29">
        <v>0.0</v>
      </c>
      <c r="C2284" s="26"/>
      <c r="D2284" s="27">
        <v>0.0</v>
      </c>
      <c r="E2284" s="28"/>
    </row>
    <row r="2285" hidden="1">
      <c r="A2285" s="31" t="s">
        <v>1671</v>
      </c>
      <c r="B2285" s="29">
        <v>8714.0</v>
      </c>
      <c r="C2285" s="26">
        <v>8674.0</v>
      </c>
      <c r="D2285" s="27">
        <v>-40.0</v>
      </c>
      <c r="E2285" s="28" t="s">
        <v>2214</v>
      </c>
    </row>
    <row r="2286" hidden="1">
      <c r="A2286" s="31" t="s">
        <v>1673</v>
      </c>
      <c r="B2286" s="29">
        <v>7240.0</v>
      </c>
      <c r="C2286" s="26">
        <v>7280.0</v>
      </c>
      <c r="D2286" s="27">
        <v>40.0</v>
      </c>
      <c r="E2286" s="41"/>
    </row>
    <row r="2287" hidden="1">
      <c r="A2287" s="58" t="s">
        <v>1674</v>
      </c>
      <c r="B2287" s="29">
        <v>135904.0</v>
      </c>
      <c r="C2287" s="29">
        <v>135904.0</v>
      </c>
      <c r="D2287" s="27">
        <v>0.0</v>
      </c>
      <c r="E2287" s="41"/>
    </row>
    <row r="2288" hidden="1">
      <c r="A2288" s="58" t="s">
        <v>1675</v>
      </c>
      <c r="B2288" s="29">
        <v>42696.0</v>
      </c>
      <c r="C2288" s="59">
        <v>42696.0</v>
      </c>
      <c r="D2288" s="27">
        <v>0.0</v>
      </c>
      <c r="E2288" s="41"/>
    </row>
    <row r="2289" hidden="1">
      <c r="A2289" s="58" t="s">
        <v>1676</v>
      </c>
      <c r="B2289" s="29">
        <v>150968.0</v>
      </c>
      <c r="C2289" s="59">
        <v>151551.0</v>
      </c>
      <c r="D2289" s="27">
        <v>583.0</v>
      </c>
      <c r="E2289" s="41"/>
    </row>
    <row r="2290" hidden="1">
      <c r="A2290" s="58" t="s">
        <v>1677</v>
      </c>
      <c r="B2290" s="29">
        <v>113141.0</v>
      </c>
      <c r="C2290" s="59">
        <v>113141.0</v>
      </c>
      <c r="D2290" s="27">
        <v>0.0</v>
      </c>
      <c r="E2290" s="41"/>
    </row>
    <row r="2291" hidden="1">
      <c r="A2291" s="58" t="s">
        <v>1679</v>
      </c>
      <c r="B2291" s="29">
        <v>654.0</v>
      </c>
      <c r="C2291" s="59">
        <v>654.0</v>
      </c>
      <c r="D2291" s="27">
        <v>0.0</v>
      </c>
      <c r="E2291" s="41"/>
    </row>
    <row r="2292" hidden="1">
      <c r="A2292" s="58" t="s">
        <v>1680</v>
      </c>
      <c r="B2292" s="29">
        <v>14456.0</v>
      </c>
      <c r="C2292" s="59">
        <v>14456.0</v>
      </c>
      <c r="D2292" s="27">
        <v>0.0</v>
      </c>
      <c r="E2292" s="41"/>
    </row>
    <row r="2293" hidden="1">
      <c r="A2293" s="35" t="s">
        <v>1681</v>
      </c>
      <c r="B2293" s="29">
        <v>509568.5</v>
      </c>
      <c r="C2293" s="59">
        <v>510151.5</v>
      </c>
      <c r="D2293" s="27">
        <v>583.0</v>
      </c>
      <c r="E2293" s="41"/>
    </row>
    <row r="2294" hidden="1">
      <c r="A2294" s="36" t="s">
        <v>1682</v>
      </c>
      <c r="B2294" s="42">
        <v>8.0</v>
      </c>
      <c r="C2294" s="65">
        <v>8.0</v>
      </c>
      <c r="D2294" s="66">
        <v>0.0</v>
      </c>
      <c r="E2294" s="45"/>
    </row>
    <row r="2295" hidden="1"/>
    <row r="2296" hidden="1"/>
    <row r="2297" hidden="1">
      <c r="A2297" s="5" t="s">
        <v>1685</v>
      </c>
      <c r="B2297" s="6"/>
      <c r="C2297" s="6"/>
      <c r="D2297" s="6"/>
      <c r="E2297" s="7"/>
    </row>
    <row r="2298" hidden="1">
      <c r="A2298" s="10"/>
      <c r="B2298" s="11"/>
      <c r="C2298" s="11"/>
      <c r="D2298" s="11"/>
      <c r="E2298" s="12"/>
    </row>
    <row r="2299" hidden="1">
      <c r="A2299" s="5" t="s">
        <v>1655</v>
      </c>
      <c r="B2299" s="6"/>
      <c r="C2299" s="6"/>
      <c r="D2299" s="6"/>
      <c r="E2299" s="7"/>
    </row>
    <row r="2300" hidden="1">
      <c r="A2300" s="10"/>
      <c r="B2300" s="11"/>
      <c r="C2300" s="11"/>
      <c r="D2300" s="11"/>
      <c r="E2300" s="12"/>
    </row>
    <row r="2301" hidden="1">
      <c r="A2301" s="13">
        <v>45992.0</v>
      </c>
      <c r="B2301" s="6"/>
      <c r="C2301" s="54" t="s">
        <v>1656</v>
      </c>
      <c r="D2301" s="15">
        <v>45998.0</v>
      </c>
      <c r="E2301" s="7"/>
    </row>
    <row r="2302" hidden="1">
      <c r="A2302" s="10"/>
      <c r="B2302" s="11"/>
      <c r="C2302" s="16"/>
      <c r="D2302" s="11"/>
      <c r="E2302" s="12"/>
    </row>
    <row r="2303" hidden="1">
      <c r="A2303" s="55" t="s">
        <v>1985</v>
      </c>
      <c r="B2303" s="7"/>
      <c r="C2303" s="16"/>
      <c r="D2303" s="56" t="s">
        <v>1986</v>
      </c>
      <c r="E2303" s="7"/>
    </row>
    <row r="2304" hidden="1">
      <c r="A2304" s="10"/>
      <c r="B2304" s="12"/>
      <c r="C2304" s="16"/>
      <c r="D2304" s="11"/>
      <c r="E2304" s="12"/>
    </row>
    <row r="2305" hidden="1">
      <c r="A2305" s="19" t="s">
        <v>1657</v>
      </c>
      <c r="B2305" s="6"/>
      <c r="C2305" s="6"/>
      <c r="D2305" s="6"/>
      <c r="E2305" s="7"/>
    </row>
    <row r="2306" hidden="1">
      <c r="A2306" s="20" t="s">
        <v>1658</v>
      </c>
      <c r="B2306" s="21" t="s">
        <v>1659</v>
      </c>
      <c r="C2306" s="22" t="s">
        <v>1660</v>
      </c>
      <c r="D2306" s="21" t="s">
        <v>1661</v>
      </c>
      <c r="E2306" s="23" t="s">
        <v>13</v>
      </c>
    </row>
    <row r="2307" hidden="1">
      <c r="A2307" s="57" t="s">
        <v>1662</v>
      </c>
      <c r="B2307" s="25">
        <v>34817.0</v>
      </c>
      <c r="C2307" s="26">
        <v>34817.0</v>
      </c>
      <c r="D2307" s="27">
        <v>0.0</v>
      </c>
      <c r="E2307" s="41"/>
    </row>
    <row r="2308" hidden="1">
      <c r="A2308" s="57" t="s">
        <v>1663</v>
      </c>
      <c r="B2308" s="29">
        <v>37144.0</v>
      </c>
      <c r="C2308" s="26">
        <v>37144.0</v>
      </c>
      <c r="D2308" s="27">
        <v>0.0</v>
      </c>
      <c r="E2308" s="28"/>
    </row>
    <row r="2309" hidden="1">
      <c r="A2309" s="57" t="s">
        <v>1664</v>
      </c>
      <c r="B2309" s="29">
        <v>2400.0</v>
      </c>
      <c r="C2309" s="26">
        <v>2400.0</v>
      </c>
      <c r="D2309" s="27">
        <v>0.0</v>
      </c>
      <c r="E2309" s="41"/>
    </row>
    <row r="2310" hidden="1">
      <c r="A2310" s="57" t="s">
        <v>1666</v>
      </c>
      <c r="B2310" s="29">
        <v>0.0</v>
      </c>
      <c r="C2310" s="26"/>
      <c r="D2310" s="27">
        <v>0.0</v>
      </c>
      <c r="E2310" s="41"/>
    </row>
    <row r="2311" hidden="1">
      <c r="A2311" s="31" t="s">
        <v>1668</v>
      </c>
      <c r="B2311" s="29">
        <v>440.0</v>
      </c>
      <c r="C2311" s="26"/>
      <c r="D2311" s="27">
        <v>-440.0</v>
      </c>
      <c r="E2311" s="41"/>
    </row>
    <row r="2312" hidden="1">
      <c r="A2312" s="31" t="s">
        <v>1669</v>
      </c>
      <c r="B2312" s="29">
        <v>0.0</v>
      </c>
      <c r="C2312" s="26"/>
      <c r="D2312" s="27">
        <v>0.0</v>
      </c>
      <c r="E2312" s="28"/>
    </row>
    <row r="2313" hidden="1">
      <c r="A2313" s="31" t="s">
        <v>1671</v>
      </c>
      <c r="B2313" s="29">
        <v>655.0</v>
      </c>
      <c r="C2313" s="26">
        <v>655.0</v>
      </c>
      <c r="D2313" s="27">
        <v>0.0</v>
      </c>
      <c r="E2313" s="28" t="s">
        <v>2214</v>
      </c>
    </row>
    <row r="2314" hidden="1">
      <c r="A2314" s="31" t="s">
        <v>1673</v>
      </c>
      <c r="B2314" s="29">
        <v>6360.0</v>
      </c>
      <c r="C2314" s="26">
        <v>6800.0</v>
      </c>
      <c r="D2314" s="27">
        <v>440.0</v>
      </c>
      <c r="E2314" s="41"/>
    </row>
    <row r="2315" hidden="1">
      <c r="A2315" s="58" t="s">
        <v>1674</v>
      </c>
      <c r="B2315" s="29">
        <v>130098.0</v>
      </c>
      <c r="C2315" s="29">
        <v>130098.0</v>
      </c>
      <c r="D2315" s="27">
        <v>0.0</v>
      </c>
      <c r="E2315" s="41"/>
    </row>
    <row r="2316" hidden="1">
      <c r="A2316" s="58" t="s">
        <v>1675</v>
      </c>
      <c r="B2316" s="29">
        <v>34355.0</v>
      </c>
      <c r="C2316" s="59">
        <v>34355.0</v>
      </c>
      <c r="D2316" s="27">
        <v>0.0</v>
      </c>
      <c r="E2316" s="41"/>
    </row>
    <row r="2317" hidden="1">
      <c r="A2317" s="58" t="s">
        <v>1676</v>
      </c>
      <c r="B2317" s="29">
        <v>125744.0</v>
      </c>
      <c r="C2317" s="59">
        <v>125744.0</v>
      </c>
      <c r="D2317" s="27">
        <v>0.0</v>
      </c>
      <c r="E2317" s="41"/>
    </row>
    <row r="2318" hidden="1">
      <c r="A2318" s="58" t="s">
        <v>1677</v>
      </c>
      <c r="B2318" s="29">
        <v>113633.0</v>
      </c>
      <c r="C2318" s="59">
        <v>113633.0</v>
      </c>
      <c r="D2318" s="27">
        <v>0.0</v>
      </c>
      <c r="E2318" s="41"/>
    </row>
    <row r="2319" hidden="1">
      <c r="A2319" s="58" t="s">
        <v>1679</v>
      </c>
      <c r="B2319" s="29">
        <v>4878.0</v>
      </c>
      <c r="C2319" s="59">
        <v>4878.0</v>
      </c>
      <c r="D2319" s="27">
        <v>0.0</v>
      </c>
      <c r="E2319" s="41"/>
    </row>
    <row r="2320" hidden="1">
      <c r="A2320" s="58" t="s">
        <v>1680</v>
      </c>
      <c r="B2320" s="29">
        <v>19674.0</v>
      </c>
      <c r="C2320" s="59">
        <v>19674.0</v>
      </c>
      <c r="D2320" s="27">
        <v>0.0</v>
      </c>
      <c r="E2320" s="41"/>
    </row>
    <row r="2321" hidden="1">
      <c r="A2321" s="35" t="s">
        <v>1681</v>
      </c>
      <c r="B2321" s="29">
        <v>490493.5</v>
      </c>
      <c r="C2321" s="59">
        <v>490493.5</v>
      </c>
      <c r="D2321" s="27">
        <v>0.0</v>
      </c>
      <c r="E2321" s="41"/>
    </row>
    <row r="2322" hidden="1">
      <c r="A2322" s="36" t="s">
        <v>1682</v>
      </c>
      <c r="B2322" s="42">
        <v>30.5</v>
      </c>
      <c r="C2322" s="65">
        <v>30.5</v>
      </c>
      <c r="D2322" s="66">
        <v>0.0</v>
      </c>
      <c r="E2322" s="45"/>
    </row>
    <row r="2323" hidden="1"/>
    <row r="2324" hidden="1"/>
    <row r="2325" hidden="1">
      <c r="A2325" s="5" t="s">
        <v>1685</v>
      </c>
      <c r="B2325" s="6"/>
      <c r="C2325" s="6"/>
      <c r="D2325" s="6"/>
      <c r="E2325" s="7"/>
    </row>
    <row r="2326" hidden="1">
      <c r="A2326" s="10"/>
      <c r="B2326" s="11"/>
      <c r="C2326" s="11"/>
      <c r="D2326" s="11"/>
      <c r="E2326" s="12"/>
    </row>
    <row r="2327" hidden="1">
      <c r="A2327" s="5" t="s">
        <v>1655</v>
      </c>
      <c r="B2327" s="6"/>
      <c r="C2327" s="6"/>
      <c r="D2327" s="6"/>
      <c r="E2327" s="7"/>
    </row>
    <row r="2328" hidden="1">
      <c r="A2328" s="10"/>
      <c r="B2328" s="11"/>
      <c r="C2328" s="11"/>
      <c r="D2328" s="11"/>
      <c r="E2328" s="12"/>
    </row>
    <row r="2329" hidden="1">
      <c r="A2329" s="13">
        <v>45992.0</v>
      </c>
      <c r="B2329" s="6"/>
      <c r="C2329" s="54" t="s">
        <v>1656</v>
      </c>
      <c r="D2329" s="15">
        <v>45998.0</v>
      </c>
      <c r="E2329" s="7"/>
    </row>
    <row r="2330" hidden="1">
      <c r="A2330" s="10"/>
      <c r="B2330" s="11"/>
      <c r="C2330" s="16"/>
      <c r="D2330" s="11"/>
      <c r="E2330" s="12"/>
    </row>
    <row r="2331" hidden="1">
      <c r="A2331" s="55" t="s">
        <v>1985</v>
      </c>
      <c r="B2331" s="7"/>
      <c r="C2331" s="16"/>
      <c r="D2331" s="56" t="s">
        <v>1986</v>
      </c>
      <c r="E2331" s="7"/>
    </row>
    <row r="2332" hidden="1">
      <c r="A2332" s="10"/>
      <c r="B2332" s="12"/>
      <c r="C2332" s="16"/>
      <c r="D2332" s="11"/>
      <c r="E2332" s="12"/>
    </row>
    <row r="2333" hidden="1">
      <c r="A2333" s="19" t="s">
        <v>1657</v>
      </c>
      <c r="B2333" s="6"/>
      <c r="C2333" s="6"/>
      <c r="D2333" s="6"/>
      <c r="E2333" s="7"/>
    </row>
    <row r="2334" hidden="1">
      <c r="A2334" s="20" t="s">
        <v>1658</v>
      </c>
      <c r="B2334" s="21" t="s">
        <v>1659</v>
      </c>
      <c r="C2334" s="22" t="s">
        <v>1660</v>
      </c>
      <c r="D2334" s="21" t="s">
        <v>1661</v>
      </c>
      <c r="E2334" s="23" t="s">
        <v>13</v>
      </c>
    </row>
    <row r="2335" hidden="1">
      <c r="A2335" s="57" t="s">
        <v>1662</v>
      </c>
      <c r="B2335" s="25">
        <v>34817.0</v>
      </c>
      <c r="C2335" s="26">
        <v>34817.0</v>
      </c>
      <c r="D2335" s="27">
        <v>0.0</v>
      </c>
      <c r="E2335" s="41"/>
    </row>
    <row r="2336" hidden="1">
      <c r="A2336" s="57" t="s">
        <v>1663</v>
      </c>
      <c r="B2336" s="29">
        <v>37144.0</v>
      </c>
      <c r="C2336" s="26">
        <v>37144.0</v>
      </c>
      <c r="D2336" s="27">
        <v>0.0</v>
      </c>
      <c r="E2336" s="28"/>
    </row>
    <row r="2337" hidden="1">
      <c r="A2337" s="57" t="s">
        <v>1664</v>
      </c>
      <c r="B2337" s="29">
        <v>2400.0</v>
      </c>
      <c r="C2337" s="26">
        <v>2400.0</v>
      </c>
      <c r="D2337" s="27">
        <v>0.0</v>
      </c>
      <c r="E2337" s="41"/>
    </row>
    <row r="2338" hidden="1">
      <c r="A2338" s="57" t="s">
        <v>1666</v>
      </c>
      <c r="B2338" s="29">
        <v>0.0</v>
      </c>
      <c r="C2338" s="26"/>
      <c r="D2338" s="27">
        <v>0.0</v>
      </c>
      <c r="E2338" s="41"/>
    </row>
    <row r="2339" hidden="1">
      <c r="A2339" s="31" t="s">
        <v>1668</v>
      </c>
      <c r="B2339" s="29">
        <v>440.0</v>
      </c>
      <c r="C2339" s="26"/>
      <c r="D2339" s="27">
        <v>-440.0</v>
      </c>
      <c r="E2339" s="41"/>
    </row>
    <row r="2340" hidden="1">
      <c r="A2340" s="31" t="s">
        <v>1669</v>
      </c>
      <c r="B2340" s="29">
        <v>0.0</v>
      </c>
      <c r="C2340" s="26"/>
      <c r="D2340" s="27">
        <v>0.0</v>
      </c>
      <c r="E2340" s="28"/>
    </row>
    <row r="2341" hidden="1">
      <c r="A2341" s="31" t="s">
        <v>1671</v>
      </c>
      <c r="B2341" s="29">
        <v>655.0</v>
      </c>
      <c r="C2341" s="26">
        <v>655.0</v>
      </c>
      <c r="D2341" s="27">
        <v>0.0</v>
      </c>
      <c r="E2341" s="28" t="s">
        <v>2215</v>
      </c>
    </row>
    <row r="2342" hidden="1">
      <c r="A2342" s="31" t="s">
        <v>1673</v>
      </c>
      <c r="B2342" s="29">
        <v>6360.0</v>
      </c>
      <c r="C2342" s="26">
        <v>6800.0</v>
      </c>
      <c r="D2342" s="27">
        <v>440.0</v>
      </c>
      <c r="E2342" s="41"/>
    </row>
    <row r="2343" hidden="1">
      <c r="A2343" s="58" t="s">
        <v>1674</v>
      </c>
      <c r="B2343" s="29">
        <v>130098.0</v>
      </c>
      <c r="C2343" s="29">
        <v>130098.0</v>
      </c>
      <c r="D2343" s="27">
        <v>0.0</v>
      </c>
      <c r="E2343" s="41"/>
    </row>
    <row r="2344" hidden="1">
      <c r="A2344" s="58" t="s">
        <v>1675</v>
      </c>
      <c r="B2344" s="29">
        <v>34355.0</v>
      </c>
      <c r="C2344" s="59">
        <v>34355.0</v>
      </c>
      <c r="D2344" s="27">
        <v>0.0</v>
      </c>
      <c r="E2344" s="41"/>
    </row>
    <row r="2345" hidden="1">
      <c r="A2345" s="58" t="s">
        <v>1676</v>
      </c>
      <c r="B2345" s="29">
        <v>125744.0</v>
      </c>
      <c r="C2345" s="59">
        <v>125744.0</v>
      </c>
      <c r="D2345" s="27">
        <v>0.0</v>
      </c>
      <c r="E2345" s="41"/>
    </row>
    <row r="2346" hidden="1">
      <c r="A2346" s="58" t="s">
        <v>1677</v>
      </c>
      <c r="B2346" s="29">
        <v>113633.0</v>
      </c>
      <c r="C2346" s="59">
        <v>113633.0</v>
      </c>
      <c r="D2346" s="27">
        <v>0.0</v>
      </c>
      <c r="E2346" s="41"/>
    </row>
    <row r="2347" hidden="1">
      <c r="A2347" s="58" t="s">
        <v>1679</v>
      </c>
      <c r="B2347" s="29">
        <v>4878.0</v>
      </c>
      <c r="C2347" s="59">
        <v>4878.0</v>
      </c>
      <c r="D2347" s="27">
        <v>0.0</v>
      </c>
      <c r="E2347" s="41"/>
    </row>
    <row r="2348" hidden="1">
      <c r="A2348" s="58" t="s">
        <v>1680</v>
      </c>
      <c r="B2348" s="29">
        <v>19674.0</v>
      </c>
      <c r="C2348" s="59">
        <v>19674.0</v>
      </c>
      <c r="D2348" s="27">
        <v>0.0</v>
      </c>
      <c r="E2348" s="41"/>
    </row>
    <row r="2349" hidden="1">
      <c r="A2349" s="35" t="s">
        <v>1681</v>
      </c>
      <c r="B2349" s="29">
        <v>490493.5</v>
      </c>
      <c r="C2349" s="59">
        <v>490493.5</v>
      </c>
      <c r="D2349" s="27">
        <v>0.0</v>
      </c>
      <c r="E2349" s="41"/>
    </row>
    <row r="2350" hidden="1">
      <c r="A2350" s="36" t="s">
        <v>1682</v>
      </c>
      <c r="B2350" s="42">
        <v>30.5</v>
      </c>
      <c r="C2350" s="65">
        <v>30.5</v>
      </c>
      <c r="D2350" s="66">
        <v>0.0</v>
      </c>
      <c r="E2350" s="45"/>
    </row>
    <row r="2351" hidden="1"/>
    <row r="2352" hidden="1"/>
    <row r="2353" hidden="1">
      <c r="A2353" s="5" t="s">
        <v>1685</v>
      </c>
      <c r="B2353" s="6"/>
      <c r="C2353" s="6"/>
      <c r="D2353" s="6"/>
      <c r="E2353" s="7"/>
    </row>
    <row r="2354" hidden="1">
      <c r="A2354" s="10"/>
      <c r="B2354" s="11"/>
      <c r="C2354" s="11"/>
      <c r="D2354" s="11"/>
      <c r="E2354" s="12"/>
    </row>
    <row r="2355" hidden="1">
      <c r="A2355" s="5" t="s">
        <v>1655</v>
      </c>
      <c r="B2355" s="6"/>
      <c r="C2355" s="6"/>
      <c r="D2355" s="6"/>
      <c r="E2355" s="7"/>
    </row>
    <row r="2356" hidden="1">
      <c r="A2356" s="10"/>
      <c r="B2356" s="11"/>
      <c r="C2356" s="11"/>
      <c r="D2356" s="11"/>
      <c r="E2356" s="12"/>
    </row>
    <row r="2357" hidden="1">
      <c r="A2357" s="13">
        <v>45999.0</v>
      </c>
      <c r="B2357" s="6"/>
      <c r="C2357" s="54" t="s">
        <v>1656</v>
      </c>
      <c r="D2357" s="15">
        <v>46005.0</v>
      </c>
      <c r="E2357" s="7"/>
    </row>
    <row r="2358" hidden="1">
      <c r="A2358" s="10"/>
      <c r="B2358" s="11"/>
      <c r="C2358" s="16"/>
      <c r="D2358" s="11"/>
      <c r="E2358" s="12"/>
    </row>
    <row r="2359" hidden="1">
      <c r="A2359" s="55" t="s">
        <v>1985</v>
      </c>
      <c r="B2359" s="7"/>
      <c r="C2359" s="16"/>
      <c r="D2359" s="56" t="s">
        <v>1986</v>
      </c>
      <c r="E2359" s="7"/>
    </row>
    <row r="2360" hidden="1">
      <c r="A2360" s="10"/>
      <c r="B2360" s="12"/>
      <c r="C2360" s="16"/>
      <c r="D2360" s="11"/>
      <c r="E2360" s="12"/>
    </row>
    <row r="2361" hidden="1">
      <c r="A2361" s="19" t="s">
        <v>1657</v>
      </c>
      <c r="B2361" s="6"/>
      <c r="C2361" s="6"/>
      <c r="D2361" s="6"/>
      <c r="E2361" s="7"/>
    </row>
    <row r="2362" hidden="1">
      <c r="A2362" s="20" t="s">
        <v>1658</v>
      </c>
      <c r="B2362" s="21" t="s">
        <v>1659</v>
      </c>
      <c r="C2362" s="22" t="s">
        <v>1660</v>
      </c>
      <c r="D2362" s="21" t="s">
        <v>1661</v>
      </c>
      <c r="E2362" s="23" t="s">
        <v>13</v>
      </c>
    </row>
    <row r="2363" hidden="1">
      <c r="A2363" s="57" t="s">
        <v>1662</v>
      </c>
      <c r="B2363" s="25">
        <v>32322.0</v>
      </c>
      <c r="C2363" s="26">
        <v>32322.0</v>
      </c>
      <c r="D2363" s="27">
        <v>0.0</v>
      </c>
      <c r="E2363" s="41"/>
    </row>
    <row r="2364" hidden="1">
      <c r="A2364" s="57" t="s">
        <v>1663</v>
      </c>
      <c r="B2364" s="29">
        <v>34137.0</v>
      </c>
      <c r="C2364" s="26">
        <v>34137.0</v>
      </c>
      <c r="D2364" s="27">
        <v>0.0</v>
      </c>
      <c r="E2364" s="28"/>
    </row>
    <row r="2365" hidden="1">
      <c r="A2365" s="57" t="s">
        <v>1664</v>
      </c>
      <c r="B2365" s="29">
        <v>640.0</v>
      </c>
      <c r="C2365" s="26">
        <v>640.0</v>
      </c>
      <c r="D2365" s="27">
        <v>0.0</v>
      </c>
      <c r="E2365" s="41"/>
    </row>
    <row r="2366" hidden="1">
      <c r="A2366" s="57" t="s">
        <v>1666</v>
      </c>
      <c r="B2366" s="29">
        <v>0.0</v>
      </c>
      <c r="C2366" s="26"/>
      <c r="D2366" s="27">
        <v>0.0</v>
      </c>
      <c r="E2366" s="41"/>
    </row>
    <row r="2367" hidden="1">
      <c r="A2367" s="31" t="s">
        <v>1668</v>
      </c>
      <c r="B2367" s="29">
        <v>360.0</v>
      </c>
      <c r="C2367" s="26">
        <v>360.0</v>
      </c>
      <c r="D2367" s="27">
        <v>0.0</v>
      </c>
      <c r="E2367" s="40" t="s">
        <v>2216</v>
      </c>
    </row>
    <row r="2368" hidden="1">
      <c r="A2368" s="31" t="s">
        <v>1669</v>
      </c>
      <c r="B2368" s="29">
        <v>145.0</v>
      </c>
      <c r="C2368" s="26">
        <v>145.0</v>
      </c>
      <c r="D2368" s="27">
        <v>0.0</v>
      </c>
      <c r="E2368" s="28"/>
    </row>
    <row r="2369" hidden="1">
      <c r="A2369" s="31" t="s">
        <v>1671</v>
      </c>
      <c r="B2369" s="29">
        <v>627.0</v>
      </c>
      <c r="C2369" s="26">
        <v>560.0</v>
      </c>
      <c r="D2369" s="27">
        <v>-67.0</v>
      </c>
      <c r="E2369" s="28" t="s">
        <v>2217</v>
      </c>
    </row>
    <row r="2370" hidden="1">
      <c r="A2370" s="31" t="s">
        <v>1673</v>
      </c>
      <c r="B2370" s="29">
        <v>4440.0</v>
      </c>
      <c r="C2370" s="26">
        <v>4480.0</v>
      </c>
      <c r="D2370" s="27">
        <v>40.0</v>
      </c>
      <c r="E2370" s="41"/>
    </row>
    <row r="2371" hidden="1">
      <c r="A2371" s="58" t="s">
        <v>1674</v>
      </c>
      <c r="B2371" s="29">
        <v>150565.0</v>
      </c>
      <c r="C2371" s="29">
        <v>150565.0</v>
      </c>
      <c r="D2371" s="27">
        <v>0.0</v>
      </c>
      <c r="E2371" s="41"/>
    </row>
    <row r="2372" hidden="1">
      <c r="A2372" s="58" t="s">
        <v>1675</v>
      </c>
      <c r="B2372" s="29">
        <v>43128.0</v>
      </c>
      <c r="C2372" s="59">
        <v>43920.0</v>
      </c>
      <c r="D2372" s="27">
        <v>792.0</v>
      </c>
      <c r="E2372" s="41"/>
    </row>
    <row r="2373" hidden="1">
      <c r="A2373" s="58" t="s">
        <v>1676</v>
      </c>
      <c r="B2373" s="29">
        <v>163358.0</v>
      </c>
      <c r="C2373" s="59">
        <v>163358.0</v>
      </c>
      <c r="D2373" s="27">
        <v>0.0</v>
      </c>
      <c r="E2373" s="41"/>
    </row>
    <row r="2374" hidden="1">
      <c r="A2374" s="58" t="s">
        <v>1677</v>
      </c>
      <c r="B2374" s="29">
        <v>122939.0</v>
      </c>
      <c r="C2374" s="59">
        <v>123383.0</v>
      </c>
      <c r="D2374" s="27">
        <v>444.0</v>
      </c>
      <c r="E2374" s="41"/>
    </row>
    <row r="2375" hidden="1">
      <c r="A2375" s="58" t="s">
        <v>1679</v>
      </c>
      <c r="B2375" s="29">
        <v>9639.0</v>
      </c>
      <c r="C2375" s="59">
        <v>9639.0</v>
      </c>
      <c r="D2375" s="27">
        <v>0.0</v>
      </c>
      <c r="E2375" s="41"/>
    </row>
    <row r="2376" hidden="1">
      <c r="A2376" s="58" t="s">
        <v>1680</v>
      </c>
      <c r="B2376" s="29">
        <v>16446.0</v>
      </c>
      <c r="C2376" s="59">
        <v>16446.0</v>
      </c>
      <c r="D2376" s="27">
        <v>0.0</v>
      </c>
      <c r="E2376" s="41"/>
    </row>
    <row r="2377" hidden="1">
      <c r="A2377" s="35" t="s">
        <v>1681</v>
      </c>
      <c r="B2377" s="29">
        <v>562290.7</v>
      </c>
      <c r="C2377" s="59">
        <v>563526.7</v>
      </c>
      <c r="D2377" s="27">
        <v>1236.0</v>
      </c>
      <c r="E2377" s="41"/>
    </row>
    <row r="2378" hidden="1">
      <c r="A2378" s="36" t="s">
        <v>1682</v>
      </c>
      <c r="B2378" s="42">
        <v>9.30000000000291</v>
      </c>
      <c r="C2378" s="65">
        <v>-17.699999999953434</v>
      </c>
      <c r="D2378" s="66">
        <v>-26.999999999956344</v>
      </c>
      <c r="E2378" s="45"/>
    </row>
    <row r="2379" hidden="1"/>
    <row r="2380" hidden="1"/>
    <row r="2381" hidden="1">
      <c r="A2381" s="5" t="s">
        <v>1685</v>
      </c>
      <c r="B2381" s="6"/>
      <c r="C2381" s="6"/>
      <c r="D2381" s="6"/>
      <c r="E2381" s="7"/>
    </row>
    <row r="2382" hidden="1">
      <c r="A2382" s="10"/>
      <c r="B2382" s="11"/>
      <c r="C2382" s="11"/>
      <c r="D2382" s="11"/>
      <c r="E2382" s="12"/>
    </row>
    <row r="2383" hidden="1">
      <c r="A2383" s="5" t="s">
        <v>1655</v>
      </c>
      <c r="B2383" s="6"/>
      <c r="C2383" s="6"/>
      <c r="D2383" s="6"/>
      <c r="E2383" s="7"/>
    </row>
    <row r="2384" hidden="1">
      <c r="A2384" s="10"/>
      <c r="B2384" s="11"/>
      <c r="C2384" s="11"/>
      <c r="D2384" s="11"/>
      <c r="E2384" s="12"/>
    </row>
    <row r="2385" hidden="1">
      <c r="A2385" s="13">
        <v>45999.0</v>
      </c>
      <c r="B2385" s="6"/>
      <c r="C2385" s="54" t="s">
        <v>1656</v>
      </c>
      <c r="D2385" s="15">
        <v>46005.0</v>
      </c>
      <c r="E2385" s="7"/>
    </row>
    <row r="2386" hidden="1">
      <c r="A2386" s="10"/>
      <c r="B2386" s="11"/>
      <c r="C2386" s="16"/>
      <c r="D2386" s="11"/>
      <c r="E2386" s="12"/>
    </row>
    <row r="2387" hidden="1">
      <c r="A2387" s="55" t="s">
        <v>1985</v>
      </c>
      <c r="B2387" s="7"/>
      <c r="C2387" s="16"/>
      <c r="D2387" s="56" t="s">
        <v>1986</v>
      </c>
      <c r="E2387" s="7"/>
    </row>
    <row r="2388" hidden="1">
      <c r="A2388" s="10"/>
      <c r="B2388" s="12"/>
      <c r="C2388" s="16"/>
      <c r="D2388" s="11"/>
      <c r="E2388" s="12"/>
    </row>
    <row r="2389" hidden="1">
      <c r="A2389" s="19" t="s">
        <v>1657</v>
      </c>
      <c r="B2389" s="6"/>
      <c r="C2389" s="6"/>
      <c r="D2389" s="6"/>
      <c r="E2389" s="7"/>
    </row>
    <row r="2390" hidden="1">
      <c r="A2390" s="20" t="s">
        <v>1658</v>
      </c>
      <c r="B2390" s="21" t="s">
        <v>1659</v>
      </c>
      <c r="C2390" s="22" t="s">
        <v>1660</v>
      </c>
      <c r="D2390" s="21" t="s">
        <v>1661</v>
      </c>
      <c r="E2390" s="23" t="s">
        <v>13</v>
      </c>
    </row>
    <row r="2391" hidden="1">
      <c r="A2391" s="57" t="s">
        <v>1662</v>
      </c>
      <c r="B2391" s="25">
        <v>32322.0</v>
      </c>
      <c r="C2391" s="26">
        <v>32322.0</v>
      </c>
      <c r="D2391" s="27">
        <v>0.0</v>
      </c>
      <c r="E2391" s="41"/>
    </row>
    <row r="2392" hidden="1">
      <c r="A2392" s="57" t="s">
        <v>1663</v>
      </c>
      <c r="B2392" s="29">
        <v>34137.0</v>
      </c>
      <c r="C2392" s="26">
        <v>34137.0</v>
      </c>
      <c r="D2392" s="27">
        <v>0.0</v>
      </c>
      <c r="E2392" s="28"/>
    </row>
    <row r="2393" hidden="1">
      <c r="A2393" s="57" t="s">
        <v>1664</v>
      </c>
      <c r="B2393" s="29">
        <v>640.0</v>
      </c>
      <c r="C2393" s="26">
        <v>640.0</v>
      </c>
      <c r="D2393" s="27">
        <v>0.0</v>
      </c>
      <c r="E2393" s="41"/>
    </row>
    <row r="2394" hidden="1">
      <c r="A2394" s="57" t="s">
        <v>1666</v>
      </c>
      <c r="B2394" s="29">
        <v>0.0</v>
      </c>
      <c r="C2394" s="26"/>
      <c r="D2394" s="27">
        <v>0.0</v>
      </c>
      <c r="E2394" s="41"/>
    </row>
    <row r="2395" hidden="1">
      <c r="A2395" s="31" t="s">
        <v>1668</v>
      </c>
      <c r="B2395" s="29">
        <v>360.0</v>
      </c>
      <c r="C2395" s="26">
        <v>360.0</v>
      </c>
      <c r="D2395" s="27">
        <v>0.0</v>
      </c>
      <c r="E2395" s="40" t="s">
        <v>2216</v>
      </c>
    </row>
    <row r="2396" hidden="1">
      <c r="A2396" s="31" t="s">
        <v>1669</v>
      </c>
      <c r="B2396" s="29">
        <v>145.0</v>
      </c>
      <c r="C2396" s="26">
        <v>145.0</v>
      </c>
      <c r="D2396" s="27">
        <v>0.0</v>
      </c>
      <c r="E2396" s="28"/>
    </row>
    <row r="2397" hidden="1">
      <c r="A2397" s="31" t="s">
        <v>1671</v>
      </c>
      <c r="B2397" s="29">
        <v>627.0</v>
      </c>
      <c r="C2397" s="26">
        <v>560.0</v>
      </c>
      <c r="D2397" s="27">
        <v>-67.0</v>
      </c>
      <c r="E2397" s="28" t="s">
        <v>2217</v>
      </c>
    </row>
    <row r="2398" hidden="1">
      <c r="A2398" s="31" t="s">
        <v>1673</v>
      </c>
      <c r="B2398" s="29">
        <v>4440.0</v>
      </c>
      <c r="C2398" s="26">
        <v>4480.0</v>
      </c>
      <c r="D2398" s="27">
        <v>40.0</v>
      </c>
      <c r="E2398" s="41"/>
    </row>
    <row r="2399" hidden="1">
      <c r="A2399" s="58" t="s">
        <v>1674</v>
      </c>
      <c r="B2399" s="29">
        <v>150565.0</v>
      </c>
      <c r="C2399" s="29">
        <v>150565.0</v>
      </c>
      <c r="D2399" s="27">
        <v>0.0</v>
      </c>
      <c r="E2399" s="41"/>
    </row>
    <row r="2400" hidden="1">
      <c r="A2400" s="58" t="s">
        <v>1675</v>
      </c>
      <c r="B2400" s="29">
        <v>43128.0</v>
      </c>
      <c r="C2400" s="59">
        <v>43920.0</v>
      </c>
      <c r="D2400" s="27">
        <v>792.0</v>
      </c>
      <c r="E2400" s="41"/>
    </row>
    <row r="2401" hidden="1">
      <c r="A2401" s="58" t="s">
        <v>1676</v>
      </c>
      <c r="B2401" s="29">
        <v>163358.0</v>
      </c>
      <c r="C2401" s="59">
        <v>163358.0</v>
      </c>
      <c r="D2401" s="27">
        <v>0.0</v>
      </c>
      <c r="E2401" s="41"/>
    </row>
    <row r="2402" hidden="1">
      <c r="A2402" s="58" t="s">
        <v>1677</v>
      </c>
      <c r="B2402" s="29">
        <v>122939.0</v>
      </c>
      <c r="C2402" s="59">
        <v>123383.0</v>
      </c>
      <c r="D2402" s="27">
        <v>444.0</v>
      </c>
      <c r="E2402" s="41"/>
    </row>
    <row r="2403" hidden="1">
      <c r="A2403" s="58" t="s">
        <v>1679</v>
      </c>
      <c r="B2403" s="29">
        <v>9639.0</v>
      </c>
      <c r="C2403" s="59">
        <v>9639.0</v>
      </c>
      <c r="D2403" s="27">
        <v>0.0</v>
      </c>
      <c r="E2403" s="41"/>
    </row>
    <row r="2404" hidden="1">
      <c r="A2404" s="58" t="s">
        <v>1680</v>
      </c>
      <c r="B2404" s="29">
        <v>16446.0</v>
      </c>
      <c r="C2404" s="59">
        <v>16446.0</v>
      </c>
      <c r="D2404" s="27">
        <v>0.0</v>
      </c>
      <c r="E2404" s="41"/>
    </row>
    <row r="2405" hidden="1">
      <c r="A2405" s="35" t="s">
        <v>1681</v>
      </c>
      <c r="B2405" s="29">
        <v>562290.7</v>
      </c>
      <c r="C2405" s="59">
        <v>563526.7</v>
      </c>
      <c r="D2405" s="27">
        <v>1236.0</v>
      </c>
      <c r="E2405" s="41"/>
    </row>
    <row r="2406" hidden="1">
      <c r="A2406" s="36" t="s">
        <v>1682</v>
      </c>
      <c r="B2406" s="42">
        <v>9.30000000000291</v>
      </c>
      <c r="C2406" s="65">
        <v>-17.699999999953434</v>
      </c>
      <c r="D2406" s="66">
        <v>-26.999999999956344</v>
      </c>
      <c r="E2406" s="45"/>
    </row>
    <row r="2407" hidden="1"/>
    <row r="2408" hidden="1"/>
    <row r="2409" hidden="1">
      <c r="A2409" s="5" t="s">
        <v>1685</v>
      </c>
      <c r="B2409" s="6"/>
      <c r="C2409" s="6"/>
      <c r="D2409" s="6"/>
      <c r="E2409" s="7"/>
    </row>
    <row r="2410" hidden="1">
      <c r="A2410" s="10"/>
      <c r="B2410" s="11"/>
      <c r="C2410" s="11"/>
      <c r="D2410" s="11"/>
      <c r="E2410" s="12"/>
    </row>
    <row r="2411" hidden="1">
      <c r="A2411" s="5" t="s">
        <v>1655</v>
      </c>
      <c r="B2411" s="6"/>
      <c r="C2411" s="6"/>
      <c r="D2411" s="6"/>
      <c r="E2411" s="7"/>
    </row>
    <row r="2412" hidden="1">
      <c r="A2412" s="10"/>
      <c r="B2412" s="11"/>
      <c r="C2412" s="11"/>
      <c r="D2412" s="11"/>
      <c r="E2412" s="12"/>
    </row>
    <row r="2413" hidden="1">
      <c r="A2413" s="13">
        <v>46006.0</v>
      </c>
      <c r="B2413" s="6"/>
      <c r="C2413" s="54" t="s">
        <v>1656</v>
      </c>
      <c r="D2413" s="15">
        <v>46012.0</v>
      </c>
      <c r="E2413" s="7"/>
    </row>
    <row r="2414" hidden="1">
      <c r="A2414" s="10"/>
      <c r="B2414" s="11"/>
      <c r="C2414" s="16"/>
      <c r="D2414" s="11"/>
      <c r="E2414" s="12"/>
    </row>
    <row r="2415" hidden="1">
      <c r="A2415" s="55" t="s">
        <v>1985</v>
      </c>
      <c r="B2415" s="7"/>
      <c r="C2415" s="16"/>
      <c r="D2415" s="56" t="s">
        <v>1986</v>
      </c>
      <c r="E2415" s="7"/>
    </row>
    <row r="2416" hidden="1">
      <c r="A2416" s="10"/>
      <c r="B2416" s="12"/>
      <c r="C2416" s="16"/>
      <c r="D2416" s="11"/>
      <c r="E2416" s="12"/>
    </row>
    <row r="2417" hidden="1">
      <c r="A2417" s="19" t="s">
        <v>1657</v>
      </c>
      <c r="B2417" s="6"/>
      <c r="C2417" s="6"/>
      <c r="D2417" s="6"/>
      <c r="E2417" s="7"/>
    </row>
    <row r="2418" hidden="1">
      <c r="A2418" s="20" t="s">
        <v>1658</v>
      </c>
      <c r="B2418" s="21" t="s">
        <v>1659</v>
      </c>
      <c r="C2418" s="22" t="s">
        <v>1660</v>
      </c>
      <c r="D2418" s="21" t="s">
        <v>1661</v>
      </c>
      <c r="E2418" s="23" t="s">
        <v>13</v>
      </c>
    </row>
    <row r="2419" hidden="1">
      <c r="A2419" s="57" t="s">
        <v>1662</v>
      </c>
      <c r="B2419" s="25">
        <v>37575.0</v>
      </c>
      <c r="C2419" s="26">
        <v>37575.0</v>
      </c>
      <c r="D2419" s="27">
        <v>0.0</v>
      </c>
      <c r="E2419" s="41"/>
    </row>
    <row r="2420" hidden="1">
      <c r="A2420" s="57" t="s">
        <v>1663</v>
      </c>
      <c r="B2420" s="29">
        <v>35927.0</v>
      </c>
      <c r="C2420" s="26">
        <v>35927.0</v>
      </c>
      <c r="D2420" s="27">
        <v>0.0</v>
      </c>
      <c r="E2420" s="28"/>
    </row>
    <row r="2421" hidden="1">
      <c r="A2421" s="57" t="s">
        <v>1664</v>
      </c>
      <c r="B2421" s="29">
        <v>1540.0</v>
      </c>
      <c r="C2421" s="26">
        <v>1540.0</v>
      </c>
      <c r="D2421" s="27">
        <v>0.0</v>
      </c>
      <c r="E2421" s="41"/>
    </row>
    <row r="2422" hidden="1">
      <c r="A2422" s="57" t="s">
        <v>1666</v>
      </c>
      <c r="B2422" s="29">
        <v>0.0</v>
      </c>
      <c r="C2422" s="26"/>
      <c r="D2422" s="27">
        <v>0.0</v>
      </c>
      <c r="E2422" s="41"/>
    </row>
    <row r="2423" hidden="1">
      <c r="A2423" s="31" t="s">
        <v>1668</v>
      </c>
      <c r="B2423" s="29">
        <v>1600.0</v>
      </c>
      <c r="C2423" s="26"/>
      <c r="D2423" s="27">
        <v>-1600.0</v>
      </c>
      <c r="E2423" s="40"/>
    </row>
    <row r="2424" hidden="1">
      <c r="A2424" s="31" t="s">
        <v>1669</v>
      </c>
      <c r="B2424" s="29">
        <v>0.0</v>
      </c>
      <c r="C2424" s="26"/>
      <c r="D2424" s="27">
        <v>0.0</v>
      </c>
      <c r="E2424" s="28"/>
    </row>
    <row r="2425" hidden="1">
      <c r="A2425" s="31" t="s">
        <v>1671</v>
      </c>
      <c r="B2425" s="29">
        <v>1033.0</v>
      </c>
      <c r="C2425" s="26">
        <v>1033.0</v>
      </c>
      <c r="D2425" s="27">
        <v>0.0</v>
      </c>
      <c r="E2425" s="28" t="s">
        <v>2218</v>
      </c>
    </row>
    <row r="2426" hidden="1">
      <c r="A2426" s="31" t="s">
        <v>1673</v>
      </c>
      <c r="B2426" s="29">
        <v>4600.0</v>
      </c>
      <c r="C2426" s="26">
        <v>6240.0</v>
      </c>
      <c r="D2426" s="27">
        <v>1640.0</v>
      </c>
      <c r="E2426" s="41"/>
    </row>
    <row r="2427" hidden="1">
      <c r="A2427" s="58" t="s">
        <v>1674</v>
      </c>
      <c r="B2427" s="29">
        <v>140901.0</v>
      </c>
      <c r="C2427" s="29">
        <v>140901.0</v>
      </c>
      <c r="D2427" s="27">
        <v>0.0</v>
      </c>
      <c r="E2427" s="41"/>
    </row>
    <row r="2428" hidden="1">
      <c r="A2428" s="58" t="s">
        <v>1675</v>
      </c>
      <c r="B2428" s="29">
        <v>45961.0</v>
      </c>
      <c r="C2428" s="59">
        <v>45961.0</v>
      </c>
      <c r="D2428" s="27">
        <v>0.0</v>
      </c>
      <c r="E2428" s="41"/>
    </row>
    <row r="2429" hidden="1">
      <c r="A2429" s="58" t="s">
        <v>1676</v>
      </c>
      <c r="B2429" s="29">
        <v>173192.0</v>
      </c>
      <c r="C2429" s="59">
        <v>173192.0</v>
      </c>
      <c r="D2429" s="27">
        <v>0.0</v>
      </c>
      <c r="E2429" s="41"/>
    </row>
    <row r="2430" hidden="1">
      <c r="A2430" s="58" t="s">
        <v>1677</v>
      </c>
      <c r="B2430" s="29">
        <v>140334.0</v>
      </c>
      <c r="C2430" s="59">
        <v>140334.0</v>
      </c>
      <c r="D2430" s="27">
        <v>0.0</v>
      </c>
      <c r="E2430" s="41"/>
    </row>
    <row r="2431" hidden="1">
      <c r="A2431" s="58" t="s">
        <v>1679</v>
      </c>
      <c r="B2431" s="29">
        <v>7789.0</v>
      </c>
      <c r="C2431" s="59">
        <v>7789.0</v>
      </c>
      <c r="D2431" s="27">
        <v>0.0</v>
      </c>
      <c r="E2431" s="41"/>
    </row>
    <row r="2432" hidden="1">
      <c r="A2432" s="58" t="s">
        <v>1680</v>
      </c>
      <c r="B2432" s="29">
        <v>17068.0</v>
      </c>
      <c r="C2432" s="59">
        <v>17068.0</v>
      </c>
      <c r="D2432" s="27">
        <v>0.0</v>
      </c>
      <c r="E2432" s="41"/>
    </row>
    <row r="2433" hidden="1">
      <c r="A2433" s="35" t="s">
        <v>1681</v>
      </c>
      <c r="B2433" s="29">
        <v>590439.0</v>
      </c>
      <c r="C2433" s="59">
        <v>590439.0</v>
      </c>
      <c r="D2433" s="27">
        <v>0.0</v>
      </c>
      <c r="E2433" s="41"/>
    </row>
    <row r="2434" hidden="1">
      <c r="A2434" s="36" t="s">
        <v>1682</v>
      </c>
      <c r="B2434" s="42">
        <v>13.0</v>
      </c>
      <c r="C2434" s="65">
        <v>53.0</v>
      </c>
      <c r="D2434" s="66">
        <v>40.0</v>
      </c>
      <c r="E2434" s="45"/>
    </row>
    <row r="2435" hidden="1"/>
    <row r="2436" hidden="1"/>
    <row r="2437" hidden="1">
      <c r="A2437" s="5" t="s">
        <v>1685</v>
      </c>
      <c r="B2437" s="6"/>
      <c r="C2437" s="6"/>
      <c r="D2437" s="6"/>
      <c r="E2437" s="7"/>
    </row>
    <row r="2438" hidden="1">
      <c r="A2438" s="10"/>
      <c r="B2438" s="11"/>
      <c r="C2438" s="11"/>
      <c r="D2438" s="11"/>
      <c r="E2438" s="12"/>
    </row>
    <row r="2439" hidden="1">
      <c r="A2439" s="5" t="s">
        <v>1655</v>
      </c>
      <c r="B2439" s="6"/>
      <c r="C2439" s="6"/>
      <c r="D2439" s="6"/>
      <c r="E2439" s="7"/>
    </row>
    <row r="2440" hidden="1">
      <c r="A2440" s="10"/>
      <c r="B2440" s="11"/>
      <c r="C2440" s="11"/>
      <c r="D2440" s="11"/>
      <c r="E2440" s="12"/>
    </row>
    <row r="2441" hidden="1">
      <c r="A2441" s="13">
        <v>46013.0</v>
      </c>
      <c r="B2441" s="6"/>
      <c r="C2441" s="54" t="s">
        <v>1656</v>
      </c>
      <c r="D2441" s="15">
        <v>46019.0</v>
      </c>
      <c r="E2441" s="7"/>
    </row>
    <row r="2442" hidden="1">
      <c r="A2442" s="10"/>
      <c r="B2442" s="11"/>
      <c r="C2442" s="16"/>
      <c r="D2442" s="11"/>
      <c r="E2442" s="12"/>
    </row>
    <row r="2443" hidden="1">
      <c r="A2443" s="55" t="s">
        <v>1985</v>
      </c>
      <c r="B2443" s="7"/>
      <c r="C2443" s="16"/>
      <c r="D2443" s="56" t="s">
        <v>1986</v>
      </c>
      <c r="E2443" s="7"/>
    </row>
    <row r="2444" hidden="1">
      <c r="A2444" s="10"/>
      <c r="B2444" s="12"/>
      <c r="C2444" s="16"/>
      <c r="D2444" s="11"/>
      <c r="E2444" s="12"/>
    </row>
    <row r="2445" hidden="1">
      <c r="A2445" s="19" t="s">
        <v>1657</v>
      </c>
      <c r="B2445" s="6"/>
      <c r="C2445" s="6"/>
      <c r="D2445" s="6"/>
      <c r="E2445" s="7"/>
    </row>
    <row r="2446" hidden="1">
      <c r="A2446" s="20" t="s">
        <v>1658</v>
      </c>
      <c r="B2446" s="21" t="s">
        <v>1659</v>
      </c>
      <c r="C2446" s="22" t="s">
        <v>1660</v>
      </c>
      <c r="D2446" s="21" t="s">
        <v>1661</v>
      </c>
      <c r="E2446" s="23" t="s">
        <v>13</v>
      </c>
    </row>
    <row r="2447" hidden="1">
      <c r="A2447" s="57" t="s">
        <v>1662</v>
      </c>
      <c r="B2447" s="25">
        <v>29745.0</v>
      </c>
      <c r="C2447" s="26">
        <v>29745.0</v>
      </c>
      <c r="D2447" s="27">
        <v>0.0</v>
      </c>
      <c r="E2447" s="41"/>
    </row>
    <row r="2448" hidden="1">
      <c r="A2448" s="57" t="s">
        <v>1663</v>
      </c>
      <c r="B2448" s="29">
        <v>19236.0</v>
      </c>
      <c r="C2448" s="26">
        <v>19236.0</v>
      </c>
      <c r="D2448" s="27">
        <v>0.0</v>
      </c>
      <c r="E2448" s="28"/>
    </row>
    <row r="2449" hidden="1">
      <c r="A2449" s="57" t="s">
        <v>1664</v>
      </c>
      <c r="B2449" s="29">
        <v>0.0</v>
      </c>
      <c r="C2449" s="26"/>
      <c r="D2449" s="27">
        <v>0.0</v>
      </c>
      <c r="E2449" s="41"/>
    </row>
    <row r="2450" hidden="1">
      <c r="A2450" s="57" t="s">
        <v>1666</v>
      </c>
      <c r="B2450" s="29">
        <v>0.0</v>
      </c>
      <c r="C2450" s="26"/>
      <c r="D2450" s="27">
        <v>0.0</v>
      </c>
      <c r="E2450" s="41"/>
    </row>
    <row r="2451" hidden="1">
      <c r="A2451" s="31" t="s">
        <v>1668</v>
      </c>
      <c r="B2451" s="29">
        <v>920.0</v>
      </c>
      <c r="C2451" s="26"/>
      <c r="D2451" s="27">
        <v>-920.0</v>
      </c>
      <c r="E2451" s="40"/>
    </row>
    <row r="2452" hidden="1">
      <c r="A2452" s="31" t="s">
        <v>1669</v>
      </c>
      <c r="B2452" s="29">
        <v>51.0</v>
      </c>
      <c r="C2452" s="26">
        <v>51.0</v>
      </c>
      <c r="D2452" s="27">
        <v>0.0</v>
      </c>
      <c r="E2452" s="28"/>
    </row>
    <row r="2453" hidden="1">
      <c r="A2453" s="31" t="s">
        <v>1671</v>
      </c>
      <c r="B2453" s="29">
        <v>350.0</v>
      </c>
      <c r="C2453" s="26">
        <v>350.0</v>
      </c>
      <c r="D2453" s="27">
        <v>0.0</v>
      </c>
      <c r="E2453" s="28" t="s">
        <v>2219</v>
      </c>
    </row>
    <row r="2454" hidden="1">
      <c r="A2454" s="31" t="s">
        <v>1673</v>
      </c>
      <c r="B2454" s="29">
        <v>2480.0</v>
      </c>
      <c r="C2454" s="26">
        <v>3400.0</v>
      </c>
      <c r="D2454" s="27">
        <v>920.0</v>
      </c>
      <c r="E2454" s="41"/>
    </row>
    <row r="2455" hidden="1">
      <c r="A2455" s="58" t="s">
        <v>1674</v>
      </c>
      <c r="B2455" s="29">
        <v>64360.0</v>
      </c>
      <c r="C2455" s="29">
        <v>64360.0</v>
      </c>
      <c r="D2455" s="27">
        <v>0.0</v>
      </c>
      <c r="E2455" s="41"/>
    </row>
    <row r="2456" hidden="1">
      <c r="A2456" s="58" t="s">
        <v>1675</v>
      </c>
      <c r="B2456" s="29">
        <v>15964.0</v>
      </c>
      <c r="C2456" s="59">
        <v>15635.0</v>
      </c>
      <c r="D2456" s="27">
        <v>-329.0</v>
      </c>
      <c r="E2456" s="41"/>
    </row>
    <row r="2457" hidden="1">
      <c r="A2457" s="58" t="s">
        <v>1676</v>
      </c>
      <c r="B2457" s="29">
        <v>79101.0</v>
      </c>
      <c r="C2457" s="59">
        <v>79101.0</v>
      </c>
      <c r="D2457" s="27">
        <v>0.0</v>
      </c>
      <c r="E2457" s="41"/>
    </row>
    <row r="2458" hidden="1">
      <c r="A2458" s="58" t="s">
        <v>1677</v>
      </c>
      <c r="B2458" s="29">
        <v>70590.0</v>
      </c>
      <c r="C2458" s="59">
        <v>70590.0</v>
      </c>
      <c r="D2458" s="27">
        <v>0.0</v>
      </c>
      <c r="E2458" s="41"/>
    </row>
    <row r="2459" hidden="1">
      <c r="A2459" s="58" t="s">
        <v>1679</v>
      </c>
      <c r="B2459" s="29">
        <v>2670.0</v>
      </c>
      <c r="C2459" s="59">
        <v>2670.0</v>
      </c>
      <c r="D2459" s="27">
        <v>0.0</v>
      </c>
      <c r="E2459" s="41"/>
    </row>
    <row r="2460" hidden="1">
      <c r="A2460" s="58" t="s">
        <v>1680</v>
      </c>
      <c r="B2460" s="29">
        <v>14329.0</v>
      </c>
      <c r="C2460" s="59">
        <v>14329.0</v>
      </c>
      <c r="D2460" s="27">
        <v>0.0</v>
      </c>
      <c r="E2460" s="41"/>
    </row>
    <row r="2461" hidden="1">
      <c r="A2461" s="35" t="s">
        <v>1681</v>
      </c>
      <c r="B2461" s="29">
        <v>285458.5</v>
      </c>
      <c r="C2461" s="59">
        <v>285129.5</v>
      </c>
      <c r="D2461" s="27">
        <v>-329.0</v>
      </c>
      <c r="E2461" s="41"/>
    </row>
    <row r="2462" hidden="1">
      <c r="A2462" s="36" t="s">
        <v>1682</v>
      </c>
      <c r="B2462" s="42">
        <v>8.5</v>
      </c>
      <c r="C2462" s="65">
        <v>8.5</v>
      </c>
      <c r="D2462" s="66">
        <v>0.0</v>
      </c>
      <c r="E2462" s="45"/>
    </row>
    <row r="2463" hidden="1"/>
    <row r="2464" hidden="1"/>
    <row r="2465" hidden="1">
      <c r="A2465" s="5" t="s">
        <v>1685</v>
      </c>
      <c r="B2465" s="6"/>
      <c r="C2465" s="6"/>
      <c r="D2465" s="6"/>
      <c r="E2465" s="7"/>
    </row>
    <row r="2466" hidden="1">
      <c r="A2466" s="10"/>
      <c r="B2466" s="11"/>
      <c r="C2466" s="11"/>
      <c r="D2466" s="11"/>
      <c r="E2466" s="12"/>
    </row>
    <row r="2467" hidden="1">
      <c r="A2467" s="5" t="s">
        <v>1655</v>
      </c>
      <c r="B2467" s="6"/>
      <c r="C2467" s="6"/>
      <c r="D2467" s="6"/>
      <c r="E2467" s="7"/>
    </row>
    <row r="2468" hidden="1">
      <c r="A2468" s="10"/>
      <c r="B2468" s="11"/>
      <c r="C2468" s="11"/>
      <c r="D2468" s="11"/>
      <c r="E2468" s="12"/>
    </row>
    <row r="2469" hidden="1">
      <c r="A2469" s="13">
        <v>46020.0</v>
      </c>
      <c r="B2469" s="6"/>
      <c r="C2469" s="54" t="s">
        <v>1656</v>
      </c>
      <c r="D2469" s="15">
        <v>46022.0</v>
      </c>
      <c r="E2469" s="7"/>
    </row>
    <row r="2470" hidden="1">
      <c r="A2470" s="10"/>
      <c r="B2470" s="11"/>
      <c r="C2470" s="16"/>
      <c r="D2470" s="11"/>
      <c r="E2470" s="12"/>
    </row>
    <row r="2471" hidden="1">
      <c r="A2471" s="55" t="s">
        <v>1985</v>
      </c>
      <c r="B2471" s="7"/>
      <c r="C2471" s="16"/>
      <c r="D2471" s="56" t="s">
        <v>1988</v>
      </c>
      <c r="E2471" s="7"/>
    </row>
    <row r="2472" hidden="1">
      <c r="A2472" s="10"/>
      <c r="B2472" s="12"/>
      <c r="C2472" s="16"/>
      <c r="D2472" s="11"/>
      <c r="E2472" s="12"/>
    </row>
    <row r="2473" hidden="1">
      <c r="A2473" s="19" t="s">
        <v>1657</v>
      </c>
      <c r="B2473" s="6"/>
      <c r="C2473" s="6"/>
      <c r="D2473" s="6"/>
      <c r="E2473" s="7"/>
    </row>
    <row r="2474" hidden="1">
      <c r="A2474" s="20" t="s">
        <v>1658</v>
      </c>
      <c r="B2474" s="21" t="s">
        <v>1659</v>
      </c>
      <c r="C2474" s="22" t="s">
        <v>1660</v>
      </c>
      <c r="D2474" s="21" t="s">
        <v>1661</v>
      </c>
      <c r="E2474" s="23" t="s">
        <v>13</v>
      </c>
    </row>
    <row r="2475" hidden="1">
      <c r="A2475" s="57" t="s">
        <v>1662</v>
      </c>
      <c r="B2475" s="25">
        <v>18505.0</v>
      </c>
      <c r="C2475" s="26">
        <v>18505.0</v>
      </c>
      <c r="D2475" s="27">
        <v>0.0</v>
      </c>
      <c r="E2475" s="41"/>
    </row>
    <row r="2476" hidden="1">
      <c r="A2476" s="57" t="s">
        <v>1663</v>
      </c>
      <c r="B2476" s="29">
        <v>14580.0</v>
      </c>
      <c r="C2476" s="26">
        <v>14580.0</v>
      </c>
      <c r="D2476" s="27">
        <v>0.0</v>
      </c>
      <c r="E2476" s="28"/>
    </row>
    <row r="2477" hidden="1">
      <c r="A2477" s="57" t="s">
        <v>1664</v>
      </c>
      <c r="B2477" s="29">
        <v>400.0</v>
      </c>
      <c r="C2477" s="26">
        <v>400.0</v>
      </c>
      <c r="D2477" s="27">
        <v>0.0</v>
      </c>
      <c r="E2477" s="41"/>
    </row>
    <row r="2478" hidden="1">
      <c r="A2478" s="57" t="s">
        <v>1666</v>
      </c>
      <c r="B2478" s="29">
        <v>0.0</v>
      </c>
      <c r="C2478" s="26"/>
      <c r="D2478" s="27">
        <v>0.0</v>
      </c>
      <c r="E2478" s="41"/>
    </row>
    <row r="2479" hidden="1">
      <c r="A2479" s="31" t="s">
        <v>1668</v>
      </c>
      <c r="B2479" s="29">
        <v>0.0</v>
      </c>
      <c r="C2479" s="26"/>
      <c r="D2479" s="27">
        <v>0.0</v>
      </c>
      <c r="E2479" s="40"/>
    </row>
    <row r="2480" hidden="1">
      <c r="A2480" s="31" t="s">
        <v>1669</v>
      </c>
      <c r="B2480" s="29">
        <v>0.0</v>
      </c>
      <c r="C2480" s="26"/>
      <c r="D2480" s="27">
        <v>0.0</v>
      </c>
      <c r="E2480" s="28"/>
    </row>
    <row r="2481" hidden="1">
      <c r="A2481" s="31" t="s">
        <v>1671</v>
      </c>
      <c r="B2481" s="29">
        <v>480.0</v>
      </c>
      <c r="C2481" s="26"/>
      <c r="D2481" s="27">
        <v>-480.0</v>
      </c>
      <c r="E2481" s="28"/>
    </row>
    <row r="2482" hidden="1">
      <c r="A2482" s="31" t="s">
        <v>1673</v>
      </c>
      <c r="B2482" s="29">
        <v>1000.0</v>
      </c>
      <c r="C2482" s="26">
        <v>1480.0</v>
      </c>
      <c r="D2482" s="27">
        <v>480.0</v>
      </c>
      <c r="E2482" s="41"/>
    </row>
    <row r="2483" hidden="1">
      <c r="A2483" s="58" t="s">
        <v>1674</v>
      </c>
      <c r="B2483" s="29">
        <v>40093.0</v>
      </c>
      <c r="C2483" s="29">
        <v>40093.0</v>
      </c>
      <c r="D2483" s="27">
        <v>0.0</v>
      </c>
      <c r="E2483" s="41"/>
    </row>
    <row r="2484" hidden="1">
      <c r="A2484" s="58" t="s">
        <v>1675</v>
      </c>
      <c r="B2484" s="29">
        <v>19713.0</v>
      </c>
      <c r="C2484" s="59">
        <v>19713.0</v>
      </c>
      <c r="D2484" s="27">
        <v>0.0</v>
      </c>
      <c r="E2484" s="41"/>
    </row>
    <row r="2485" hidden="1">
      <c r="A2485" s="58" t="s">
        <v>1676</v>
      </c>
      <c r="B2485" s="29">
        <v>69923.0</v>
      </c>
      <c r="C2485" s="59">
        <v>68821.0</v>
      </c>
      <c r="D2485" s="27">
        <v>-1102.0</v>
      </c>
      <c r="E2485" s="41"/>
    </row>
    <row r="2486" hidden="1">
      <c r="A2486" s="58" t="s">
        <v>1677</v>
      </c>
      <c r="B2486" s="29">
        <v>47907.0</v>
      </c>
      <c r="C2486" s="59">
        <v>47907.0</v>
      </c>
      <c r="D2486" s="27">
        <v>0.0</v>
      </c>
      <c r="E2486" s="41"/>
    </row>
    <row r="2487" hidden="1">
      <c r="A2487" s="58" t="s">
        <v>1679</v>
      </c>
      <c r="B2487" s="29">
        <v>2759.0</v>
      </c>
      <c r="C2487" s="59">
        <v>2759.0</v>
      </c>
      <c r="D2487" s="27">
        <v>0.0</v>
      </c>
      <c r="E2487" s="41"/>
    </row>
    <row r="2488" hidden="1">
      <c r="A2488" s="58" t="s">
        <v>1680</v>
      </c>
      <c r="B2488" s="29">
        <v>12129.0</v>
      </c>
      <c r="C2488" s="59">
        <v>11601.0</v>
      </c>
      <c r="D2488" s="27">
        <v>-528.0</v>
      </c>
      <c r="E2488" s="41"/>
    </row>
    <row r="2489" hidden="1">
      <c r="A2489" s="35" t="s">
        <v>1681</v>
      </c>
      <c r="B2489" s="29">
        <v>215353.5</v>
      </c>
      <c r="C2489" s="59">
        <v>213723.5</v>
      </c>
      <c r="D2489" s="27">
        <v>-1630.0</v>
      </c>
      <c r="E2489" s="41"/>
    </row>
    <row r="2490" hidden="1">
      <c r="A2490" s="36" t="s">
        <v>1682</v>
      </c>
      <c r="B2490" s="42">
        <v>6.5</v>
      </c>
      <c r="C2490" s="65">
        <v>534.5</v>
      </c>
      <c r="D2490" s="66">
        <v>528.0</v>
      </c>
      <c r="E2490" s="45"/>
    </row>
    <row r="2491" hidden="1"/>
    <row r="2492" hidden="1"/>
    <row r="2493" hidden="1">
      <c r="A2493" s="5" t="s">
        <v>1685</v>
      </c>
      <c r="B2493" s="6"/>
      <c r="C2493" s="6"/>
      <c r="D2493" s="6"/>
      <c r="E2493" s="7"/>
    </row>
    <row r="2494" hidden="1">
      <c r="A2494" s="10"/>
      <c r="B2494" s="11"/>
      <c r="C2494" s="11"/>
      <c r="D2494" s="11"/>
      <c r="E2494" s="12"/>
    </row>
    <row r="2495" hidden="1">
      <c r="A2495" s="5" t="s">
        <v>1655</v>
      </c>
      <c r="B2495" s="6"/>
      <c r="C2495" s="6"/>
      <c r="D2495" s="6"/>
      <c r="E2495" s="7"/>
    </row>
    <row r="2496" hidden="1">
      <c r="A2496" s="10"/>
      <c r="B2496" s="11"/>
      <c r="C2496" s="11"/>
      <c r="D2496" s="11"/>
      <c r="E2496" s="12"/>
    </row>
    <row r="2497" hidden="1">
      <c r="A2497" s="13">
        <v>46023.0</v>
      </c>
      <c r="B2497" s="6"/>
      <c r="C2497" s="54" t="s">
        <v>1656</v>
      </c>
      <c r="D2497" s="15">
        <v>46026.0</v>
      </c>
      <c r="E2497" s="7"/>
    </row>
    <row r="2498" hidden="1">
      <c r="A2498" s="10"/>
      <c r="B2498" s="11"/>
      <c r="C2498" s="16"/>
      <c r="D2498" s="11"/>
      <c r="E2498" s="12"/>
    </row>
    <row r="2499" hidden="1">
      <c r="A2499" s="55" t="s">
        <v>2000</v>
      </c>
      <c r="B2499" s="7"/>
      <c r="C2499" s="16"/>
      <c r="D2499" s="56" t="s">
        <v>1986</v>
      </c>
      <c r="E2499" s="7"/>
    </row>
    <row r="2500" hidden="1">
      <c r="A2500" s="10"/>
      <c r="B2500" s="12"/>
      <c r="C2500" s="16"/>
      <c r="D2500" s="11"/>
      <c r="E2500" s="12"/>
    </row>
    <row r="2501" hidden="1">
      <c r="A2501" s="19" t="s">
        <v>1657</v>
      </c>
      <c r="B2501" s="6"/>
      <c r="C2501" s="6"/>
      <c r="D2501" s="6"/>
      <c r="E2501" s="7"/>
    </row>
    <row r="2502" hidden="1">
      <c r="A2502" s="20" t="s">
        <v>1658</v>
      </c>
      <c r="B2502" s="21" t="s">
        <v>1659</v>
      </c>
      <c r="C2502" s="22" t="s">
        <v>1660</v>
      </c>
      <c r="D2502" s="21" t="s">
        <v>1661</v>
      </c>
      <c r="E2502" s="23" t="s">
        <v>13</v>
      </c>
    </row>
    <row r="2503" hidden="1">
      <c r="A2503" s="57" t="s">
        <v>1662</v>
      </c>
      <c r="B2503" s="25">
        <v>26235.0</v>
      </c>
      <c r="C2503" s="26">
        <v>26235.0</v>
      </c>
      <c r="D2503" s="27">
        <v>0.0</v>
      </c>
      <c r="E2503" s="41"/>
    </row>
    <row r="2504" hidden="1">
      <c r="A2504" s="57" t="s">
        <v>1663</v>
      </c>
      <c r="B2504" s="29">
        <v>18208.0</v>
      </c>
      <c r="C2504" s="26">
        <v>18208.0</v>
      </c>
      <c r="D2504" s="27">
        <v>0.0</v>
      </c>
      <c r="E2504" s="28"/>
    </row>
    <row r="2505" hidden="1">
      <c r="A2505" s="57" t="s">
        <v>1664</v>
      </c>
      <c r="B2505" s="29">
        <v>600.0</v>
      </c>
      <c r="C2505" s="26">
        <v>600.0</v>
      </c>
      <c r="D2505" s="27">
        <v>0.0</v>
      </c>
      <c r="E2505" s="41"/>
    </row>
    <row r="2506" hidden="1">
      <c r="A2506" s="57" t="s">
        <v>1666</v>
      </c>
      <c r="B2506" s="29">
        <v>0.0</v>
      </c>
      <c r="C2506" s="26"/>
      <c r="D2506" s="27">
        <v>0.0</v>
      </c>
      <c r="E2506" s="41"/>
    </row>
    <row r="2507" hidden="1">
      <c r="A2507" s="31" t="s">
        <v>1668</v>
      </c>
      <c r="B2507" s="29">
        <v>0.0</v>
      </c>
      <c r="C2507" s="26"/>
      <c r="D2507" s="27">
        <v>0.0</v>
      </c>
      <c r="E2507" s="40"/>
    </row>
    <row r="2508" hidden="1">
      <c r="A2508" s="31" t="s">
        <v>1669</v>
      </c>
      <c r="B2508" s="29">
        <v>2750.0</v>
      </c>
      <c r="C2508" s="26">
        <v>2770.0</v>
      </c>
      <c r="D2508" s="27">
        <v>20.0</v>
      </c>
      <c r="E2508" s="28"/>
    </row>
    <row r="2509" hidden="1">
      <c r="A2509" s="31" t="s">
        <v>1671</v>
      </c>
      <c r="B2509" s="29">
        <v>827.0</v>
      </c>
      <c r="C2509" s="26">
        <v>800.0</v>
      </c>
      <c r="D2509" s="27">
        <v>-27.0</v>
      </c>
      <c r="E2509" s="28"/>
    </row>
    <row r="2510" hidden="1">
      <c r="A2510" s="31" t="s">
        <v>1673</v>
      </c>
      <c r="B2510" s="29">
        <v>3080.0</v>
      </c>
      <c r="C2510" s="26">
        <v>3080.0</v>
      </c>
      <c r="D2510" s="27">
        <v>0.0</v>
      </c>
      <c r="E2510" s="41"/>
    </row>
    <row r="2511" hidden="1">
      <c r="A2511" s="58" t="s">
        <v>1674</v>
      </c>
      <c r="B2511" s="29">
        <v>90820.0</v>
      </c>
      <c r="C2511" s="29">
        <v>90820.0</v>
      </c>
      <c r="D2511" s="27">
        <v>0.0</v>
      </c>
      <c r="E2511" s="41"/>
    </row>
    <row r="2512" hidden="1">
      <c r="A2512" s="58" t="s">
        <v>1675</v>
      </c>
      <c r="B2512" s="29">
        <v>20167.0</v>
      </c>
      <c r="C2512" s="59">
        <v>20167.0</v>
      </c>
      <c r="D2512" s="27">
        <v>0.0</v>
      </c>
      <c r="E2512" s="41"/>
    </row>
    <row r="2513" hidden="1">
      <c r="A2513" s="58" t="s">
        <v>1676</v>
      </c>
      <c r="B2513" s="29">
        <v>78334.0</v>
      </c>
      <c r="C2513" s="59">
        <v>78334.0</v>
      </c>
      <c r="D2513" s="27">
        <v>0.0</v>
      </c>
      <c r="E2513" s="41"/>
    </row>
    <row r="2514" hidden="1">
      <c r="A2514" s="58" t="s">
        <v>1677</v>
      </c>
      <c r="B2514" s="29">
        <v>58226.0</v>
      </c>
      <c r="C2514" s="59">
        <v>58619.0</v>
      </c>
      <c r="D2514" s="27">
        <v>393.0</v>
      </c>
      <c r="E2514" s="41"/>
    </row>
    <row r="2515" hidden="1">
      <c r="A2515" s="58" t="s">
        <v>1679</v>
      </c>
      <c r="B2515" s="29">
        <v>5064.0</v>
      </c>
      <c r="C2515" s="59">
        <v>5064.0</v>
      </c>
      <c r="D2515" s="27">
        <v>0.0</v>
      </c>
      <c r="E2515" s="41"/>
    </row>
    <row r="2516" hidden="1">
      <c r="A2516" s="58" t="s">
        <v>1680</v>
      </c>
      <c r="B2516" s="29">
        <v>18728.0</v>
      </c>
      <c r="C2516" s="59">
        <v>18728.0</v>
      </c>
      <c r="D2516" s="27">
        <v>0.0</v>
      </c>
      <c r="E2516" s="41"/>
    </row>
    <row r="2517" hidden="1">
      <c r="A2517" s="35" t="s">
        <v>1681</v>
      </c>
      <c r="B2517" s="29">
        <v>304297.7</v>
      </c>
      <c r="C2517" s="59">
        <v>304690.7</v>
      </c>
      <c r="D2517" s="27">
        <v>393.0</v>
      </c>
      <c r="E2517" s="41"/>
    </row>
    <row r="2518" hidden="1">
      <c r="A2518" s="36" t="s">
        <v>1682</v>
      </c>
      <c r="B2518" s="42">
        <v>13.30000000000291</v>
      </c>
      <c r="C2518" s="65">
        <v>6.2999999999883585</v>
      </c>
      <c r="D2518" s="66">
        <v>-7.000000000014552</v>
      </c>
      <c r="E2518" s="45"/>
    </row>
    <row r="2519" hidden="1"/>
    <row r="2520" hidden="1"/>
    <row r="2521" hidden="1">
      <c r="A2521" s="5" t="s">
        <v>1685</v>
      </c>
      <c r="B2521" s="6"/>
      <c r="C2521" s="6"/>
      <c r="D2521" s="6"/>
      <c r="E2521" s="7"/>
    </row>
    <row r="2522" hidden="1">
      <c r="A2522" s="10"/>
      <c r="B2522" s="11"/>
      <c r="C2522" s="11"/>
      <c r="D2522" s="11"/>
      <c r="E2522" s="12"/>
    </row>
    <row r="2523" hidden="1">
      <c r="A2523" s="5" t="s">
        <v>1655</v>
      </c>
      <c r="B2523" s="6"/>
      <c r="C2523" s="6"/>
      <c r="D2523" s="6"/>
      <c r="E2523" s="7"/>
    </row>
    <row r="2524" hidden="1">
      <c r="A2524" s="10"/>
      <c r="B2524" s="11"/>
      <c r="C2524" s="11"/>
      <c r="D2524" s="11"/>
      <c r="E2524" s="12"/>
    </row>
    <row r="2525" hidden="1">
      <c r="A2525" s="13">
        <v>46027.0</v>
      </c>
      <c r="B2525" s="6"/>
      <c r="C2525" s="54" t="s">
        <v>1656</v>
      </c>
      <c r="D2525" s="15">
        <v>46033.0</v>
      </c>
      <c r="E2525" s="7"/>
    </row>
    <row r="2526" hidden="1">
      <c r="A2526" s="10"/>
      <c r="B2526" s="11"/>
      <c r="C2526" s="16"/>
      <c r="D2526" s="11"/>
      <c r="E2526" s="12"/>
    </row>
    <row r="2527" hidden="1">
      <c r="A2527" s="55" t="s">
        <v>1985</v>
      </c>
      <c r="B2527" s="7"/>
      <c r="C2527" s="16"/>
      <c r="D2527" s="56" t="s">
        <v>1986</v>
      </c>
      <c r="E2527" s="7"/>
    </row>
    <row r="2528" hidden="1">
      <c r="A2528" s="10"/>
      <c r="B2528" s="12"/>
      <c r="C2528" s="16"/>
      <c r="D2528" s="11"/>
      <c r="E2528" s="12"/>
    </row>
    <row r="2529" hidden="1">
      <c r="A2529" s="19" t="s">
        <v>1657</v>
      </c>
      <c r="B2529" s="6"/>
      <c r="C2529" s="6"/>
      <c r="D2529" s="6"/>
      <c r="E2529" s="7"/>
    </row>
    <row r="2530" hidden="1">
      <c r="A2530" s="20" t="s">
        <v>1658</v>
      </c>
      <c r="B2530" s="21" t="s">
        <v>1659</v>
      </c>
      <c r="C2530" s="22" t="s">
        <v>1660</v>
      </c>
      <c r="D2530" s="21" t="s">
        <v>1661</v>
      </c>
      <c r="E2530" s="23" t="s">
        <v>13</v>
      </c>
    </row>
    <row r="2531" hidden="1">
      <c r="A2531" s="57" t="s">
        <v>1662</v>
      </c>
      <c r="B2531" s="25">
        <v>26054.0</v>
      </c>
      <c r="C2531" s="26">
        <v>26054.0</v>
      </c>
      <c r="D2531" s="27">
        <v>0.0</v>
      </c>
      <c r="E2531" s="41"/>
    </row>
    <row r="2532" hidden="1">
      <c r="A2532" s="57" t="s">
        <v>1663</v>
      </c>
      <c r="B2532" s="29">
        <v>34966.0</v>
      </c>
      <c r="C2532" s="26">
        <v>34966.0</v>
      </c>
      <c r="D2532" s="27">
        <v>0.0</v>
      </c>
      <c r="E2532" s="28"/>
    </row>
    <row r="2533" hidden="1">
      <c r="A2533" s="57" t="s">
        <v>1664</v>
      </c>
      <c r="B2533" s="29">
        <v>700.0</v>
      </c>
      <c r="C2533" s="26">
        <v>700.0</v>
      </c>
      <c r="D2533" s="27">
        <v>0.0</v>
      </c>
      <c r="E2533" s="41"/>
    </row>
    <row r="2534" hidden="1">
      <c r="A2534" s="57" t="s">
        <v>1666</v>
      </c>
      <c r="B2534" s="29">
        <v>0.0</v>
      </c>
      <c r="C2534" s="26"/>
      <c r="D2534" s="27">
        <v>0.0</v>
      </c>
      <c r="E2534" s="41"/>
    </row>
    <row r="2535" hidden="1">
      <c r="A2535" s="31" t="s">
        <v>1668</v>
      </c>
      <c r="B2535" s="29">
        <v>0.0</v>
      </c>
      <c r="C2535" s="26"/>
      <c r="D2535" s="27">
        <v>0.0</v>
      </c>
      <c r="E2535" s="40"/>
    </row>
    <row r="2536" hidden="1">
      <c r="A2536" s="31" t="s">
        <v>1669</v>
      </c>
      <c r="B2536" s="29">
        <v>0.0</v>
      </c>
      <c r="C2536" s="26"/>
      <c r="D2536" s="27">
        <v>0.0</v>
      </c>
      <c r="E2536" s="28"/>
    </row>
    <row r="2537" hidden="1">
      <c r="A2537" s="31" t="s">
        <v>1671</v>
      </c>
      <c r="B2537" s="29">
        <v>1086.0</v>
      </c>
      <c r="C2537" s="26">
        <v>1086.0</v>
      </c>
      <c r="D2537" s="27">
        <v>0.0</v>
      </c>
      <c r="E2537" s="28" t="s">
        <v>2220</v>
      </c>
    </row>
    <row r="2538" hidden="1">
      <c r="A2538" s="31" t="s">
        <v>1673</v>
      </c>
      <c r="B2538" s="29">
        <v>3640.0</v>
      </c>
      <c r="C2538" s="26">
        <v>3640.0</v>
      </c>
      <c r="D2538" s="27">
        <v>0.0</v>
      </c>
      <c r="E2538" s="41"/>
    </row>
    <row r="2539" hidden="1">
      <c r="A2539" s="58" t="s">
        <v>1674</v>
      </c>
      <c r="B2539" s="29">
        <v>120030.0</v>
      </c>
      <c r="C2539" s="29">
        <v>120030.0</v>
      </c>
      <c r="D2539" s="27">
        <v>0.0</v>
      </c>
      <c r="E2539" s="41"/>
    </row>
    <row r="2540" hidden="1">
      <c r="A2540" s="58" t="s">
        <v>1675</v>
      </c>
      <c r="B2540" s="29">
        <v>31073.0</v>
      </c>
      <c r="C2540" s="59">
        <v>31073.0</v>
      </c>
      <c r="D2540" s="27">
        <v>0.0</v>
      </c>
      <c r="E2540" s="41"/>
    </row>
    <row r="2541" hidden="1">
      <c r="A2541" s="58" t="s">
        <v>1676</v>
      </c>
      <c r="B2541" s="29">
        <v>117268.0</v>
      </c>
      <c r="C2541" s="59">
        <v>116917.0</v>
      </c>
      <c r="D2541" s="27">
        <v>-351.0</v>
      </c>
      <c r="E2541" s="41"/>
    </row>
    <row r="2542" hidden="1">
      <c r="A2542" s="58" t="s">
        <v>1677</v>
      </c>
      <c r="B2542" s="29">
        <v>116465.5</v>
      </c>
      <c r="C2542" s="59">
        <v>116465.5</v>
      </c>
      <c r="D2542" s="27">
        <v>0.0</v>
      </c>
      <c r="E2542" s="41"/>
    </row>
    <row r="2543" hidden="1">
      <c r="A2543" s="58" t="s">
        <v>1679</v>
      </c>
      <c r="B2543" s="29">
        <v>10347.0</v>
      </c>
      <c r="C2543" s="59">
        <v>10347.0</v>
      </c>
      <c r="D2543" s="27">
        <v>0.0</v>
      </c>
      <c r="E2543" s="41"/>
    </row>
    <row r="2544" hidden="1">
      <c r="A2544" s="58" t="s">
        <v>1680</v>
      </c>
      <c r="B2544" s="29">
        <v>12785.0</v>
      </c>
      <c r="C2544" s="59">
        <v>12785.0</v>
      </c>
      <c r="D2544" s="27">
        <v>0.0</v>
      </c>
      <c r="E2544" s="41"/>
    </row>
    <row r="2545" hidden="1">
      <c r="A2545" s="35" t="s">
        <v>1681</v>
      </c>
      <c r="B2545" s="29">
        <v>461622.5</v>
      </c>
      <c r="C2545" s="59">
        <v>461271.5</v>
      </c>
      <c r="D2545" s="27">
        <v>-351.0</v>
      </c>
      <c r="E2545" s="41"/>
    </row>
    <row r="2546" hidden="1">
      <c r="A2546" s="36" t="s">
        <v>1682</v>
      </c>
      <c r="B2546" s="42">
        <v>7.0</v>
      </c>
      <c r="C2546" s="65">
        <v>7.0</v>
      </c>
      <c r="D2546" s="66">
        <v>0.0</v>
      </c>
      <c r="E2546" s="45"/>
    </row>
    <row r="2547" hidden="1"/>
    <row r="2548" hidden="1"/>
    <row r="2549" hidden="1">
      <c r="A2549" s="5" t="s">
        <v>1685</v>
      </c>
      <c r="B2549" s="6"/>
      <c r="C2549" s="6"/>
      <c r="D2549" s="6"/>
      <c r="E2549" s="7"/>
    </row>
    <row r="2550" hidden="1">
      <c r="A2550" s="10"/>
      <c r="B2550" s="11"/>
      <c r="C2550" s="11"/>
      <c r="D2550" s="11"/>
      <c r="E2550" s="12"/>
    </row>
    <row r="2551" hidden="1">
      <c r="A2551" s="5" t="s">
        <v>1655</v>
      </c>
      <c r="B2551" s="6"/>
      <c r="C2551" s="6"/>
      <c r="D2551" s="6"/>
      <c r="E2551" s="7"/>
    </row>
    <row r="2552" hidden="1">
      <c r="A2552" s="10"/>
      <c r="B2552" s="11"/>
      <c r="C2552" s="11"/>
      <c r="D2552" s="11"/>
      <c r="E2552" s="12"/>
    </row>
    <row r="2553" hidden="1">
      <c r="A2553" s="13">
        <v>46034.0</v>
      </c>
      <c r="B2553" s="6"/>
      <c r="C2553" s="54" t="s">
        <v>1656</v>
      </c>
      <c r="D2553" s="15">
        <v>46040.0</v>
      </c>
      <c r="E2553" s="7"/>
    </row>
    <row r="2554" hidden="1">
      <c r="A2554" s="10"/>
      <c r="B2554" s="11"/>
      <c r="C2554" s="16"/>
      <c r="D2554" s="11"/>
      <c r="E2554" s="12"/>
    </row>
    <row r="2555" hidden="1">
      <c r="A2555" s="55" t="s">
        <v>1985</v>
      </c>
      <c r="B2555" s="7"/>
      <c r="C2555" s="16"/>
      <c r="D2555" s="56" t="s">
        <v>1986</v>
      </c>
      <c r="E2555" s="7"/>
    </row>
    <row r="2556" hidden="1">
      <c r="A2556" s="10"/>
      <c r="B2556" s="12"/>
      <c r="C2556" s="16"/>
      <c r="D2556" s="11"/>
      <c r="E2556" s="12"/>
    </row>
    <row r="2557" hidden="1">
      <c r="A2557" s="19" t="s">
        <v>1657</v>
      </c>
      <c r="B2557" s="6"/>
      <c r="C2557" s="6"/>
      <c r="D2557" s="6"/>
      <c r="E2557" s="7"/>
    </row>
    <row r="2558" hidden="1">
      <c r="A2558" s="20" t="s">
        <v>1658</v>
      </c>
      <c r="B2558" s="21" t="s">
        <v>1659</v>
      </c>
      <c r="C2558" s="22" t="s">
        <v>1660</v>
      </c>
      <c r="D2558" s="21" t="s">
        <v>1661</v>
      </c>
      <c r="E2558" s="23" t="s">
        <v>13</v>
      </c>
    </row>
    <row r="2559" hidden="1">
      <c r="A2559" s="57" t="s">
        <v>1662</v>
      </c>
      <c r="B2559" s="25">
        <v>25307.0</v>
      </c>
      <c r="C2559" s="26">
        <v>25305.0</v>
      </c>
      <c r="D2559" s="27">
        <v>-2.0</v>
      </c>
      <c r="E2559" s="41"/>
    </row>
    <row r="2560" hidden="1">
      <c r="A2560" s="57" t="s">
        <v>1663</v>
      </c>
      <c r="B2560" s="29">
        <v>34404.0</v>
      </c>
      <c r="C2560" s="26">
        <v>34404.0</v>
      </c>
      <c r="D2560" s="27">
        <v>0.0</v>
      </c>
      <c r="E2560" s="28"/>
    </row>
    <row r="2561" hidden="1">
      <c r="A2561" s="57" t="s">
        <v>1664</v>
      </c>
      <c r="B2561" s="29">
        <v>0.0</v>
      </c>
      <c r="C2561" s="26"/>
      <c r="D2561" s="27">
        <v>0.0</v>
      </c>
      <c r="E2561" s="41"/>
    </row>
    <row r="2562" hidden="1">
      <c r="A2562" s="57" t="s">
        <v>1666</v>
      </c>
      <c r="B2562" s="29">
        <v>0.0</v>
      </c>
      <c r="C2562" s="26"/>
      <c r="D2562" s="27">
        <v>0.0</v>
      </c>
      <c r="E2562" s="41"/>
    </row>
    <row r="2563" hidden="1">
      <c r="A2563" s="31" t="s">
        <v>1668</v>
      </c>
      <c r="B2563" s="29">
        <v>640.0</v>
      </c>
      <c r="C2563" s="26"/>
      <c r="D2563" s="27">
        <v>-640.0</v>
      </c>
      <c r="E2563" s="40"/>
    </row>
    <row r="2564" hidden="1">
      <c r="A2564" s="31" t="s">
        <v>1669</v>
      </c>
      <c r="B2564" s="29">
        <v>0.0</v>
      </c>
      <c r="C2564" s="26">
        <v>2604.0</v>
      </c>
      <c r="D2564" s="27">
        <v>2604.0</v>
      </c>
      <c r="E2564" s="28" t="s">
        <v>2221</v>
      </c>
    </row>
    <row r="2565" hidden="1">
      <c r="A2565" s="31" t="s">
        <v>1671</v>
      </c>
      <c r="B2565" s="29">
        <v>2724.0</v>
      </c>
      <c r="C2565" s="26"/>
      <c r="D2565" s="27">
        <v>-2724.0</v>
      </c>
      <c r="E2565" s="28"/>
    </row>
    <row r="2566" hidden="1">
      <c r="A2566" s="31" t="s">
        <v>1673</v>
      </c>
      <c r="B2566" s="29">
        <v>5120.0</v>
      </c>
      <c r="C2566" s="26">
        <v>6200.0</v>
      </c>
      <c r="D2566" s="27">
        <v>1080.0</v>
      </c>
      <c r="E2566" s="41"/>
    </row>
    <row r="2567" hidden="1">
      <c r="A2567" s="58" t="s">
        <v>1674</v>
      </c>
      <c r="B2567" s="29">
        <v>103808.0</v>
      </c>
      <c r="C2567" s="29">
        <v>103808.0</v>
      </c>
      <c r="D2567" s="27">
        <v>0.0</v>
      </c>
      <c r="E2567" s="41"/>
    </row>
    <row r="2568" hidden="1">
      <c r="A2568" s="58" t="s">
        <v>1675</v>
      </c>
      <c r="B2568" s="29">
        <v>33662.0</v>
      </c>
      <c r="C2568" s="59">
        <v>33662.0</v>
      </c>
      <c r="D2568" s="27">
        <v>0.0</v>
      </c>
      <c r="E2568" s="41"/>
    </row>
    <row r="2569" hidden="1">
      <c r="A2569" s="58" t="s">
        <v>1676</v>
      </c>
      <c r="B2569" s="29">
        <v>141662.0</v>
      </c>
      <c r="C2569" s="59">
        <v>141398.0</v>
      </c>
      <c r="D2569" s="27">
        <v>-264.0</v>
      </c>
      <c r="E2569" s="41"/>
    </row>
    <row r="2570" hidden="1">
      <c r="A2570" s="58" t="s">
        <v>1677</v>
      </c>
      <c r="B2570" s="29">
        <v>107825.0</v>
      </c>
      <c r="C2570" s="59">
        <v>107825.0</v>
      </c>
      <c r="D2570" s="27">
        <v>0.0</v>
      </c>
      <c r="E2570" s="41"/>
    </row>
    <row r="2571" hidden="1">
      <c r="A2571" s="58" t="s">
        <v>1679</v>
      </c>
      <c r="B2571" s="29">
        <v>3019.0</v>
      </c>
      <c r="C2571" s="59">
        <v>3019.0</v>
      </c>
      <c r="D2571" s="27">
        <v>0.0</v>
      </c>
      <c r="E2571" s="41"/>
    </row>
    <row r="2572" hidden="1">
      <c r="A2572" s="58" t="s">
        <v>1680</v>
      </c>
      <c r="B2572" s="29">
        <v>11165.0</v>
      </c>
      <c r="C2572" s="59">
        <v>11165.0</v>
      </c>
      <c r="D2572" s="27">
        <v>0.0</v>
      </c>
      <c r="E2572" s="41"/>
    </row>
    <row r="2573" hidden="1">
      <c r="A2573" s="35" t="s">
        <v>1681</v>
      </c>
      <c r="B2573" s="29">
        <v>458160.5</v>
      </c>
      <c r="C2573" s="59">
        <v>457896.5</v>
      </c>
      <c r="D2573" s="27">
        <v>-264.0</v>
      </c>
      <c r="E2573" s="41"/>
    </row>
    <row r="2574" hidden="1">
      <c r="A2574" s="36" t="s">
        <v>1682</v>
      </c>
      <c r="B2574" s="42">
        <v>10.5</v>
      </c>
      <c r="C2574" s="65">
        <v>328.5</v>
      </c>
      <c r="D2574" s="66">
        <v>318.0</v>
      </c>
      <c r="E2574" s="45"/>
    </row>
    <row r="2575" hidden="1"/>
    <row r="2576" hidden="1"/>
    <row r="2577" hidden="1">
      <c r="A2577" s="5" t="s">
        <v>1685</v>
      </c>
      <c r="B2577" s="6"/>
      <c r="C2577" s="6"/>
      <c r="D2577" s="6"/>
      <c r="E2577" s="7"/>
    </row>
    <row r="2578" hidden="1">
      <c r="A2578" s="10"/>
      <c r="B2578" s="11"/>
      <c r="C2578" s="11"/>
      <c r="D2578" s="11"/>
      <c r="E2578" s="12"/>
    </row>
    <row r="2579" hidden="1">
      <c r="A2579" s="5" t="s">
        <v>1655</v>
      </c>
      <c r="B2579" s="6"/>
      <c r="C2579" s="6"/>
      <c r="D2579" s="6"/>
      <c r="E2579" s="7"/>
    </row>
    <row r="2580" hidden="1">
      <c r="A2580" s="10"/>
      <c r="B2580" s="11"/>
      <c r="C2580" s="11"/>
      <c r="D2580" s="11"/>
      <c r="E2580" s="12"/>
    </row>
    <row r="2581" hidden="1">
      <c r="A2581" s="13">
        <v>46041.0</v>
      </c>
      <c r="B2581" s="6"/>
      <c r="C2581" s="54" t="s">
        <v>1656</v>
      </c>
      <c r="D2581" s="15">
        <v>46047.0</v>
      </c>
      <c r="E2581" s="7"/>
    </row>
    <row r="2582" hidden="1">
      <c r="A2582" s="10"/>
      <c r="B2582" s="11"/>
      <c r="C2582" s="16"/>
      <c r="D2582" s="11"/>
      <c r="E2582" s="12"/>
    </row>
    <row r="2583" hidden="1">
      <c r="A2583" s="55" t="s">
        <v>1985</v>
      </c>
      <c r="B2583" s="7"/>
      <c r="C2583" s="16"/>
      <c r="D2583" s="56" t="s">
        <v>1986</v>
      </c>
      <c r="E2583" s="7"/>
    </row>
    <row r="2584" hidden="1">
      <c r="A2584" s="10"/>
      <c r="B2584" s="12"/>
      <c r="C2584" s="16"/>
      <c r="D2584" s="11"/>
      <c r="E2584" s="12"/>
    </row>
    <row r="2585" hidden="1">
      <c r="A2585" s="19" t="s">
        <v>1657</v>
      </c>
      <c r="B2585" s="6"/>
      <c r="C2585" s="6"/>
      <c r="D2585" s="6"/>
      <c r="E2585" s="7"/>
    </row>
    <row r="2586" hidden="1">
      <c r="A2586" s="20" t="s">
        <v>1658</v>
      </c>
      <c r="B2586" s="21" t="s">
        <v>1659</v>
      </c>
      <c r="C2586" s="22" t="s">
        <v>1660</v>
      </c>
      <c r="D2586" s="21" t="s">
        <v>1661</v>
      </c>
      <c r="E2586" s="23" t="s">
        <v>13</v>
      </c>
    </row>
    <row r="2587" hidden="1">
      <c r="A2587" s="57" t="s">
        <v>1662</v>
      </c>
      <c r="B2587" s="25">
        <v>19424.0</v>
      </c>
      <c r="C2587" s="26">
        <v>19424.0</v>
      </c>
      <c r="D2587" s="27">
        <v>0.0</v>
      </c>
      <c r="E2587" s="41"/>
    </row>
    <row r="2588" hidden="1">
      <c r="A2588" s="57" t="s">
        <v>1663</v>
      </c>
      <c r="B2588" s="29">
        <v>27748.0</v>
      </c>
      <c r="C2588" s="26">
        <v>27748.0</v>
      </c>
      <c r="D2588" s="27">
        <v>0.0</v>
      </c>
      <c r="E2588" s="28"/>
    </row>
    <row r="2589" hidden="1">
      <c r="A2589" s="57" t="s">
        <v>1664</v>
      </c>
      <c r="B2589" s="29">
        <v>910.0</v>
      </c>
      <c r="C2589" s="26">
        <v>910.0</v>
      </c>
      <c r="D2589" s="27">
        <v>0.0</v>
      </c>
      <c r="E2589" s="41"/>
    </row>
    <row r="2590" hidden="1">
      <c r="A2590" s="57" t="s">
        <v>1666</v>
      </c>
      <c r="B2590" s="29">
        <v>0.0</v>
      </c>
      <c r="C2590" s="26"/>
      <c r="D2590" s="27">
        <v>0.0</v>
      </c>
      <c r="E2590" s="41"/>
    </row>
    <row r="2591" hidden="1">
      <c r="A2591" s="31" t="s">
        <v>1668</v>
      </c>
      <c r="B2591" s="29">
        <v>0.0</v>
      </c>
      <c r="C2591" s="26"/>
      <c r="D2591" s="27">
        <v>0.0</v>
      </c>
      <c r="E2591" s="40"/>
    </row>
    <row r="2592" hidden="1">
      <c r="A2592" s="31" t="s">
        <v>1669</v>
      </c>
      <c r="B2592" s="29">
        <v>200.0</v>
      </c>
      <c r="C2592" s="26"/>
      <c r="D2592" s="27">
        <v>-200.0</v>
      </c>
      <c r="E2592" s="28"/>
    </row>
    <row r="2593" hidden="1">
      <c r="A2593" s="31" t="s">
        <v>1671</v>
      </c>
      <c r="B2593" s="29">
        <v>10520.0</v>
      </c>
      <c r="C2593" s="26">
        <v>10400.0</v>
      </c>
      <c r="D2593" s="27">
        <v>-120.0</v>
      </c>
      <c r="E2593" s="28" t="s">
        <v>2222</v>
      </c>
    </row>
    <row r="2594" hidden="1">
      <c r="A2594" s="31" t="s">
        <v>1673</v>
      </c>
      <c r="B2594" s="29">
        <v>6360.0</v>
      </c>
      <c r="C2594" s="26">
        <v>6680.0</v>
      </c>
      <c r="D2594" s="27">
        <v>320.0</v>
      </c>
      <c r="E2594" s="41"/>
    </row>
    <row r="2595" hidden="1">
      <c r="A2595" s="58" t="s">
        <v>1674</v>
      </c>
      <c r="B2595" s="29">
        <v>103017.0</v>
      </c>
      <c r="C2595" s="29">
        <v>103808.0</v>
      </c>
      <c r="D2595" s="27">
        <v>791.0</v>
      </c>
      <c r="E2595" s="41"/>
    </row>
    <row r="2596" hidden="1">
      <c r="A2596" s="58" t="s">
        <v>1675</v>
      </c>
      <c r="B2596" s="29">
        <v>40262.0</v>
      </c>
      <c r="C2596" s="59">
        <v>33662.0</v>
      </c>
      <c r="D2596" s="27">
        <v>-6600.0</v>
      </c>
      <c r="E2596" s="41"/>
    </row>
    <row r="2597" hidden="1">
      <c r="A2597" s="58" t="s">
        <v>1676</v>
      </c>
      <c r="B2597" s="29">
        <v>119951.0</v>
      </c>
      <c r="C2597" s="59">
        <v>141398.0</v>
      </c>
      <c r="D2597" s="27">
        <v>21447.0</v>
      </c>
      <c r="E2597" s="41"/>
    </row>
    <row r="2598" hidden="1">
      <c r="A2598" s="58" t="s">
        <v>1677</v>
      </c>
      <c r="B2598" s="29">
        <v>102822.0</v>
      </c>
      <c r="C2598" s="59">
        <v>107825.0</v>
      </c>
      <c r="D2598" s="27">
        <v>5003.0</v>
      </c>
      <c r="E2598" s="41"/>
    </row>
    <row r="2599" hidden="1">
      <c r="A2599" s="58" t="s">
        <v>1679</v>
      </c>
      <c r="B2599" s="29">
        <v>1329.0</v>
      </c>
      <c r="C2599" s="59">
        <v>3019.0</v>
      </c>
      <c r="D2599" s="27">
        <v>1690.0</v>
      </c>
      <c r="E2599" s="41"/>
    </row>
    <row r="2600" hidden="1">
      <c r="A2600" s="58" t="s">
        <v>1680</v>
      </c>
      <c r="B2600" s="29">
        <v>15422.0</v>
      </c>
      <c r="C2600" s="59">
        <v>11165.0</v>
      </c>
      <c r="D2600" s="27">
        <v>-4257.0</v>
      </c>
      <c r="E2600" s="41"/>
    </row>
    <row r="2601" hidden="1">
      <c r="A2601" s="35" t="s">
        <v>1681</v>
      </c>
      <c r="B2601" s="29">
        <v>432529.7</v>
      </c>
      <c r="C2601" s="59">
        <v>457896.5</v>
      </c>
      <c r="D2601" s="27">
        <v>25366.79999999999</v>
      </c>
      <c r="E2601" s="41"/>
    </row>
    <row r="2602" hidden="1">
      <c r="A2602" s="36" t="s">
        <v>1682</v>
      </c>
      <c r="B2602" s="42">
        <v>13.30000000000291</v>
      </c>
      <c r="C2602" s="65">
        <v>-3022.5</v>
      </c>
      <c r="D2602" s="66">
        <v>-3035.800000000003</v>
      </c>
      <c r="E2602" s="45"/>
    </row>
    <row r="2603" hidden="1"/>
    <row r="2604" hidden="1"/>
    <row r="2605" hidden="1">
      <c r="A2605" s="5" t="s">
        <v>1685</v>
      </c>
      <c r="B2605" s="6"/>
      <c r="C2605" s="6"/>
      <c r="D2605" s="6"/>
      <c r="E2605" s="7"/>
    </row>
    <row r="2606" hidden="1">
      <c r="A2606" s="10"/>
      <c r="B2606" s="11"/>
      <c r="C2606" s="11"/>
      <c r="D2606" s="11"/>
      <c r="E2606" s="12"/>
    </row>
    <row r="2607" hidden="1">
      <c r="A2607" s="5" t="s">
        <v>1655</v>
      </c>
      <c r="B2607" s="6"/>
      <c r="C2607" s="6"/>
      <c r="D2607" s="6"/>
      <c r="E2607" s="7"/>
    </row>
    <row r="2608" hidden="1">
      <c r="A2608" s="10"/>
      <c r="B2608" s="11"/>
      <c r="C2608" s="11"/>
      <c r="D2608" s="11"/>
      <c r="E2608" s="12"/>
    </row>
    <row r="2609" hidden="1">
      <c r="A2609" s="13">
        <v>46048.0</v>
      </c>
      <c r="B2609" s="6"/>
      <c r="C2609" s="54" t="s">
        <v>1656</v>
      </c>
      <c r="D2609" s="15">
        <v>46053.0</v>
      </c>
      <c r="E2609" s="7"/>
    </row>
    <row r="2610" hidden="1">
      <c r="A2610" s="10"/>
      <c r="B2610" s="11"/>
      <c r="C2610" s="16"/>
      <c r="D2610" s="11"/>
      <c r="E2610" s="12"/>
    </row>
    <row r="2611" hidden="1">
      <c r="A2611" s="55" t="s">
        <v>1985</v>
      </c>
      <c r="B2611" s="7"/>
      <c r="C2611" s="16"/>
      <c r="D2611" s="56" t="s">
        <v>1994</v>
      </c>
      <c r="E2611" s="7"/>
    </row>
    <row r="2612" hidden="1">
      <c r="A2612" s="10"/>
      <c r="B2612" s="12"/>
      <c r="C2612" s="16"/>
      <c r="D2612" s="11"/>
      <c r="E2612" s="12"/>
    </row>
    <row r="2613" hidden="1">
      <c r="A2613" s="19" t="s">
        <v>1657</v>
      </c>
      <c r="B2613" s="6"/>
      <c r="C2613" s="6"/>
      <c r="D2613" s="6"/>
      <c r="E2613" s="7"/>
    </row>
    <row r="2614" hidden="1">
      <c r="A2614" s="20" t="s">
        <v>1658</v>
      </c>
      <c r="B2614" s="21" t="s">
        <v>1659</v>
      </c>
      <c r="C2614" s="22" t="s">
        <v>1660</v>
      </c>
      <c r="D2614" s="21" t="s">
        <v>1661</v>
      </c>
      <c r="E2614" s="23" t="s">
        <v>13</v>
      </c>
    </row>
    <row r="2615" hidden="1">
      <c r="A2615" s="57" t="s">
        <v>1662</v>
      </c>
      <c r="B2615" s="25">
        <v>23285.0</v>
      </c>
      <c r="C2615" s="26">
        <v>23285.0</v>
      </c>
      <c r="D2615" s="27">
        <v>0.0</v>
      </c>
      <c r="E2615" s="41"/>
    </row>
    <row r="2616" hidden="1">
      <c r="A2616" s="57" t="s">
        <v>1663</v>
      </c>
      <c r="B2616" s="29">
        <v>24317.0</v>
      </c>
      <c r="C2616" s="26">
        <v>24317.0</v>
      </c>
      <c r="D2616" s="27">
        <v>0.0</v>
      </c>
      <c r="E2616" s="28"/>
    </row>
    <row r="2617" hidden="1">
      <c r="A2617" s="57" t="s">
        <v>1664</v>
      </c>
      <c r="B2617" s="29">
        <v>760.0</v>
      </c>
      <c r="C2617" s="26">
        <v>760.0</v>
      </c>
      <c r="D2617" s="27">
        <v>0.0</v>
      </c>
      <c r="E2617" s="41"/>
    </row>
    <row r="2618" hidden="1">
      <c r="A2618" s="57" t="s">
        <v>1666</v>
      </c>
      <c r="B2618" s="29">
        <v>0.0</v>
      </c>
      <c r="C2618" s="26"/>
      <c r="D2618" s="27">
        <v>0.0</v>
      </c>
      <c r="E2618" s="41"/>
    </row>
    <row r="2619" hidden="1">
      <c r="A2619" s="31" t="s">
        <v>1668</v>
      </c>
      <c r="B2619" s="29">
        <v>0.0</v>
      </c>
      <c r="C2619" s="26"/>
      <c r="D2619" s="27">
        <v>0.0</v>
      </c>
      <c r="E2619" s="40"/>
    </row>
    <row r="2620" hidden="1">
      <c r="A2620" s="31" t="s">
        <v>1669</v>
      </c>
      <c r="B2620" s="29">
        <v>2606.0</v>
      </c>
      <c r="C2620" s="26">
        <v>2606.0</v>
      </c>
      <c r="D2620" s="27">
        <v>0.0</v>
      </c>
      <c r="E2620" s="28" t="s">
        <v>2223</v>
      </c>
    </row>
    <row r="2621" hidden="1">
      <c r="A2621" s="31" t="s">
        <v>1671</v>
      </c>
      <c r="B2621" s="29">
        <v>0.0</v>
      </c>
      <c r="C2621" s="26"/>
      <c r="D2621" s="27">
        <v>0.0</v>
      </c>
      <c r="E2621" s="28"/>
    </row>
    <row r="2622" hidden="1">
      <c r="A2622" s="31" t="s">
        <v>1673</v>
      </c>
      <c r="B2622" s="29">
        <v>5240.0</v>
      </c>
      <c r="C2622" s="26">
        <v>5340.0</v>
      </c>
      <c r="D2622" s="27">
        <v>100.0</v>
      </c>
      <c r="E2622" s="41"/>
    </row>
    <row r="2623" hidden="1">
      <c r="A2623" s="58" t="s">
        <v>1674</v>
      </c>
      <c r="B2623" s="29">
        <v>88720.0</v>
      </c>
      <c r="C2623" s="29">
        <v>88720.0</v>
      </c>
      <c r="D2623" s="27">
        <v>0.0</v>
      </c>
      <c r="E2623" s="41"/>
    </row>
    <row r="2624" hidden="1">
      <c r="A2624" s="58" t="s">
        <v>1675</v>
      </c>
      <c r="B2624" s="29">
        <v>29306.0</v>
      </c>
      <c r="C2624" s="59">
        <v>29306.0</v>
      </c>
      <c r="D2624" s="27">
        <v>0.0</v>
      </c>
      <c r="E2624" s="41"/>
    </row>
    <row r="2625" hidden="1">
      <c r="A2625" s="58" t="s">
        <v>1676</v>
      </c>
      <c r="B2625" s="29">
        <v>105248.0</v>
      </c>
      <c r="C2625" s="59">
        <v>105248.0</v>
      </c>
      <c r="D2625" s="27">
        <v>0.0</v>
      </c>
      <c r="E2625" s="41"/>
    </row>
    <row r="2626" hidden="1">
      <c r="A2626" s="58" t="s">
        <v>1677</v>
      </c>
      <c r="B2626" s="29">
        <v>86990.0</v>
      </c>
      <c r="C2626" s="59">
        <v>86990.0</v>
      </c>
      <c r="D2626" s="27">
        <v>0.0</v>
      </c>
      <c r="E2626" s="41"/>
    </row>
    <row r="2627" hidden="1">
      <c r="A2627" s="58" t="s">
        <v>1679</v>
      </c>
      <c r="B2627" s="29">
        <v>2909.0</v>
      </c>
      <c r="C2627" s="59">
        <v>2909.0</v>
      </c>
      <c r="D2627" s="27">
        <v>0.0</v>
      </c>
      <c r="E2627" s="41"/>
    </row>
    <row r="2628" hidden="1">
      <c r="A2628" s="58" t="s">
        <v>1680</v>
      </c>
      <c r="B2628" s="29">
        <v>13780.0</v>
      </c>
      <c r="C2628" s="59">
        <v>13780.0</v>
      </c>
      <c r="D2628" s="27">
        <v>0.0</v>
      </c>
      <c r="E2628" s="41"/>
    </row>
    <row r="2629" hidden="1">
      <c r="A2629" s="35" t="s">
        <v>1681</v>
      </c>
      <c r="B2629" s="29">
        <v>369367.7</v>
      </c>
      <c r="C2629" s="59">
        <v>369367.7</v>
      </c>
      <c r="D2629" s="27">
        <v>0.0</v>
      </c>
      <c r="E2629" s="41"/>
    </row>
    <row r="2630" hidden="1">
      <c r="A2630" s="36" t="s">
        <v>1682</v>
      </c>
      <c r="B2630" s="42">
        <v>13.30000000000291</v>
      </c>
      <c r="C2630" s="65">
        <v>113.29999999998836</v>
      </c>
      <c r="D2630" s="66">
        <v>99.99999999998545</v>
      </c>
      <c r="E2630" s="45"/>
    </row>
    <row r="2631" hidden="1"/>
    <row r="2632" hidden="1"/>
    <row r="2633" hidden="1">
      <c r="A2633" s="5" t="s">
        <v>1685</v>
      </c>
      <c r="B2633" s="6"/>
      <c r="C2633" s="6"/>
      <c r="D2633" s="6"/>
      <c r="E2633" s="7"/>
    </row>
    <row r="2634" hidden="1">
      <c r="A2634" s="10"/>
      <c r="B2634" s="11"/>
      <c r="C2634" s="11"/>
      <c r="D2634" s="11"/>
      <c r="E2634" s="12"/>
    </row>
    <row r="2635" hidden="1">
      <c r="A2635" s="5" t="s">
        <v>1655</v>
      </c>
      <c r="B2635" s="6"/>
      <c r="C2635" s="6"/>
      <c r="D2635" s="6"/>
      <c r="E2635" s="7"/>
    </row>
    <row r="2636" hidden="1">
      <c r="A2636" s="10"/>
      <c r="B2636" s="11"/>
      <c r="C2636" s="11"/>
      <c r="D2636" s="11"/>
      <c r="E2636" s="12"/>
    </row>
    <row r="2637" hidden="1">
      <c r="A2637" s="13">
        <v>46054.0</v>
      </c>
      <c r="B2637" s="6"/>
      <c r="C2637" s="54" t="s">
        <v>1656</v>
      </c>
      <c r="D2637" s="15">
        <v>46054.0</v>
      </c>
      <c r="E2637" s="7"/>
    </row>
    <row r="2638" hidden="1">
      <c r="A2638" s="10"/>
      <c r="B2638" s="11"/>
      <c r="C2638" s="16"/>
      <c r="D2638" s="11"/>
      <c r="E2638" s="12"/>
    </row>
    <row r="2639" hidden="1">
      <c r="A2639" s="55" t="s">
        <v>1986</v>
      </c>
      <c r="B2639" s="7"/>
      <c r="C2639" s="16"/>
      <c r="D2639" s="56" t="s">
        <v>1986</v>
      </c>
      <c r="E2639" s="7"/>
    </row>
    <row r="2640" hidden="1">
      <c r="A2640" s="10"/>
      <c r="B2640" s="12"/>
      <c r="C2640" s="16"/>
      <c r="D2640" s="11"/>
      <c r="E2640" s="12"/>
    </row>
    <row r="2641" hidden="1">
      <c r="A2641" s="19" t="s">
        <v>1657</v>
      </c>
      <c r="B2641" s="6"/>
      <c r="C2641" s="6"/>
      <c r="D2641" s="6"/>
      <c r="E2641" s="7"/>
    </row>
    <row r="2642" hidden="1">
      <c r="A2642" s="20" t="s">
        <v>1658</v>
      </c>
      <c r="B2642" s="21" t="s">
        <v>1659</v>
      </c>
      <c r="C2642" s="22" t="s">
        <v>1660</v>
      </c>
      <c r="D2642" s="21" t="s">
        <v>1661</v>
      </c>
      <c r="E2642" s="23" t="s">
        <v>13</v>
      </c>
    </row>
    <row r="2643" hidden="1">
      <c r="A2643" s="57" t="s">
        <v>1662</v>
      </c>
      <c r="B2643" s="25">
        <v>2831.0</v>
      </c>
      <c r="C2643" s="26">
        <v>2831.0</v>
      </c>
      <c r="D2643" s="27">
        <v>0.0</v>
      </c>
      <c r="E2643" s="41"/>
    </row>
    <row r="2644" hidden="1">
      <c r="A2644" s="57" t="s">
        <v>1663</v>
      </c>
      <c r="B2644" s="29">
        <v>3991.0</v>
      </c>
      <c r="C2644" s="26">
        <v>3991.0</v>
      </c>
      <c r="D2644" s="27">
        <v>0.0</v>
      </c>
      <c r="E2644" s="28"/>
    </row>
    <row r="2645" hidden="1">
      <c r="A2645" s="57" t="s">
        <v>1664</v>
      </c>
      <c r="B2645" s="29">
        <v>0.0</v>
      </c>
      <c r="C2645" s="26"/>
      <c r="D2645" s="27">
        <v>0.0</v>
      </c>
      <c r="E2645" s="41"/>
    </row>
    <row r="2646" hidden="1">
      <c r="A2646" s="57" t="s">
        <v>1666</v>
      </c>
      <c r="B2646" s="29">
        <v>0.0</v>
      </c>
      <c r="C2646" s="26"/>
      <c r="D2646" s="27">
        <v>0.0</v>
      </c>
      <c r="E2646" s="41"/>
    </row>
    <row r="2647" hidden="1">
      <c r="A2647" s="31" t="s">
        <v>1668</v>
      </c>
      <c r="B2647" s="29">
        <v>0.0</v>
      </c>
      <c r="C2647" s="26"/>
      <c r="D2647" s="27">
        <v>0.0</v>
      </c>
      <c r="E2647" s="40"/>
    </row>
    <row r="2648" hidden="1">
      <c r="A2648" s="31" t="s">
        <v>1669</v>
      </c>
      <c r="B2648" s="29">
        <v>0.0</v>
      </c>
      <c r="C2648" s="26"/>
      <c r="D2648" s="27">
        <v>0.0</v>
      </c>
      <c r="E2648" s="28"/>
    </row>
    <row r="2649" hidden="1">
      <c r="A2649" s="31" t="s">
        <v>1671</v>
      </c>
      <c r="B2649" s="29">
        <v>0.0</v>
      </c>
      <c r="C2649" s="26"/>
      <c r="D2649" s="27">
        <v>0.0</v>
      </c>
      <c r="E2649" s="28"/>
    </row>
    <row r="2650" hidden="1">
      <c r="A2650" s="31" t="s">
        <v>1673</v>
      </c>
      <c r="B2650" s="29">
        <v>840.0</v>
      </c>
      <c r="C2650" s="26">
        <v>840.0</v>
      </c>
      <c r="D2650" s="27">
        <v>0.0</v>
      </c>
      <c r="E2650" s="41"/>
    </row>
    <row r="2651" hidden="1">
      <c r="A2651" s="58" t="s">
        <v>1674</v>
      </c>
      <c r="B2651" s="29">
        <v>20127.0</v>
      </c>
      <c r="C2651" s="29">
        <v>20127.0</v>
      </c>
      <c r="D2651" s="27">
        <v>0.0</v>
      </c>
      <c r="E2651" s="41"/>
    </row>
    <row r="2652" hidden="1">
      <c r="A2652" s="58" t="s">
        <v>1675</v>
      </c>
      <c r="B2652" s="29">
        <v>7167.0</v>
      </c>
      <c r="C2652" s="59">
        <v>7167.0</v>
      </c>
      <c r="D2652" s="27">
        <v>0.0</v>
      </c>
      <c r="E2652" s="41"/>
    </row>
    <row r="2653" hidden="1">
      <c r="A2653" s="58" t="s">
        <v>1676</v>
      </c>
      <c r="B2653" s="29">
        <v>23065.0</v>
      </c>
      <c r="C2653" s="59">
        <v>23065.0</v>
      </c>
      <c r="D2653" s="27">
        <v>0.0</v>
      </c>
      <c r="E2653" s="41"/>
    </row>
    <row r="2654" hidden="1">
      <c r="A2654" s="58" t="s">
        <v>1677</v>
      </c>
      <c r="B2654" s="29">
        <v>12144.0</v>
      </c>
      <c r="C2654" s="59">
        <v>12144.0</v>
      </c>
      <c r="D2654" s="27">
        <v>0.0</v>
      </c>
      <c r="E2654" s="41"/>
    </row>
    <row r="2655" hidden="1">
      <c r="A2655" s="58" t="s">
        <v>1679</v>
      </c>
      <c r="B2655" s="29">
        <v>1521.0</v>
      </c>
      <c r="C2655" s="59">
        <v>1521.0</v>
      </c>
      <c r="D2655" s="27">
        <v>0.0</v>
      </c>
      <c r="E2655" s="41"/>
    </row>
    <row r="2656" hidden="1">
      <c r="A2656" s="58" t="s">
        <v>1680</v>
      </c>
      <c r="B2656" s="29">
        <v>1954.0</v>
      </c>
      <c r="C2656" s="59">
        <v>1954.0</v>
      </c>
      <c r="D2656" s="27">
        <v>0.0</v>
      </c>
      <c r="E2656" s="41"/>
    </row>
    <row r="2657" hidden="1">
      <c r="A2657" s="35" t="s">
        <v>1681</v>
      </c>
      <c r="B2657" s="29">
        <v>71686.0</v>
      </c>
      <c r="C2657" s="59">
        <v>71686.0</v>
      </c>
      <c r="D2657" s="27">
        <v>0.0</v>
      </c>
      <c r="E2657" s="41"/>
    </row>
    <row r="2658" hidden="1">
      <c r="A2658" s="36" t="s">
        <v>1682</v>
      </c>
      <c r="B2658" s="42">
        <v>0.0</v>
      </c>
      <c r="C2658" s="65">
        <v>0.0</v>
      </c>
      <c r="D2658" s="66">
        <v>0.0</v>
      </c>
      <c r="E2658" s="45"/>
    </row>
    <row r="2659" hidden="1"/>
    <row r="2660" hidden="1"/>
    <row r="2661" hidden="1">
      <c r="A2661" s="5" t="s">
        <v>1685</v>
      </c>
      <c r="B2661" s="6"/>
      <c r="C2661" s="6"/>
      <c r="D2661" s="6"/>
      <c r="E2661" s="7"/>
    </row>
    <row r="2662" hidden="1">
      <c r="A2662" s="10"/>
      <c r="B2662" s="11"/>
      <c r="C2662" s="11"/>
      <c r="D2662" s="11"/>
      <c r="E2662" s="12"/>
    </row>
    <row r="2663" hidden="1">
      <c r="A2663" s="5" t="s">
        <v>1655</v>
      </c>
      <c r="B2663" s="6"/>
      <c r="C2663" s="6"/>
      <c r="D2663" s="6"/>
      <c r="E2663" s="7"/>
    </row>
    <row r="2664" hidden="1">
      <c r="A2664" s="10"/>
      <c r="B2664" s="11"/>
      <c r="C2664" s="11"/>
      <c r="D2664" s="11"/>
      <c r="E2664" s="12"/>
    </row>
    <row r="2665" hidden="1">
      <c r="A2665" s="13">
        <v>46054.0</v>
      </c>
      <c r="B2665" s="6"/>
      <c r="C2665" s="54" t="s">
        <v>1656</v>
      </c>
      <c r="D2665" s="15">
        <v>46054.0</v>
      </c>
      <c r="E2665" s="7"/>
    </row>
    <row r="2666" hidden="1">
      <c r="A2666" s="10"/>
      <c r="B2666" s="11"/>
      <c r="C2666" s="16"/>
      <c r="D2666" s="11"/>
      <c r="E2666" s="12"/>
    </row>
    <row r="2667" hidden="1">
      <c r="A2667" s="55" t="s">
        <v>1986</v>
      </c>
      <c r="B2667" s="7"/>
      <c r="C2667" s="16"/>
      <c r="D2667" s="56" t="s">
        <v>1986</v>
      </c>
      <c r="E2667" s="7"/>
    </row>
    <row r="2668" hidden="1">
      <c r="A2668" s="10"/>
      <c r="B2668" s="12"/>
      <c r="C2668" s="16"/>
      <c r="D2668" s="11"/>
      <c r="E2668" s="12"/>
    </row>
    <row r="2669" hidden="1">
      <c r="A2669" s="19" t="s">
        <v>1657</v>
      </c>
      <c r="B2669" s="6"/>
      <c r="C2669" s="6"/>
      <c r="D2669" s="6"/>
      <c r="E2669" s="7"/>
    </row>
    <row r="2670" hidden="1">
      <c r="A2670" s="20" t="s">
        <v>1658</v>
      </c>
      <c r="B2670" s="21" t="s">
        <v>1659</v>
      </c>
      <c r="C2670" s="22" t="s">
        <v>1660</v>
      </c>
      <c r="D2670" s="21" t="s">
        <v>1661</v>
      </c>
      <c r="E2670" s="23" t="s">
        <v>13</v>
      </c>
    </row>
    <row r="2671" hidden="1">
      <c r="A2671" s="57" t="s">
        <v>1662</v>
      </c>
      <c r="B2671" s="25">
        <v>2831.0</v>
      </c>
      <c r="C2671" s="26">
        <v>2831.0</v>
      </c>
      <c r="D2671" s="27">
        <v>0.0</v>
      </c>
      <c r="E2671" s="41"/>
    </row>
    <row r="2672" hidden="1">
      <c r="A2672" s="57" t="s">
        <v>1663</v>
      </c>
      <c r="B2672" s="29">
        <v>3991.0</v>
      </c>
      <c r="C2672" s="26">
        <v>3991.0</v>
      </c>
      <c r="D2672" s="27">
        <v>0.0</v>
      </c>
      <c r="E2672" s="28"/>
    </row>
    <row r="2673" hidden="1">
      <c r="A2673" s="57" t="s">
        <v>1664</v>
      </c>
      <c r="B2673" s="29">
        <v>0.0</v>
      </c>
      <c r="C2673" s="26"/>
      <c r="D2673" s="27">
        <v>0.0</v>
      </c>
      <c r="E2673" s="41"/>
    </row>
    <row r="2674" hidden="1">
      <c r="A2674" s="57" t="s">
        <v>1666</v>
      </c>
      <c r="B2674" s="29">
        <v>0.0</v>
      </c>
      <c r="C2674" s="26"/>
      <c r="D2674" s="27">
        <v>0.0</v>
      </c>
      <c r="E2674" s="41"/>
    </row>
    <row r="2675" hidden="1">
      <c r="A2675" s="31" t="s">
        <v>1668</v>
      </c>
      <c r="B2675" s="29">
        <v>0.0</v>
      </c>
      <c r="C2675" s="26"/>
      <c r="D2675" s="27">
        <v>0.0</v>
      </c>
      <c r="E2675" s="40"/>
    </row>
    <row r="2676" hidden="1">
      <c r="A2676" s="31" t="s">
        <v>1669</v>
      </c>
      <c r="B2676" s="29">
        <v>0.0</v>
      </c>
      <c r="C2676" s="26"/>
      <c r="D2676" s="27">
        <v>0.0</v>
      </c>
      <c r="E2676" s="28"/>
    </row>
    <row r="2677" hidden="1">
      <c r="A2677" s="31" t="s">
        <v>1671</v>
      </c>
      <c r="B2677" s="29">
        <v>0.0</v>
      </c>
      <c r="C2677" s="26"/>
      <c r="D2677" s="27">
        <v>0.0</v>
      </c>
      <c r="E2677" s="28"/>
    </row>
    <row r="2678" hidden="1">
      <c r="A2678" s="31" t="s">
        <v>1673</v>
      </c>
      <c r="B2678" s="29">
        <v>840.0</v>
      </c>
      <c r="C2678" s="26">
        <v>840.0</v>
      </c>
      <c r="D2678" s="27">
        <v>0.0</v>
      </c>
      <c r="E2678" s="41"/>
    </row>
    <row r="2679" hidden="1">
      <c r="A2679" s="58" t="s">
        <v>1674</v>
      </c>
      <c r="B2679" s="29">
        <v>20127.0</v>
      </c>
      <c r="C2679" s="29">
        <v>20127.0</v>
      </c>
      <c r="D2679" s="27">
        <v>0.0</v>
      </c>
      <c r="E2679" s="41"/>
    </row>
    <row r="2680" hidden="1">
      <c r="A2680" s="58" t="s">
        <v>1675</v>
      </c>
      <c r="B2680" s="29">
        <v>7167.0</v>
      </c>
      <c r="C2680" s="59">
        <v>7167.0</v>
      </c>
      <c r="D2680" s="27">
        <v>0.0</v>
      </c>
      <c r="E2680" s="41"/>
    </row>
    <row r="2681" hidden="1">
      <c r="A2681" s="58" t="s">
        <v>1676</v>
      </c>
      <c r="B2681" s="29">
        <v>23065.0</v>
      </c>
      <c r="C2681" s="59">
        <v>23065.0</v>
      </c>
      <c r="D2681" s="27">
        <v>0.0</v>
      </c>
      <c r="E2681" s="41"/>
    </row>
    <row r="2682" hidden="1">
      <c r="A2682" s="58" t="s">
        <v>1677</v>
      </c>
      <c r="B2682" s="29">
        <v>12144.0</v>
      </c>
      <c r="C2682" s="59">
        <v>12144.0</v>
      </c>
      <c r="D2682" s="27">
        <v>0.0</v>
      </c>
      <c r="E2682" s="41"/>
    </row>
    <row r="2683" hidden="1">
      <c r="A2683" s="58" t="s">
        <v>1679</v>
      </c>
      <c r="B2683" s="29">
        <v>1521.0</v>
      </c>
      <c r="C2683" s="59">
        <v>1521.0</v>
      </c>
      <c r="D2683" s="27">
        <v>0.0</v>
      </c>
      <c r="E2683" s="41"/>
    </row>
    <row r="2684" hidden="1">
      <c r="A2684" s="58" t="s">
        <v>1680</v>
      </c>
      <c r="B2684" s="29">
        <v>1954.0</v>
      </c>
      <c r="C2684" s="59">
        <v>1954.0</v>
      </c>
      <c r="D2684" s="27">
        <v>0.0</v>
      </c>
      <c r="E2684" s="41"/>
    </row>
    <row r="2685" hidden="1">
      <c r="A2685" s="35" t="s">
        <v>1681</v>
      </c>
      <c r="B2685" s="29">
        <v>71686.0</v>
      </c>
      <c r="C2685" s="59">
        <v>71686.0</v>
      </c>
      <c r="D2685" s="27">
        <v>0.0</v>
      </c>
      <c r="E2685" s="41"/>
    </row>
    <row r="2686" hidden="1">
      <c r="A2686" s="36" t="s">
        <v>1682</v>
      </c>
      <c r="B2686" s="42">
        <v>0.0</v>
      </c>
      <c r="C2686" s="65">
        <v>0.0</v>
      </c>
      <c r="D2686" s="66">
        <v>0.0</v>
      </c>
      <c r="E2686" s="45"/>
    </row>
    <row r="2687" hidden="1"/>
    <row r="2688" hidden="1"/>
    <row r="2689" hidden="1">
      <c r="A2689" s="5" t="s">
        <v>1685</v>
      </c>
      <c r="B2689" s="6"/>
      <c r="C2689" s="6"/>
      <c r="D2689" s="6"/>
      <c r="E2689" s="7"/>
    </row>
    <row r="2690" hidden="1">
      <c r="A2690" s="10"/>
      <c r="B2690" s="11"/>
      <c r="C2690" s="11"/>
      <c r="D2690" s="11"/>
      <c r="E2690" s="12"/>
    </row>
    <row r="2691" hidden="1">
      <c r="A2691" s="5" t="s">
        <v>1655</v>
      </c>
      <c r="B2691" s="6"/>
      <c r="C2691" s="6"/>
      <c r="D2691" s="6"/>
      <c r="E2691" s="7"/>
    </row>
    <row r="2692" hidden="1">
      <c r="A2692" s="10"/>
      <c r="B2692" s="11"/>
      <c r="C2692" s="11"/>
      <c r="D2692" s="11"/>
      <c r="E2692" s="12"/>
    </row>
    <row r="2693" hidden="1">
      <c r="A2693" s="13">
        <v>46055.0</v>
      </c>
      <c r="B2693" s="6"/>
      <c r="C2693" s="54" t="s">
        <v>1656</v>
      </c>
      <c r="D2693" s="15">
        <v>46061.0</v>
      </c>
      <c r="E2693" s="7"/>
    </row>
    <row r="2694" hidden="1">
      <c r="A2694" s="10"/>
      <c r="B2694" s="11"/>
      <c r="C2694" s="16"/>
      <c r="D2694" s="11"/>
      <c r="E2694" s="12"/>
    </row>
    <row r="2695" hidden="1">
      <c r="A2695" s="55" t="s">
        <v>1985</v>
      </c>
      <c r="B2695" s="7"/>
      <c r="C2695" s="16"/>
      <c r="D2695" s="56" t="s">
        <v>1986</v>
      </c>
      <c r="E2695" s="7"/>
    </row>
    <row r="2696" hidden="1">
      <c r="A2696" s="10"/>
      <c r="B2696" s="12"/>
      <c r="C2696" s="16"/>
      <c r="D2696" s="11"/>
      <c r="E2696" s="12"/>
    </row>
    <row r="2697" hidden="1">
      <c r="A2697" s="19" t="s">
        <v>1657</v>
      </c>
      <c r="B2697" s="6"/>
      <c r="C2697" s="6"/>
      <c r="D2697" s="6"/>
      <c r="E2697" s="7"/>
    </row>
    <row r="2698" hidden="1">
      <c r="A2698" s="20" t="s">
        <v>1658</v>
      </c>
      <c r="B2698" s="21" t="s">
        <v>1659</v>
      </c>
      <c r="C2698" s="22" t="s">
        <v>1660</v>
      </c>
      <c r="D2698" s="21" t="s">
        <v>1661</v>
      </c>
      <c r="E2698" s="23" t="s">
        <v>13</v>
      </c>
    </row>
    <row r="2699" hidden="1">
      <c r="A2699" s="57" t="s">
        <v>1662</v>
      </c>
      <c r="B2699" s="25">
        <v>22084.0</v>
      </c>
      <c r="C2699" s="26">
        <v>22064.0</v>
      </c>
      <c r="D2699" s="27">
        <v>-20.0</v>
      </c>
      <c r="E2699" s="41"/>
    </row>
    <row r="2700" hidden="1">
      <c r="A2700" s="57" t="s">
        <v>1663</v>
      </c>
      <c r="B2700" s="29">
        <v>30096.0</v>
      </c>
      <c r="C2700" s="26">
        <v>30096.0</v>
      </c>
      <c r="D2700" s="27">
        <v>0.0</v>
      </c>
      <c r="E2700" s="28"/>
    </row>
    <row r="2701" hidden="1">
      <c r="A2701" s="57" t="s">
        <v>1664</v>
      </c>
      <c r="B2701" s="29">
        <v>140.0</v>
      </c>
      <c r="C2701" s="26">
        <v>140.0</v>
      </c>
      <c r="D2701" s="27">
        <v>0.0</v>
      </c>
      <c r="E2701" s="41"/>
    </row>
    <row r="2702" hidden="1">
      <c r="A2702" s="57" t="s">
        <v>1666</v>
      </c>
      <c r="B2702" s="29">
        <v>0.0</v>
      </c>
      <c r="C2702" s="26"/>
      <c r="D2702" s="27">
        <v>0.0</v>
      </c>
      <c r="E2702" s="41"/>
    </row>
    <row r="2703" hidden="1">
      <c r="A2703" s="31" t="s">
        <v>1668</v>
      </c>
      <c r="B2703" s="29">
        <v>0.0</v>
      </c>
      <c r="C2703" s="26"/>
      <c r="D2703" s="27">
        <v>0.0</v>
      </c>
      <c r="E2703" s="40"/>
    </row>
    <row r="2704" hidden="1">
      <c r="A2704" s="31" t="s">
        <v>1669</v>
      </c>
      <c r="B2704" s="29">
        <v>0.0</v>
      </c>
      <c r="C2704" s="26"/>
      <c r="D2704" s="27">
        <v>0.0</v>
      </c>
      <c r="E2704" s="28"/>
    </row>
    <row r="2705" hidden="1">
      <c r="A2705" s="31" t="s">
        <v>1671</v>
      </c>
      <c r="B2705" s="29">
        <v>988.0</v>
      </c>
      <c r="C2705" s="26">
        <v>988.0</v>
      </c>
      <c r="D2705" s="27">
        <v>0.0</v>
      </c>
      <c r="E2705" s="28" t="s">
        <v>2224</v>
      </c>
    </row>
    <row r="2706" hidden="1">
      <c r="A2706" s="31" t="s">
        <v>1673</v>
      </c>
      <c r="B2706" s="29">
        <v>6880.0</v>
      </c>
      <c r="C2706" s="26">
        <v>6880.0</v>
      </c>
      <c r="D2706" s="27">
        <v>0.0</v>
      </c>
      <c r="E2706" s="41"/>
    </row>
    <row r="2707" hidden="1">
      <c r="A2707" s="58" t="s">
        <v>1674</v>
      </c>
      <c r="B2707" s="29">
        <v>104537.0</v>
      </c>
      <c r="C2707" s="29">
        <v>104537.0</v>
      </c>
      <c r="D2707" s="27">
        <v>0.0</v>
      </c>
      <c r="E2707" s="41"/>
    </row>
    <row r="2708" hidden="1">
      <c r="A2708" s="58" t="s">
        <v>1675</v>
      </c>
      <c r="B2708" s="29">
        <v>32512.0</v>
      </c>
      <c r="C2708" s="59">
        <v>32512.0</v>
      </c>
      <c r="D2708" s="27">
        <v>0.0</v>
      </c>
      <c r="E2708" s="41"/>
    </row>
    <row r="2709" hidden="1">
      <c r="A2709" s="58" t="s">
        <v>1676</v>
      </c>
      <c r="B2709" s="29">
        <v>128308.0</v>
      </c>
      <c r="C2709" s="59">
        <v>128308.0</v>
      </c>
      <c r="D2709" s="27">
        <v>0.0</v>
      </c>
      <c r="E2709" s="41"/>
    </row>
    <row r="2710" hidden="1">
      <c r="A2710" s="58" t="s">
        <v>1677</v>
      </c>
      <c r="B2710" s="29">
        <v>115029.0</v>
      </c>
      <c r="C2710" s="59">
        <v>115029.0</v>
      </c>
      <c r="D2710" s="27">
        <v>0.0</v>
      </c>
      <c r="E2710" s="41"/>
    </row>
    <row r="2711" hidden="1">
      <c r="A2711" s="58" t="s">
        <v>1679</v>
      </c>
      <c r="B2711" s="29">
        <v>4870.0</v>
      </c>
      <c r="C2711" s="59">
        <v>4870.0</v>
      </c>
      <c r="D2711" s="27">
        <v>0.0</v>
      </c>
      <c r="E2711" s="41"/>
    </row>
    <row r="2712" hidden="1">
      <c r="A2712" s="58" t="s">
        <v>1680</v>
      </c>
      <c r="B2712" s="29">
        <v>8006.0</v>
      </c>
      <c r="C2712" s="59">
        <v>8006.0</v>
      </c>
      <c r="D2712" s="27">
        <v>0.0</v>
      </c>
      <c r="E2712" s="41"/>
    </row>
    <row r="2713" hidden="1">
      <c r="A2713" s="35" t="s">
        <v>1681</v>
      </c>
      <c r="B2713" s="29">
        <v>445430.9</v>
      </c>
      <c r="C2713" s="59">
        <v>445430.9</v>
      </c>
      <c r="D2713" s="27">
        <v>0.0</v>
      </c>
      <c r="E2713" s="41"/>
    </row>
    <row r="2714" hidden="1">
      <c r="A2714" s="36" t="s">
        <v>1682</v>
      </c>
      <c r="B2714" s="42">
        <v>13.10000000000582</v>
      </c>
      <c r="C2714" s="65">
        <v>-6.900000000023283</v>
      </c>
      <c r="D2714" s="66">
        <v>-20.000000000029104</v>
      </c>
      <c r="E2714" s="45"/>
    </row>
    <row r="2715" hidden="1"/>
    <row r="2716" hidden="1"/>
    <row r="2717" hidden="1">
      <c r="A2717" s="5" t="s">
        <v>1685</v>
      </c>
      <c r="B2717" s="6"/>
      <c r="C2717" s="6"/>
      <c r="D2717" s="6"/>
      <c r="E2717" s="7"/>
    </row>
    <row r="2718" hidden="1">
      <c r="A2718" s="10"/>
      <c r="B2718" s="11"/>
      <c r="C2718" s="11"/>
      <c r="D2718" s="11"/>
      <c r="E2718" s="12"/>
    </row>
    <row r="2719" hidden="1">
      <c r="A2719" s="5" t="s">
        <v>1655</v>
      </c>
      <c r="B2719" s="6"/>
      <c r="C2719" s="6"/>
      <c r="D2719" s="6"/>
      <c r="E2719" s="7"/>
    </row>
    <row r="2720" hidden="1">
      <c r="A2720" s="10"/>
      <c r="B2720" s="11"/>
      <c r="C2720" s="11"/>
      <c r="D2720" s="11"/>
      <c r="E2720" s="12"/>
    </row>
    <row r="2721" hidden="1">
      <c r="A2721" s="13">
        <v>46062.0</v>
      </c>
      <c r="B2721" s="6"/>
      <c r="C2721" s="54" t="s">
        <v>1656</v>
      </c>
      <c r="D2721" s="15">
        <v>46068.0</v>
      </c>
      <c r="E2721" s="7"/>
    </row>
    <row r="2722" hidden="1">
      <c r="A2722" s="10"/>
      <c r="B2722" s="11"/>
      <c r="C2722" s="16"/>
      <c r="D2722" s="11"/>
      <c r="E2722" s="12"/>
    </row>
    <row r="2723" hidden="1">
      <c r="A2723" s="55" t="s">
        <v>1985</v>
      </c>
      <c r="B2723" s="7"/>
      <c r="C2723" s="16"/>
      <c r="D2723" s="56" t="s">
        <v>1986</v>
      </c>
      <c r="E2723" s="7"/>
    </row>
    <row r="2724" hidden="1">
      <c r="A2724" s="10"/>
      <c r="B2724" s="12"/>
      <c r="C2724" s="16"/>
      <c r="D2724" s="11"/>
      <c r="E2724" s="12"/>
    </row>
    <row r="2725" hidden="1">
      <c r="A2725" s="19" t="s">
        <v>1657</v>
      </c>
      <c r="B2725" s="6"/>
      <c r="C2725" s="6"/>
      <c r="D2725" s="6"/>
      <c r="E2725" s="7"/>
    </row>
    <row r="2726" hidden="1">
      <c r="A2726" s="20" t="s">
        <v>1658</v>
      </c>
      <c r="B2726" s="21" t="s">
        <v>1659</v>
      </c>
      <c r="C2726" s="22" t="s">
        <v>1660</v>
      </c>
      <c r="D2726" s="21" t="s">
        <v>1661</v>
      </c>
      <c r="E2726" s="23" t="s">
        <v>13</v>
      </c>
    </row>
    <row r="2727" hidden="1">
      <c r="A2727" s="57" t="s">
        <v>1662</v>
      </c>
      <c r="B2727" s="25">
        <v>26293.0</v>
      </c>
      <c r="C2727" s="26">
        <v>26294.0</v>
      </c>
      <c r="D2727" s="27">
        <v>1.0</v>
      </c>
      <c r="E2727" s="41"/>
    </row>
    <row r="2728" hidden="1">
      <c r="A2728" s="57" t="s">
        <v>1663</v>
      </c>
      <c r="B2728" s="29">
        <v>40922.0</v>
      </c>
      <c r="C2728" s="26">
        <v>40922.0</v>
      </c>
      <c r="D2728" s="27">
        <v>0.0</v>
      </c>
      <c r="E2728" s="28"/>
    </row>
    <row r="2729" hidden="1">
      <c r="A2729" s="57" t="s">
        <v>1664</v>
      </c>
      <c r="B2729" s="29">
        <v>960.0</v>
      </c>
      <c r="C2729" s="26">
        <v>960.0</v>
      </c>
      <c r="D2729" s="27">
        <v>0.0</v>
      </c>
      <c r="E2729" s="41"/>
    </row>
    <row r="2730" hidden="1">
      <c r="A2730" s="57" t="s">
        <v>1666</v>
      </c>
      <c r="B2730" s="29">
        <v>0.0</v>
      </c>
      <c r="C2730" s="26"/>
      <c r="D2730" s="27">
        <v>0.0</v>
      </c>
      <c r="E2730" s="41"/>
    </row>
    <row r="2731" hidden="1">
      <c r="A2731" s="31" t="s">
        <v>1668</v>
      </c>
      <c r="B2731" s="29">
        <v>0.0</v>
      </c>
      <c r="C2731" s="26"/>
      <c r="D2731" s="27">
        <v>0.0</v>
      </c>
      <c r="E2731" s="40"/>
    </row>
    <row r="2732" hidden="1">
      <c r="A2732" s="31" t="s">
        <v>1669</v>
      </c>
      <c r="B2732" s="29">
        <v>0.0</v>
      </c>
      <c r="C2732" s="26">
        <v>188.0</v>
      </c>
      <c r="D2732" s="27">
        <v>188.0</v>
      </c>
      <c r="E2732" s="28" t="s">
        <v>2225</v>
      </c>
    </row>
    <row r="2733" hidden="1">
      <c r="A2733" s="31" t="s">
        <v>1671</v>
      </c>
      <c r="B2733" s="29">
        <v>986.0</v>
      </c>
      <c r="C2733" s="26">
        <v>798.0</v>
      </c>
      <c r="D2733" s="27">
        <v>-188.0</v>
      </c>
      <c r="E2733" s="28" t="s">
        <v>2226</v>
      </c>
    </row>
    <row r="2734" hidden="1">
      <c r="A2734" s="31" t="s">
        <v>1673</v>
      </c>
      <c r="B2734" s="29">
        <v>6480.0</v>
      </c>
      <c r="C2734" s="26">
        <v>6440.0</v>
      </c>
      <c r="D2734" s="27">
        <v>-40.0</v>
      </c>
      <c r="E2734" s="41"/>
    </row>
    <row r="2735" hidden="1">
      <c r="A2735" s="58" t="s">
        <v>1674</v>
      </c>
      <c r="B2735" s="29">
        <v>122918.0</v>
      </c>
      <c r="C2735" s="29">
        <v>122918.0</v>
      </c>
      <c r="D2735" s="27">
        <v>0.0</v>
      </c>
      <c r="E2735" s="41"/>
    </row>
    <row r="2736" hidden="1">
      <c r="A2736" s="58" t="s">
        <v>1675</v>
      </c>
      <c r="B2736" s="29">
        <v>35119.0</v>
      </c>
      <c r="C2736" s="59">
        <v>35119.0</v>
      </c>
      <c r="D2736" s="27">
        <v>0.0</v>
      </c>
      <c r="E2736" s="41"/>
    </row>
    <row r="2737" hidden="1">
      <c r="A2737" s="58" t="s">
        <v>1676</v>
      </c>
      <c r="B2737" s="29">
        <v>145280.0</v>
      </c>
      <c r="C2737" s="59">
        <v>145280.0</v>
      </c>
      <c r="D2737" s="27">
        <v>0.0</v>
      </c>
      <c r="E2737" s="41"/>
    </row>
    <row r="2738" hidden="1">
      <c r="A2738" s="58" t="s">
        <v>1677</v>
      </c>
      <c r="B2738" s="29">
        <v>117060.0</v>
      </c>
      <c r="C2738" s="59">
        <v>117060.0</v>
      </c>
      <c r="D2738" s="27">
        <v>0.0</v>
      </c>
      <c r="E2738" s="41"/>
    </row>
    <row r="2739" hidden="1">
      <c r="A2739" s="58" t="s">
        <v>1679</v>
      </c>
      <c r="B2739" s="29">
        <v>4233.0</v>
      </c>
      <c r="C2739" s="59">
        <v>4756.0</v>
      </c>
      <c r="D2739" s="27">
        <v>523.0</v>
      </c>
      <c r="E2739" s="41"/>
    </row>
    <row r="2740" hidden="1">
      <c r="A2740" s="58" t="s">
        <v>1680</v>
      </c>
      <c r="B2740" s="29">
        <v>15885.0</v>
      </c>
      <c r="C2740" s="59">
        <v>15885.0</v>
      </c>
      <c r="D2740" s="27">
        <v>0.0</v>
      </c>
      <c r="E2740" s="41"/>
    </row>
    <row r="2741" hidden="1">
      <c r="A2741" s="35" t="s">
        <v>1681</v>
      </c>
      <c r="B2741" s="29">
        <v>500240.2</v>
      </c>
      <c r="C2741" s="59">
        <v>500763.2</v>
      </c>
      <c r="D2741" s="27">
        <v>523.0</v>
      </c>
      <c r="E2741" s="41"/>
    </row>
    <row r="2742" hidden="1">
      <c r="A2742" s="36" t="s">
        <v>1682</v>
      </c>
      <c r="B2742" s="42">
        <v>10.80000000000291</v>
      </c>
      <c r="C2742" s="65">
        <v>-28.20000000001164</v>
      </c>
      <c r="D2742" s="66">
        <v>-39.00000000001455</v>
      </c>
      <c r="E2742" s="45"/>
    </row>
    <row r="2743" hidden="1"/>
    <row r="2744" hidden="1"/>
    <row r="2745" hidden="1">
      <c r="A2745" s="5" t="s">
        <v>1685</v>
      </c>
      <c r="B2745" s="6"/>
      <c r="C2745" s="6"/>
      <c r="D2745" s="6"/>
      <c r="E2745" s="7"/>
    </row>
    <row r="2746" hidden="1">
      <c r="A2746" s="10"/>
      <c r="B2746" s="11"/>
      <c r="C2746" s="11"/>
      <c r="D2746" s="11"/>
      <c r="E2746" s="12"/>
    </row>
    <row r="2747" hidden="1">
      <c r="A2747" s="5" t="s">
        <v>1655</v>
      </c>
      <c r="B2747" s="6"/>
      <c r="C2747" s="6"/>
      <c r="D2747" s="6"/>
      <c r="E2747" s="7"/>
    </row>
    <row r="2748" hidden="1">
      <c r="A2748" s="10"/>
      <c r="B2748" s="11"/>
      <c r="C2748" s="11"/>
      <c r="D2748" s="11"/>
      <c r="E2748" s="12"/>
    </row>
    <row r="2749" hidden="1">
      <c r="A2749" s="13">
        <v>46069.0</v>
      </c>
      <c r="B2749" s="6"/>
      <c r="C2749" s="54" t="s">
        <v>1656</v>
      </c>
      <c r="D2749" s="15">
        <v>46075.0</v>
      </c>
      <c r="E2749" s="7"/>
    </row>
    <row r="2750" hidden="1">
      <c r="A2750" s="10"/>
      <c r="B2750" s="11"/>
      <c r="C2750" s="16"/>
      <c r="D2750" s="11"/>
      <c r="E2750" s="12"/>
    </row>
    <row r="2751" hidden="1">
      <c r="A2751" s="55" t="s">
        <v>1985</v>
      </c>
      <c r="B2751" s="7"/>
      <c r="C2751" s="16"/>
      <c r="D2751" s="56" t="s">
        <v>1986</v>
      </c>
      <c r="E2751" s="7"/>
    </row>
    <row r="2752" hidden="1">
      <c r="A2752" s="10"/>
      <c r="B2752" s="12"/>
      <c r="C2752" s="16"/>
      <c r="D2752" s="11"/>
      <c r="E2752" s="12"/>
    </row>
    <row r="2753" hidden="1">
      <c r="A2753" s="19" t="s">
        <v>1657</v>
      </c>
      <c r="B2753" s="6"/>
      <c r="C2753" s="6"/>
      <c r="D2753" s="6"/>
      <c r="E2753" s="7"/>
    </row>
    <row r="2754" hidden="1">
      <c r="A2754" s="20" t="s">
        <v>1658</v>
      </c>
      <c r="B2754" s="21" t="s">
        <v>1659</v>
      </c>
      <c r="C2754" s="22" t="s">
        <v>1660</v>
      </c>
      <c r="D2754" s="21" t="s">
        <v>1661</v>
      </c>
      <c r="E2754" s="23" t="s">
        <v>13</v>
      </c>
    </row>
    <row r="2755" hidden="1">
      <c r="A2755" s="57" t="s">
        <v>1662</v>
      </c>
      <c r="B2755" s="25">
        <v>18876.0</v>
      </c>
      <c r="C2755" s="26">
        <v>18876.0</v>
      </c>
      <c r="D2755" s="27">
        <v>0.0</v>
      </c>
      <c r="E2755" s="41"/>
    </row>
    <row r="2756" hidden="1">
      <c r="A2756" s="57" t="s">
        <v>1663</v>
      </c>
      <c r="B2756" s="29">
        <v>31392.0</v>
      </c>
      <c r="C2756" s="26">
        <v>31392.0</v>
      </c>
      <c r="D2756" s="27">
        <v>0.0</v>
      </c>
      <c r="E2756" s="28"/>
    </row>
    <row r="2757" hidden="1">
      <c r="A2757" s="57" t="s">
        <v>1664</v>
      </c>
      <c r="B2757" s="29">
        <v>500.0</v>
      </c>
      <c r="C2757" s="26">
        <v>500.0</v>
      </c>
      <c r="D2757" s="27">
        <v>0.0</v>
      </c>
      <c r="E2757" s="41"/>
    </row>
    <row r="2758" hidden="1">
      <c r="A2758" s="57" t="s">
        <v>1666</v>
      </c>
      <c r="B2758" s="29">
        <v>0.0</v>
      </c>
      <c r="C2758" s="26"/>
      <c r="D2758" s="27">
        <v>0.0</v>
      </c>
      <c r="E2758" s="41"/>
    </row>
    <row r="2759" hidden="1">
      <c r="A2759" s="31" t="s">
        <v>1668</v>
      </c>
      <c r="B2759" s="29">
        <v>0.0</v>
      </c>
      <c r="C2759" s="26"/>
      <c r="D2759" s="27">
        <v>0.0</v>
      </c>
      <c r="E2759" s="40"/>
    </row>
    <row r="2760" hidden="1">
      <c r="A2760" s="31" t="s">
        <v>1669</v>
      </c>
      <c r="B2760" s="29">
        <v>0.0</v>
      </c>
      <c r="C2760" s="26"/>
      <c r="D2760" s="27">
        <v>0.0</v>
      </c>
      <c r="E2760" s="28"/>
    </row>
    <row r="2761" hidden="1">
      <c r="A2761" s="31" t="s">
        <v>1671</v>
      </c>
      <c r="B2761" s="29">
        <v>755.0</v>
      </c>
      <c r="C2761" s="26">
        <v>755.0</v>
      </c>
      <c r="D2761" s="27">
        <v>0.0</v>
      </c>
      <c r="E2761" s="28" t="s">
        <v>2227</v>
      </c>
    </row>
    <row r="2762" hidden="1">
      <c r="A2762" s="31" t="s">
        <v>1673</v>
      </c>
      <c r="B2762" s="29">
        <v>6320.0</v>
      </c>
      <c r="C2762" s="26">
        <v>6320.0</v>
      </c>
      <c r="D2762" s="27">
        <v>0.0</v>
      </c>
      <c r="E2762" s="41"/>
    </row>
    <row r="2763" hidden="1">
      <c r="A2763" s="58" t="s">
        <v>1674</v>
      </c>
      <c r="B2763" s="29">
        <v>108718.0</v>
      </c>
      <c r="C2763" s="29">
        <v>108718.0</v>
      </c>
      <c r="D2763" s="27">
        <v>0.0</v>
      </c>
      <c r="E2763" s="41"/>
    </row>
    <row r="2764" hidden="1">
      <c r="A2764" s="58" t="s">
        <v>1675</v>
      </c>
      <c r="B2764" s="29">
        <v>42302.0</v>
      </c>
      <c r="C2764" s="59">
        <v>42302.0</v>
      </c>
      <c r="D2764" s="27">
        <v>0.0</v>
      </c>
      <c r="E2764" s="41"/>
    </row>
    <row r="2765" hidden="1">
      <c r="A2765" s="58" t="s">
        <v>1676</v>
      </c>
      <c r="B2765" s="29">
        <v>142590.0</v>
      </c>
      <c r="C2765" s="59">
        <v>142590.0</v>
      </c>
      <c r="D2765" s="27">
        <v>0.0</v>
      </c>
      <c r="E2765" s="41"/>
    </row>
    <row r="2766" hidden="1">
      <c r="A2766" s="58" t="s">
        <v>1677</v>
      </c>
      <c r="B2766" s="29">
        <v>107012.5</v>
      </c>
      <c r="C2766" s="59">
        <v>107012.5</v>
      </c>
      <c r="D2766" s="27">
        <v>0.0</v>
      </c>
      <c r="E2766" s="41"/>
    </row>
    <row r="2767" hidden="1">
      <c r="A2767" s="58" t="s">
        <v>1679</v>
      </c>
      <c r="B2767" s="29">
        <v>2759.0</v>
      </c>
      <c r="C2767" s="59">
        <v>2759.0</v>
      </c>
      <c r="D2767" s="27">
        <v>0.0</v>
      </c>
      <c r="E2767" s="41"/>
    </row>
    <row r="2768" hidden="1">
      <c r="A2768" s="58" t="s">
        <v>1680</v>
      </c>
      <c r="B2768" s="29">
        <v>10199.0</v>
      </c>
      <c r="C2768" s="59">
        <v>10199.0</v>
      </c>
      <c r="D2768" s="27">
        <v>0.0</v>
      </c>
      <c r="E2768" s="41"/>
    </row>
    <row r="2769" hidden="1">
      <c r="A2769" s="35" t="s">
        <v>1681</v>
      </c>
      <c r="B2769" s="29">
        <v>461201.1</v>
      </c>
      <c r="C2769" s="59">
        <v>461201.1</v>
      </c>
      <c r="D2769" s="27">
        <v>0.0</v>
      </c>
      <c r="E2769" s="41"/>
    </row>
    <row r="2770" hidden="1">
      <c r="A2770" s="36" t="s">
        <v>1682</v>
      </c>
      <c r="B2770" s="42">
        <v>23.400000000001455</v>
      </c>
      <c r="C2770" s="65">
        <v>23.400000000023283</v>
      </c>
      <c r="D2770" s="66">
        <v>2.1827872842550278E-11</v>
      </c>
      <c r="E2770" s="45"/>
    </row>
    <row r="2771" hidden="1"/>
    <row r="2772" hidden="1"/>
    <row r="2773" hidden="1">
      <c r="A2773" s="5" t="s">
        <v>1685</v>
      </c>
      <c r="B2773" s="6"/>
      <c r="C2773" s="6"/>
      <c r="D2773" s="6"/>
      <c r="E2773" s="7"/>
    </row>
    <row r="2774" hidden="1">
      <c r="A2774" s="10"/>
      <c r="B2774" s="11"/>
      <c r="C2774" s="11"/>
      <c r="D2774" s="11"/>
      <c r="E2774" s="12"/>
    </row>
    <row r="2775" hidden="1">
      <c r="A2775" s="5" t="s">
        <v>1655</v>
      </c>
      <c r="B2775" s="6"/>
      <c r="C2775" s="6"/>
      <c r="D2775" s="6"/>
      <c r="E2775" s="7"/>
    </row>
    <row r="2776" hidden="1">
      <c r="A2776" s="10"/>
      <c r="B2776" s="11"/>
      <c r="C2776" s="11"/>
      <c r="D2776" s="11"/>
      <c r="E2776" s="12"/>
    </row>
    <row r="2777" hidden="1">
      <c r="A2777" s="13">
        <v>46076.0</v>
      </c>
      <c r="B2777" s="6"/>
      <c r="C2777" s="54" t="s">
        <v>1656</v>
      </c>
      <c r="D2777" s="15">
        <v>46081.0</v>
      </c>
      <c r="E2777" s="7"/>
    </row>
    <row r="2778" hidden="1">
      <c r="A2778" s="10"/>
      <c r="B2778" s="11"/>
      <c r="C2778" s="16"/>
      <c r="D2778" s="11"/>
      <c r="E2778" s="12"/>
    </row>
    <row r="2779" hidden="1">
      <c r="A2779" s="55" t="s">
        <v>1985</v>
      </c>
      <c r="B2779" s="7"/>
      <c r="C2779" s="16"/>
      <c r="D2779" s="56" t="s">
        <v>1994</v>
      </c>
      <c r="E2779" s="7"/>
    </row>
    <row r="2780" hidden="1">
      <c r="A2780" s="10"/>
      <c r="B2780" s="12"/>
      <c r="C2780" s="16"/>
      <c r="D2780" s="11"/>
      <c r="E2780" s="12"/>
    </row>
    <row r="2781" hidden="1">
      <c r="A2781" s="19" t="s">
        <v>1657</v>
      </c>
      <c r="B2781" s="6"/>
      <c r="C2781" s="6"/>
      <c r="D2781" s="6"/>
      <c r="E2781" s="7"/>
    </row>
    <row r="2782" hidden="1">
      <c r="A2782" s="20" t="s">
        <v>1658</v>
      </c>
      <c r="B2782" s="21" t="s">
        <v>1659</v>
      </c>
      <c r="C2782" s="22" t="s">
        <v>1660</v>
      </c>
      <c r="D2782" s="21" t="s">
        <v>1661</v>
      </c>
      <c r="E2782" s="23" t="s">
        <v>13</v>
      </c>
    </row>
    <row r="2783" hidden="1">
      <c r="A2783" s="57" t="s">
        <v>1662</v>
      </c>
      <c r="B2783" s="25">
        <v>18982.0</v>
      </c>
      <c r="C2783" s="26">
        <v>18983.0</v>
      </c>
      <c r="D2783" s="27">
        <v>1.0</v>
      </c>
      <c r="E2783" s="41"/>
    </row>
    <row r="2784" hidden="1">
      <c r="A2784" s="57" t="s">
        <v>1663</v>
      </c>
      <c r="B2784" s="29">
        <v>23016.0</v>
      </c>
      <c r="C2784" s="26">
        <v>23016.0</v>
      </c>
      <c r="D2784" s="27">
        <v>0.0</v>
      </c>
      <c r="E2784" s="28"/>
    </row>
    <row r="2785" hidden="1">
      <c r="A2785" s="57" t="s">
        <v>1664</v>
      </c>
      <c r="B2785" s="29">
        <v>400.0</v>
      </c>
      <c r="C2785" s="26">
        <v>400.0</v>
      </c>
      <c r="D2785" s="27">
        <v>0.0</v>
      </c>
      <c r="E2785" s="41"/>
    </row>
    <row r="2786" hidden="1">
      <c r="A2786" s="57" t="s">
        <v>1666</v>
      </c>
      <c r="B2786" s="29">
        <v>0.0</v>
      </c>
      <c r="C2786" s="26"/>
      <c r="D2786" s="27">
        <v>0.0</v>
      </c>
      <c r="E2786" s="41"/>
    </row>
    <row r="2787" hidden="1">
      <c r="A2787" s="31" t="s">
        <v>1668</v>
      </c>
      <c r="B2787" s="29">
        <v>0.0</v>
      </c>
      <c r="C2787" s="26"/>
      <c r="D2787" s="27">
        <v>0.0</v>
      </c>
      <c r="E2787" s="40"/>
    </row>
    <row r="2788" hidden="1">
      <c r="A2788" s="31" t="s">
        <v>1669</v>
      </c>
      <c r="B2788" s="29">
        <v>0.0</v>
      </c>
      <c r="C2788" s="26"/>
      <c r="D2788" s="27">
        <v>0.0</v>
      </c>
      <c r="E2788" s="28"/>
    </row>
    <row r="2789" hidden="1">
      <c r="A2789" s="31" t="s">
        <v>1671</v>
      </c>
      <c r="B2789" s="29">
        <v>0.0</v>
      </c>
      <c r="C2789" s="26"/>
      <c r="D2789" s="27">
        <v>0.0</v>
      </c>
      <c r="E2789" s="28"/>
    </row>
    <row r="2790" hidden="1">
      <c r="A2790" s="31" t="s">
        <v>1673</v>
      </c>
      <c r="B2790" s="29">
        <v>5040.0</v>
      </c>
      <c r="C2790" s="26">
        <v>5000.0</v>
      </c>
      <c r="D2790" s="27">
        <v>-40.0</v>
      </c>
      <c r="E2790" s="41"/>
    </row>
    <row r="2791" hidden="1">
      <c r="A2791" s="58" t="s">
        <v>1674</v>
      </c>
      <c r="B2791" s="29">
        <v>91808.0</v>
      </c>
      <c r="C2791" s="29">
        <v>91808.0</v>
      </c>
      <c r="D2791" s="27">
        <v>0.0</v>
      </c>
      <c r="E2791" s="41"/>
    </row>
    <row r="2792" hidden="1">
      <c r="A2792" s="58" t="s">
        <v>1675</v>
      </c>
      <c r="B2792" s="29">
        <v>24706.0</v>
      </c>
      <c r="C2792" s="59">
        <v>24706.0</v>
      </c>
      <c r="D2792" s="27">
        <v>0.0</v>
      </c>
      <c r="E2792" s="41"/>
    </row>
    <row r="2793" hidden="1">
      <c r="A2793" s="58" t="s">
        <v>1676</v>
      </c>
      <c r="B2793" s="29">
        <v>104630.0</v>
      </c>
      <c r="C2793" s="59">
        <v>104630.0</v>
      </c>
      <c r="D2793" s="27">
        <v>0.0</v>
      </c>
      <c r="E2793" s="41"/>
    </row>
    <row r="2794" hidden="1">
      <c r="A2794" s="58" t="s">
        <v>1677</v>
      </c>
      <c r="B2794" s="29">
        <v>94101.0</v>
      </c>
      <c r="C2794" s="59">
        <v>94101.0</v>
      </c>
      <c r="D2794" s="27">
        <v>0.0</v>
      </c>
      <c r="E2794" s="41"/>
    </row>
    <row r="2795" hidden="1">
      <c r="A2795" s="58" t="s">
        <v>1679</v>
      </c>
      <c r="B2795" s="29">
        <v>2618.0</v>
      </c>
      <c r="C2795" s="59">
        <v>2618.0</v>
      </c>
      <c r="D2795" s="27">
        <v>0.0</v>
      </c>
      <c r="E2795" s="41"/>
    </row>
    <row r="2796" hidden="1">
      <c r="A2796" s="58" t="s">
        <v>1680</v>
      </c>
      <c r="B2796" s="29">
        <v>8827.0</v>
      </c>
      <c r="C2796" s="59">
        <v>8827.0</v>
      </c>
      <c r="D2796" s="27">
        <v>0.0</v>
      </c>
      <c r="E2796" s="41"/>
    </row>
    <row r="2797" hidden="1">
      <c r="A2797" s="35" t="s">
        <v>1681</v>
      </c>
      <c r="B2797" s="29">
        <v>365294.5</v>
      </c>
      <c r="C2797" s="59">
        <v>365294.5</v>
      </c>
      <c r="D2797" s="27">
        <v>0.0</v>
      </c>
      <c r="E2797" s="41"/>
    </row>
    <row r="2798" hidden="1">
      <c r="A2798" s="36" t="s">
        <v>1682</v>
      </c>
      <c r="B2798" s="42">
        <v>6.5</v>
      </c>
      <c r="C2798" s="65">
        <v>-32.5</v>
      </c>
      <c r="D2798" s="66">
        <v>-39.0</v>
      </c>
      <c r="E2798" s="45"/>
    </row>
    <row r="2799" hidden="1"/>
    <row r="2800" hidden="1"/>
    <row r="2801" hidden="1">
      <c r="A2801" s="5" t="s">
        <v>1685</v>
      </c>
      <c r="B2801" s="6"/>
      <c r="C2801" s="6"/>
      <c r="D2801" s="6"/>
      <c r="E2801" s="7"/>
    </row>
    <row r="2802" hidden="1">
      <c r="A2802" s="10"/>
      <c r="B2802" s="11"/>
      <c r="C2802" s="11"/>
      <c r="D2802" s="11"/>
      <c r="E2802" s="12"/>
    </row>
    <row r="2803" hidden="1">
      <c r="A2803" s="5" t="s">
        <v>1655</v>
      </c>
      <c r="B2803" s="6"/>
      <c r="C2803" s="6"/>
      <c r="D2803" s="6"/>
      <c r="E2803" s="7"/>
    </row>
    <row r="2804" hidden="1">
      <c r="A2804" s="10"/>
      <c r="B2804" s="11"/>
      <c r="C2804" s="11"/>
      <c r="D2804" s="11"/>
      <c r="E2804" s="12"/>
    </row>
    <row r="2805" hidden="1">
      <c r="A2805" s="13">
        <v>46082.0</v>
      </c>
      <c r="B2805" s="6"/>
      <c r="C2805" s="54" t="s">
        <v>1656</v>
      </c>
      <c r="D2805" s="15">
        <v>46082.0</v>
      </c>
      <c r="E2805" s="7"/>
    </row>
    <row r="2806" hidden="1">
      <c r="A2806" s="10"/>
      <c r="B2806" s="11"/>
      <c r="C2806" s="16"/>
      <c r="D2806" s="11"/>
      <c r="E2806" s="12"/>
    </row>
    <row r="2807" hidden="1">
      <c r="A2807" s="55" t="s">
        <v>1986</v>
      </c>
      <c r="B2807" s="7"/>
      <c r="C2807" s="16"/>
      <c r="D2807" s="56" t="s">
        <v>1986</v>
      </c>
      <c r="E2807" s="7"/>
    </row>
    <row r="2808" hidden="1">
      <c r="A2808" s="10"/>
      <c r="B2808" s="12"/>
      <c r="C2808" s="16"/>
      <c r="D2808" s="11"/>
      <c r="E2808" s="12"/>
    </row>
    <row r="2809" hidden="1">
      <c r="A2809" s="19" t="s">
        <v>1657</v>
      </c>
      <c r="B2809" s="6"/>
      <c r="C2809" s="6"/>
      <c r="D2809" s="6"/>
      <c r="E2809" s="7"/>
    </row>
    <row r="2810" hidden="1">
      <c r="A2810" s="20" t="s">
        <v>1658</v>
      </c>
      <c r="B2810" s="21" t="s">
        <v>1659</v>
      </c>
      <c r="C2810" s="22" t="s">
        <v>1660</v>
      </c>
      <c r="D2810" s="21" t="s">
        <v>1661</v>
      </c>
      <c r="E2810" s="23" t="s">
        <v>13</v>
      </c>
    </row>
    <row r="2811" hidden="1">
      <c r="A2811" s="57" t="s">
        <v>1662</v>
      </c>
      <c r="B2811" s="25">
        <v>4603.0</v>
      </c>
      <c r="C2811" s="26">
        <v>4603.0</v>
      </c>
      <c r="D2811" s="27">
        <v>0.0</v>
      </c>
      <c r="E2811" s="41"/>
    </row>
    <row r="2812" hidden="1">
      <c r="A2812" s="57" t="s">
        <v>1663</v>
      </c>
      <c r="B2812" s="29">
        <v>3458.0</v>
      </c>
      <c r="C2812" s="26">
        <v>3458.0</v>
      </c>
      <c r="D2812" s="27">
        <v>0.0</v>
      </c>
      <c r="E2812" s="28"/>
    </row>
    <row r="2813" hidden="1">
      <c r="A2813" s="57" t="s">
        <v>1664</v>
      </c>
      <c r="B2813" s="29">
        <v>0.0</v>
      </c>
      <c r="C2813" s="26"/>
      <c r="D2813" s="27">
        <v>0.0</v>
      </c>
      <c r="E2813" s="41"/>
    </row>
    <row r="2814" hidden="1">
      <c r="A2814" s="57" t="s">
        <v>1666</v>
      </c>
      <c r="B2814" s="29">
        <v>0.0</v>
      </c>
      <c r="C2814" s="26"/>
      <c r="D2814" s="27">
        <v>0.0</v>
      </c>
      <c r="E2814" s="41"/>
    </row>
    <row r="2815" hidden="1">
      <c r="A2815" s="31" t="s">
        <v>1668</v>
      </c>
      <c r="B2815" s="29">
        <v>0.0</v>
      </c>
      <c r="C2815" s="26"/>
      <c r="D2815" s="27">
        <v>0.0</v>
      </c>
      <c r="E2815" s="40"/>
    </row>
    <row r="2816" hidden="1">
      <c r="A2816" s="31" t="s">
        <v>1669</v>
      </c>
      <c r="B2816" s="29">
        <v>0.0</v>
      </c>
      <c r="C2816" s="26"/>
      <c r="D2816" s="27">
        <v>0.0</v>
      </c>
      <c r="E2816" s="28"/>
    </row>
    <row r="2817" hidden="1">
      <c r="A2817" s="31" t="s">
        <v>1671</v>
      </c>
      <c r="B2817" s="29">
        <v>0.0</v>
      </c>
      <c r="C2817" s="26"/>
      <c r="D2817" s="27">
        <v>0.0</v>
      </c>
      <c r="E2817" s="28"/>
    </row>
    <row r="2818" hidden="1">
      <c r="A2818" s="31" t="s">
        <v>1673</v>
      </c>
      <c r="B2818" s="29">
        <v>880.0</v>
      </c>
      <c r="C2818" s="26">
        <v>880.0</v>
      </c>
      <c r="D2818" s="27">
        <v>0.0</v>
      </c>
      <c r="E2818" s="41"/>
    </row>
    <row r="2819" hidden="1">
      <c r="A2819" s="58" t="s">
        <v>1674</v>
      </c>
      <c r="B2819" s="29">
        <v>16172.0</v>
      </c>
      <c r="C2819" s="29">
        <v>16172.0</v>
      </c>
      <c r="D2819" s="27">
        <v>0.0</v>
      </c>
      <c r="E2819" s="41"/>
    </row>
    <row r="2820" hidden="1">
      <c r="A2820" s="58" t="s">
        <v>1675</v>
      </c>
      <c r="B2820" s="29">
        <v>6564.0</v>
      </c>
      <c r="C2820" s="59">
        <v>6564.0</v>
      </c>
      <c r="D2820" s="27">
        <v>0.0</v>
      </c>
      <c r="E2820" s="41"/>
    </row>
    <row r="2821" hidden="1">
      <c r="A2821" s="58" t="s">
        <v>1676</v>
      </c>
      <c r="B2821" s="29">
        <v>21278.0</v>
      </c>
      <c r="C2821" s="59">
        <v>21278.0</v>
      </c>
      <c r="D2821" s="27">
        <v>0.0</v>
      </c>
      <c r="E2821" s="41"/>
    </row>
    <row r="2822" hidden="1">
      <c r="A2822" s="58" t="s">
        <v>1677</v>
      </c>
      <c r="B2822" s="29">
        <v>19106.0</v>
      </c>
      <c r="C2822" s="59">
        <v>19106.0</v>
      </c>
      <c r="D2822" s="27">
        <v>0.0</v>
      </c>
      <c r="E2822" s="41"/>
    </row>
    <row r="2823" hidden="1">
      <c r="A2823" s="58" t="s">
        <v>1679</v>
      </c>
      <c r="B2823" s="29">
        <v>876.0</v>
      </c>
      <c r="C2823" s="59">
        <v>0.0</v>
      </c>
      <c r="D2823" s="27">
        <v>-876.0</v>
      </c>
      <c r="E2823" s="41"/>
    </row>
    <row r="2824" hidden="1">
      <c r="A2824" s="58" t="s">
        <v>1680</v>
      </c>
      <c r="B2824" s="29">
        <v>3269.0</v>
      </c>
      <c r="C2824" s="59">
        <v>3269.0</v>
      </c>
      <c r="D2824" s="27">
        <v>0.0</v>
      </c>
      <c r="E2824" s="41"/>
    </row>
    <row r="2825" hidden="1">
      <c r="A2825" s="35" t="s">
        <v>1681</v>
      </c>
      <c r="B2825" s="29">
        <v>72937.0</v>
      </c>
      <c r="C2825" s="59">
        <v>72937.0</v>
      </c>
      <c r="D2825" s="27">
        <v>0.0</v>
      </c>
      <c r="E2825" s="41"/>
    </row>
    <row r="2826" hidden="1">
      <c r="A2826" s="36" t="s">
        <v>1682</v>
      </c>
      <c r="B2826" s="42">
        <v>0.0</v>
      </c>
      <c r="C2826" s="65">
        <v>-876.0</v>
      </c>
      <c r="D2826" s="66">
        <v>-876.0</v>
      </c>
      <c r="E2826" s="45"/>
    </row>
    <row r="2827" hidden="1"/>
    <row r="2828" hidden="1"/>
    <row r="2829" hidden="1">
      <c r="A2829" s="5" t="s">
        <v>1685</v>
      </c>
      <c r="B2829" s="6"/>
      <c r="C2829" s="6"/>
      <c r="D2829" s="6"/>
      <c r="E2829" s="7"/>
    </row>
    <row r="2830" hidden="1">
      <c r="A2830" s="10"/>
      <c r="B2830" s="11"/>
      <c r="C2830" s="11"/>
      <c r="D2830" s="11"/>
      <c r="E2830" s="12"/>
    </row>
    <row r="2831" hidden="1">
      <c r="A2831" s="5" t="s">
        <v>1655</v>
      </c>
      <c r="B2831" s="6"/>
      <c r="C2831" s="6"/>
      <c r="D2831" s="6"/>
      <c r="E2831" s="7"/>
    </row>
    <row r="2832" hidden="1">
      <c r="A2832" s="10"/>
      <c r="B2832" s="11"/>
      <c r="C2832" s="11"/>
      <c r="D2832" s="11"/>
      <c r="E2832" s="12"/>
    </row>
    <row r="2833" hidden="1">
      <c r="A2833" s="13">
        <v>46082.0</v>
      </c>
      <c r="B2833" s="6"/>
      <c r="C2833" s="54" t="s">
        <v>1656</v>
      </c>
      <c r="D2833" s="15">
        <v>46082.0</v>
      </c>
      <c r="E2833" s="7"/>
    </row>
    <row r="2834" hidden="1">
      <c r="A2834" s="10"/>
      <c r="B2834" s="11"/>
      <c r="C2834" s="16"/>
      <c r="D2834" s="11"/>
      <c r="E2834" s="12"/>
    </row>
    <row r="2835" hidden="1">
      <c r="A2835" s="55" t="s">
        <v>1986</v>
      </c>
      <c r="B2835" s="7"/>
      <c r="C2835" s="16"/>
      <c r="D2835" s="56" t="s">
        <v>1986</v>
      </c>
      <c r="E2835" s="7"/>
    </row>
    <row r="2836" hidden="1">
      <c r="A2836" s="10"/>
      <c r="B2836" s="12"/>
      <c r="C2836" s="16"/>
      <c r="D2836" s="11"/>
      <c r="E2836" s="12"/>
    </row>
    <row r="2837" hidden="1">
      <c r="A2837" s="19" t="s">
        <v>1657</v>
      </c>
      <c r="B2837" s="6"/>
      <c r="C2837" s="6"/>
      <c r="D2837" s="6"/>
      <c r="E2837" s="7"/>
    </row>
    <row r="2838" hidden="1">
      <c r="A2838" s="20" t="s">
        <v>1658</v>
      </c>
      <c r="B2838" s="21" t="s">
        <v>1659</v>
      </c>
      <c r="C2838" s="22" t="s">
        <v>1660</v>
      </c>
      <c r="D2838" s="21" t="s">
        <v>1661</v>
      </c>
      <c r="E2838" s="23" t="s">
        <v>13</v>
      </c>
    </row>
    <row r="2839" hidden="1">
      <c r="A2839" s="57" t="s">
        <v>1662</v>
      </c>
      <c r="B2839" s="25">
        <v>4603.0</v>
      </c>
      <c r="C2839" s="26">
        <v>4603.0</v>
      </c>
      <c r="D2839" s="27">
        <v>0.0</v>
      </c>
      <c r="E2839" s="41"/>
    </row>
    <row r="2840" hidden="1">
      <c r="A2840" s="57" t="s">
        <v>1663</v>
      </c>
      <c r="B2840" s="29">
        <v>3458.0</v>
      </c>
      <c r="C2840" s="26">
        <v>3458.0</v>
      </c>
      <c r="D2840" s="27">
        <v>0.0</v>
      </c>
      <c r="E2840" s="28"/>
    </row>
    <row r="2841" hidden="1">
      <c r="A2841" s="57" t="s">
        <v>1664</v>
      </c>
      <c r="B2841" s="29">
        <v>0.0</v>
      </c>
      <c r="C2841" s="26"/>
      <c r="D2841" s="27">
        <v>0.0</v>
      </c>
      <c r="E2841" s="41"/>
    </row>
    <row r="2842" hidden="1">
      <c r="A2842" s="57" t="s">
        <v>1666</v>
      </c>
      <c r="B2842" s="29">
        <v>0.0</v>
      </c>
      <c r="C2842" s="26"/>
      <c r="D2842" s="27">
        <v>0.0</v>
      </c>
      <c r="E2842" s="41"/>
    </row>
    <row r="2843" hidden="1">
      <c r="A2843" s="31" t="s">
        <v>1668</v>
      </c>
      <c r="B2843" s="29">
        <v>0.0</v>
      </c>
      <c r="C2843" s="26"/>
      <c r="D2843" s="27">
        <v>0.0</v>
      </c>
      <c r="E2843" s="40"/>
    </row>
    <row r="2844" hidden="1">
      <c r="A2844" s="31" t="s">
        <v>1669</v>
      </c>
      <c r="B2844" s="29">
        <v>0.0</v>
      </c>
      <c r="C2844" s="26"/>
      <c r="D2844" s="27">
        <v>0.0</v>
      </c>
      <c r="E2844" s="28"/>
    </row>
    <row r="2845" hidden="1">
      <c r="A2845" s="31" t="s">
        <v>1671</v>
      </c>
      <c r="B2845" s="29">
        <v>0.0</v>
      </c>
      <c r="C2845" s="26"/>
      <c r="D2845" s="27">
        <v>0.0</v>
      </c>
      <c r="E2845" s="28"/>
    </row>
    <row r="2846" hidden="1">
      <c r="A2846" s="31" t="s">
        <v>1673</v>
      </c>
      <c r="B2846" s="29">
        <v>880.0</v>
      </c>
      <c r="C2846" s="26">
        <v>880.0</v>
      </c>
      <c r="D2846" s="27">
        <v>0.0</v>
      </c>
      <c r="E2846" s="41"/>
    </row>
    <row r="2847" hidden="1">
      <c r="A2847" s="58" t="s">
        <v>1674</v>
      </c>
      <c r="B2847" s="29">
        <v>16172.0</v>
      </c>
      <c r="C2847" s="29">
        <v>16172.0</v>
      </c>
      <c r="D2847" s="27">
        <v>0.0</v>
      </c>
      <c r="E2847" s="41"/>
    </row>
    <row r="2848" hidden="1">
      <c r="A2848" s="58" t="s">
        <v>1675</v>
      </c>
      <c r="B2848" s="29">
        <v>6564.0</v>
      </c>
      <c r="C2848" s="59">
        <v>6564.0</v>
      </c>
      <c r="D2848" s="27">
        <v>0.0</v>
      </c>
      <c r="E2848" s="41"/>
    </row>
    <row r="2849" hidden="1">
      <c r="A2849" s="58" t="s">
        <v>1676</v>
      </c>
      <c r="B2849" s="29">
        <v>21278.0</v>
      </c>
      <c r="C2849" s="59">
        <v>21278.0</v>
      </c>
      <c r="D2849" s="27">
        <v>0.0</v>
      </c>
      <c r="E2849" s="41"/>
    </row>
    <row r="2850" hidden="1">
      <c r="A2850" s="58" t="s">
        <v>1677</v>
      </c>
      <c r="B2850" s="29">
        <v>19106.0</v>
      </c>
      <c r="C2850" s="59">
        <v>19106.0</v>
      </c>
      <c r="D2850" s="27">
        <v>0.0</v>
      </c>
      <c r="E2850" s="41"/>
    </row>
    <row r="2851" hidden="1">
      <c r="A2851" s="58" t="s">
        <v>1679</v>
      </c>
      <c r="B2851" s="29">
        <v>876.0</v>
      </c>
      <c r="C2851" s="59">
        <v>0.0</v>
      </c>
      <c r="D2851" s="27">
        <v>-876.0</v>
      </c>
      <c r="E2851" s="41"/>
    </row>
    <row r="2852" hidden="1">
      <c r="A2852" s="58" t="s">
        <v>1680</v>
      </c>
      <c r="B2852" s="29">
        <v>3269.0</v>
      </c>
      <c r="C2852" s="59">
        <v>3269.0</v>
      </c>
      <c r="D2852" s="27">
        <v>0.0</v>
      </c>
      <c r="E2852" s="41"/>
    </row>
    <row r="2853" hidden="1">
      <c r="A2853" s="35" t="s">
        <v>1681</v>
      </c>
      <c r="B2853" s="29">
        <v>72937.0</v>
      </c>
      <c r="C2853" s="59">
        <v>72937.0</v>
      </c>
      <c r="D2853" s="27">
        <v>0.0</v>
      </c>
      <c r="E2853" s="41"/>
    </row>
    <row r="2854" hidden="1">
      <c r="A2854" s="36" t="s">
        <v>1682</v>
      </c>
      <c r="B2854" s="42">
        <v>0.0</v>
      </c>
      <c r="C2854" s="65">
        <v>-876.0</v>
      </c>
      <c r="D2854" s="66">
        <v>-876.0</v>
      </c>
      <c r="E2854" s="45"/>
    </row>
    <row r="2855" hidden="1"/>
    <row r="2856" hidden="1"/>
    <row r="2857" hidden="1">
      <c r="A2857" s="5" t="s">
        <v>1685</v>
      </c>
      <c r="B2857" s="6"/>
      <c r="C2857" s="6"/>
      <c r="D2857" s="6"/>
      <c r="E2857" s="7"/>
    </row>
    <row r="2858" hidden="1">
      <c r="A2858" s="10"/>
      <c r="B2858" s="11"/>
      <c r="C2858" s="11"/>
      <c r="D2858" s="11"/>
      <c r="E2858" s="12"/>
    </row>
    <row r="2859" hidden="1">
      <c r="A2859" s="5" t="s">
        <v>1655</v>
      </c>
      <c r="B2859" s="6"/>
      <c r="C2859" s="6"/>
      <c r="D2859" s="6"/>
      <c r="E2859" s="7"/>
    </row>
    <row r="2860" hidden="1">
      <c r="A2860" s="10"/>
      <c r="B2860" s="11"/>
      <c r="C2860" s="11"/>
      <c r="D2860" s="11"/>
      <c r="E2860" s="12"/>
    </row>
    <row r="2861" hidden="1">
      <c r="A2861" s="13">
        <v>46083.0</v>
      </c>
      <c r="B2861" s="6"/>
      <c r="C2861" s="54" t="s">
        <v>1656</v>
      </c>
      <c r="D2861" s="15">
        <v>46089.0</v>
      </c>
      <c r="E2861" s="7"/>
    </row>
    <row r="2862" hidden="1">
      <c r="A2862" s="10"/>
      <c r="B2862" s="11"/>
      <c r="C2862" s="16"/>
      <c r="D2862" s="11"/>
      <c r="E2862" s="12"/>
    </row>
    <row r="2863" hidden="1">
      <c r="A2863" s="55" t="s">
        <v>1985</v>
      </c>
      <c r="B2863" s="7"/>
      <c r="C2863" s="16"/>
      <c r="D2863" s="56" t="s">
        <v>1986</v>
      </c>
      <c r="E2863" s="7"/>
    </row>
    <row r="2864" hidden="1">
      <c r="A2864" s="10"/>
      <c r="B2864" s="12"/>
      <c r="C2864" s="16"/>
      <c r="D2864" s="11"/>
      <c r="E2864" s="12"/>
    </row>
    <row r="2865" hidden="1">
      <c r="A2865" s="19" t="s">
        <v>1657</v>
      </c>
      <c r="B2865" s="6"/>
      <c r="C2865" s="6"/>
      <c r="D2865" s="6"/>
      <c r="E2865" s="7"/>
    </row>
    <row r="2866" hidden="1">
      <c r="A2866" s="20" t="s">
        <v>1658</v>
      </c>
      <c r="B2866" s="21" t="s">
        <v>1659</v>
      </c>
      <c r="C2866" s="22" t="s">
        <v>1660</v>
      </c>
      <c r="D2866" s="21" t="s">
        <v>1661</v>
      </c>
      <c r="E2866" s="23" t="s">
        <v>13</v>
      </c>
    </row>
    <row r="2867" hidden="1">
      <c r="A2867" s="57" t="s">
        <v>1662</v>
      </c>
      <c r="B2867" s="25">
        <v>33879.0</v>
      </c>
      <c r="C2867" s="26">
        <v>33888.0</v>
      </c>
      <c r="D2867" s="27">
        <v>9.0</v>
      </c>
      <c r="E2867" s="41"/>
    </row>
    <row r="2868" hidden="1">
      <c r="A2868" s="57" t="s">
        <v>1663</v>
      </c>
      <c r="B2868" s="29">
        <v>35997.0</v>
      </c>
      <c r="C2868" s="26">
        <v>35997.0</v>
      </c>
      <c r="D2868" s="27">
        <v>0.0</v>
      </c>
      <c r="E2868" s="28"/>
    </row>
    <row r="2869" hidden="1">
      <c r="A2869" s="57" t="s">
        <v>1664</v>
      </c>
      <c r="B2869" s="29">
        <v>510.0</v>
      </c>
      <c r="C2869" s="26">
        <v>510.0</v>
      </c>
      <c r="D2869" s="27">
        <v>0.0</v>
      </c>
      <c r="E2869" s="41"/>
    </row>
    <row r="2870" hidden="1">
      <c r="A2870" s="57" t="s">
        <v>1666</v>
      </c>
      <c r="B2870" s="29">
        <v>0.0</v>
      </c>
      <c r="C2870" s="26"/>
      <c r="D2870" s="27">
        <v>0.0</v>
      </c>
      <c r="E2870" s="41"/>
    </row>
    <row r="2871" hidden="1">
      <c r="A2871" s="31" t="s">
        <v>1668</v>
      </c>
      <c r="B2871" s="29">
        <v>0.0</v>
      </c>
      <c r="C2871" s="26"/>
      <c r="D2871" s="27">
        <v>0.0</v>
      </c>
      <c r="E2871" s="40"/>
    </row>
    <row r="2872" hidden="1">
      <c r="A2872" s="31" t="s">
        <v>1669</v>
      </c>
      <c r="B2872" s="29">
        <v>0.0</v>
      </c>
      <c r="C2872" s="26"/>
      <c r="D2872" s="27">
        <v>0.0</v>
      </c>
      <c r="E2872" s="28"/>
    </row>
    <row r="2873" hidden="1">
      <c r="A2873" s="31" t="s">
        <v>1671</v>
      </c>
      <c r="B2873" s="29">
        <v>1989.0</v>
      </c>
      <c r="C2873" s="26">
        <v>1989.0</v>
      </c>
      <c r="D2873" s="27">
        <v>0.0</v>
      </c>
      <c r="E2873" s="28" t="s">
        <v>2228</v>
      </c>
    </row>
    <row r="2874" hidden="1">
      <c r="A2874" s="31" t="s">
        <v>1673</v>
      </c>
      <c r="B2874" s="29">
        <v>6280.0</v>
      </c>
      <c r="C2874" s="26">
        <v>6280.0</v>
      </c>
      <c r="D2874" s="27">
        <v>0.0</v>
      </c>
      <c r="E2874" s="41"/>
    </row>
    <row r="2875" hidden="1">
      <c r="A2875" s="58" t="s">
        <v>1674</v>
      </c>
      <c r="B2875" s="29">
        <v>114003.0</v>
      </c>
      <c r="C2875" s="29">
        <v>114003.0</v>
      </c>
      <c r="D2875" s="27">
        <v>0.0</v>
      </c>
      <c r="E2875" s="41"/>
    </row>
    <row r="2876" hidden="1">
      <c r="A2876" s="58" t="s">
        <v>1675</v>
      </c>
      <c r="B2876" s="29">
        <v>30533.0</v>
      </c>
      <c r="C2876" s="59">
        <v>30533.0</v>
      </c>
      <c r="D2876" s="27">
        <v>0.0</v>
      </c>
      <c r="E2876" s="41"/>
    </row>
    <row r="2877" hidden="1">
      <c r="A2877" s="58" t="s">
        <v>1676</v>
      </c>
      <c r="B2877" s="29">
        <v>110164.0</v>
      </c>
      <c r="C2877" s="59">
        <v>110164.0</v>
      </c>
      <c r="D2877" s="27">
        <v>0.0</v>
      </c>
      <c r="E2877" s="41"/>
    </row>
    <row r="2878" hidden="1">
      <c r="A2878" s="58" t="s">
        <v>1677</v>
      </c>
      <c r="B2878" s="29">
        <v>97610.5</v>
      </c>
      <c r="C2878" s="59">
        <v>97610.5</v>
      </c>
      <c r="D2878" s="27">
        <v>0.0</v>
      </c>
      <c r="E2878" s="41"/>
    </row>
    <row r="2879" hidden="1">
      <c r="A2879" s="58" t="s">
        <v>1679</v>
      </c>
      <c r="B2879" s="29">
        <v>1497.0</v>
      </c>
      <c r="C2879" s="59">
        <v>1497.0</v>
      </c>
      <c r="D2879" s="27">
        <v>0.0</v>
      </c>
      <c r="E2879" s="41"/>
    </row>
    <row r="2880" hidden="1">
      <c r="A2880" s="58" t="s">
        <v>1680</v>
      </c>
      <c r="B2880" s="29">
        <v>12858.0</v>
      </c>
      <c r="C2880" s="59">
        <v>12858.0</v>
      </c>
      <c r="D2880" s="27">
        <v>0.0</v>
      </c>
      <c r="E2880" s="41"/>
    </row>
    <row r="2881" hidden="1">
      <c r="A2881" s="35" t="s">
        <v>1681</v>
      </c>
      <c r="B2881" s="29">
        <v>432458.5</v>
      </c>
      <c r="C2881" s="59">
        <v>432458.5</v>
      </c>
      <c r="D2881" s="27">
        <v>0.0</v>
      </c>
      <c r="E2881" s="41"/>
    </row>
    <row r="2882" hidden="1">
      <c r="A2882" s="36" t="s">
        <v>1682</v>
      </c>
      <c r="B2882" s="42">
        <v>4.0</v>
      </c>
      <c r="C2882" s="65">
        <v>13.0</v>
      </c>
      <c r="D2882" s="66">
        <v>9.0</v>
      </c>
      <c r="E2882" s="45"/>
    </row>
    <row r="2883" hidden="1"/>
    <row r="2884" hidden="1"/>
    <row r="2885" hidden="1">
      <c r="A2885" s="5" t="s">
        <v>1685</v>
      </c>
      <c r="B2885" s="6"/>
      <c r="C2885" s="6"/>
      <c r="D2885" s="6"/>
      <c r="E2885" s="7"/>
    </row>
    <row r="2886" hidden="1">
      <c r="A2886" s="10"/>
      <c r="B2886" s="11"/>
      <c r="C2886" s="11"/>
      <c r="D2886" s="11"/>
      <c r="E2886" s="12"/>
    </row>
    <row r="2887" hidden="1">
      <c r="A2887" s="5" t="s">
        <v>1655</v>
      </c>
      <c r="B2887" s="6"/>
      <c r="C2887" s="6"/>
      <c r="D2887" s="6"/>
      <c r="E2887" s="7"/>
    </row>
    <row r="2888" hidden="1">
      <c r="A2888" s="10"/>
      <c r="B2888" s="11"/>
      <c r="C2888" s="11"/>
      <c r="D2888" s="11"/>
      <c r="E2888" s="12"/>
    </row>
    <row r="2889" hidden="1">
      <c r="A2889" s="13">
        <v>46090.0</v>
      </c>
      <c r="B2889" s="6"/>
      <c r="C2889" s="54" t="s">
        <v>1656</v>
      </c>
      <c r="D2889" s="15">
        <v>46096.0</v>
      </c>
      <c r="E2889" s="7"/>
    </row>
    <row r="2890" hidden="1">
      <c r="A2890" s="10"/>
      <c r="B2890" s="11"/>
      <c r="C2890" s="16"/>
      <c r="D2890" s="11"/>
      <c r="E2890" s="12"/>
    </row>
    <row r="2891" hidden="1">
      <c r="A2891" s="55" t="s">
        <v>1985</v>
      </c>
      <c r="B2891" s="7"/>
      <c r="C2891" s="16"/>
      <c r="D2891" s="56" t="s">
        <v>1986</v>
      </c>
      <c r="E2891" s="7"/>
    </row>
    <row r="2892" hidden="1">
      <c r="A2892" s="10"/>
      <c r="B2892" s="12"/>
      <c r="C2892" s="16"/>
      <c r="D2892" s="11"/>
      <c r="E2892" s="12"/>
    </row>
    <row r="2893" hidden="1">
      <c r="A2893" s="19" t="s">
        <v>1657</v>
      </c>
      <c r="B2893" s="6"/>
      <c r="C2893" s="6"/>
      <c r="D2893" s="6"/>
      <c r="E2893" s="7"/>
    </row>
    <row r="2894" hidden="1">
      <c r="A2894" s="20" t="s">
        <v>1658</v>
      </c>
      <c r="B2894" s="21" t="s">
        <v>1659</v>
      </c>
      <c r="C2894" s="22" t="s">
        <v>1660</v>
      </c>
      <c r="D2894" s="21" t="s">
        <v>1661</v>
      </c>
      <c r="E2894" s="23" t="s">
        <v>13</v>
      </c>
    </row>
    <row r="2895" hidden="1">
      <c r="A2895" s="57" t="s">
        <v>1662</v>
      </c>
      <c r="B2895" s="25">
        <v>33894.0</v>
      </c>
      <c r="C2895" s="26">
        <v>33895.0</v>
      </c>
      <c r="D2895" s="27">
        <v>1.0</v>
      </c>
      <c r="E2895" s="41"/>
    </row>
    <row r="2896" hidden="1">
      <c r="A2896" s="57" t="s">
        <v>1663</v>
      </c>
      <c r="B2896" s="29">
        <v>37400.0</v>
      </c>
      <c r="C2896" s="26">
        <v>37400.0</v>
      </c>
      <c r="D2896" s="27">
        <v>0.0</v>
      </c>
      <c r="E2896" s="28"/>
    </row>
    <row r="2897" hidden="1">
      <c r="A2897" s="57" t="s">
        <v>1664</v>
      </c>
      <c r="B2897" s="29">
        <v>1840.0</v>
      </c>
      <c r="C2897" s="26">
        <v>1840.0</v>
      </c>
      <c r="D2897" s="27">
        <v>0.0</v>
      </c>
      <c r="E2897" s="41"/>
    </row>
    <row r="2898" hidden="1">
      <c r="A2898" s="57" t="s">
        <v>1666</v>
      </c>
      <c r="B2898" s="29">
        <v>0.0</v>
      </c>
      <c r="C2898" s="26"/>
      <c r="D2898" s="27">
        <v>0.0</v>
      </c>
      <c r="E2898" s="41"/>
    </row>
    <row r="2899" hidden="1">
      <c r="A2899" s="31" t="s">
        <v>1668</v>
      </c>
      <c r="B2899" s="29">
        <v>0.0</v>
      </c>
      <c r="C2899" s="26"/>
      <c r="D2899" s="27">
        <v>0.0</v>
      </c>
      <c r="E2899" s="40"/>
    </row>
    <row r="2900" hidden="1">
      <c r="A2900" s="31" t="s">
        <v>1669</v>
      </c>
      <c r="B2900" s="29">
        <v>0.0</v>
      </c>
      <c r="C2900" s="26"/>
      <c r="D2900" s="27">
        <v>0.0</v>
      </c>
      <c r="E2900" s="28"/>
    </row>
    <row r="2901" hidden="1">
      <c r="A2901" s="31" t="s">
        <v>1671</v>
      </c>
      <c r="B2901" s="29">
        <v>0.0</v>
      </c>
      <c r="C2901" s="26"/>
      <c r="D2901" s="27">
        <v>0.0</v>
      </c>
      <c r="E2901" s="28"/>
    </row>
    <row r="2902" hidden="1">
      <c r="A2902" s="31" t="s">
        <v>1673</v>
      </c>
      <c r="B2902" s="29">
        <v>6480.0</v>
      </c>
      <c r="C2902" s="26">
        <v>6400.0</v>
      </c>
      <c r="D2902" s="27">
        <v>-80.0</v>
      </c>
      <c r="E2902" s="41"/>
    </row>
    <row r="2903" hidden="1">
      <c r="A2903" s="58" t="s">
        <v>1674</v>
      </c>
      <c r="B2903" s="29">
        <v>99895.0</v>
      </c>
      <c r="C2903" s="29">
        <v>99895.0</v>
      </c>
      <c r="D2903" s="27">
        <v>0.0</v>
      </c>
      <c r="E2903" s="41"/>
    </row>
    <row r="2904" hidden="1">
      <c r="A2904" s="58" t="s">
        <v>1675</v>
      </c>
      <c r="B2904" s="29">
        <v>41614.0</v>
      </c>
      <c r="C2904" s="59">
        <v>41614.0</v>
      </c>
      <c r="D2904" s="27">
        <v>0.0</v>
      </c>
      <c r="E2904" s="41"/>
    </row>
    <row r="2905" hidden="1">
      <c r="A2905" s="58" t="s">
        <v>1676</v>
      </c>
      <c r="B2905" s="29">
        <v>101830.0</v>
      </c>
      <c r="C2905" s="59">
        <v>101830.0</v>
      </c>
      <c r="D2905" s="27">
        <v>0.0</v>
      </c>
      <c r="E2905" s="41"/>
    </row>
    <row r="2906" hidden="1">
      <c r="A2906" s="58" t="s">
        <v>1677</v>
      </c>
      <c r="B2906" s="29">
        <v>108844.0</v>
      </c>
      <c r="C2906" s="59">
        <v>108844.0</v>
      </c>
      <c r="D2906" s="27">
        <v>0.0</v>
      </c>
      <c r="E2906" s="41"/>
    </row>
    <row r="2907" hidden="1">
      <c r="A2907" s="58" t="s">
        <v>1679</v>
      </c>
      <c r="B2907" s="29">
        <v>4540.0</v>
      </c>
      <c r="C2907" s="59">
        <v>4540.0</v>
      </c>
      <c r="D2907" s="27">
        <v>0.0</v>
      </c>
      <c r="E2907" s="41"/>
    </row>
    <row r="2908" hidden="1">
      <c r="A2908" s="58" t="s">
        <v>1680</v>
      </c>
      <c r="B2908" s="29">
        <v>11816.0</v>
      </c>
      <c r="C2908" s="59">
        <v>12210.0</v>
      </c>
      <c r="D2908" s="27">
        <v>394.0</v>
      </c>
      <c r="E2908" s="41"/>
    </row>
    <row r="2909" hidden="1">
      <c r="A2909" s="35" t="s">
        <v>1681</v>
      </c>
      <c r="B2909" s="29">
        <v>436325.2</v>
      </c>
      <c r="C2909" s="59">
        <v>436719.2</v>
      </c>
      <c r="D2909" s="27">
        <v>394.0</v>
      </c>
      <c r="E2909" s="41"/>
    </row>
    <row r="2910" hidden="1">
      <c r="A2910" s="36" t="s">
        <v>1682</v>
      </c>
      <c r="B2910" s="42">
        <v>11.80000000000291</v>
      </c>
      <c r="C2910" s="65">
        <v>-461.20000000001164</v>
      </c>
      <c r="D2910" s="66">
        <v>-473.00000000001455</v>
      </c>
      <c r="E2910" s="45"/>
    </row>
    <row r="2911" hidden="1"/>
    <row r="2912" hidden="1"/>
    <row r="2913" hidden="1">
      <c r="A2913" s="5" t="s">
        <v>1685</v>
      </c>
      <c r="B2913" s="6"/>
      <c r="C2913" s="6"/>
      <c r="D2913" s="6"/>
      <c r="E2913" s="7"/>
    </row>
    <row r="2914" hidden="1">
      <c r="A2914" s="10"/>
      <c r="B2914" s="11"/>
      <c r="C2914" s="11"/>
      <c r="D2914" s="11"/>
      <c r="E2914" s="12"/>
    </row>
    <row r="2915" hidden="1">
      <c r="A2915" s="5" t="s">
        <v>1655</v>
      </c>
      <c r="B2915" s="6"/>
      <c r="C2915" s="6"/>
      <c r="D2915" s="6"/>
      <c r="E2915" s="7"/>
    </row>
    <row r="2916" hidden="1">
      <c r="A2916" s="10"/>
      <c r="B2916" s="11"/>
      <c r="C2916" s="11"/>
      <c r="D2916" s="11"/>
      <c r="E2916" s="12"/>
    </row>
    <row r="2917" hidden="1">
      <c r="A2917" s="13">
        <v>46097.0</v>
      </c>
      <c r="B2917" s="6"/>
      <c r="C2917" s="54" t="s">
        <v>1656</v>
      </c>
      <c r="D2917" s="15">
        <v>46103.0</v>
      </c>
      <c r="E2917" s="7"/>
    </row>
    <row r="2918" hidden="1">
      <c r="A2918" s="10"/>
      <c r="B2918" s="11"/>
      <c r="C2918" s="16"/>
      <c r="D2918" s="11"/>
      <c r="E2918" s="12"/>
    </row>
    <row r="2919" hidden="1">
      <c r="A2919" s="55" t="s">
        <v>1985</v>
      </c>
      <c r="B2919" s="7"/>
      <c r="C2919" s="16"/>
      <c r="D2919" s="56" t="s">
        <v>1986</v>
      </c>
      <c r="E2919" s="7"/>
    </row>
    <row r="2920" hidden="1">
      <c r="A2920" s="10"/>
      <c r="B2920" s="12"/>
      <c r="C2920" s="16"/>
      <c r="D2920" s="11"/>
      <c r="E2920" s="12"/>
    </row>
    <row r="2921" hidden="1">
      <c r="A2921" s="19" t="s">
        <v>1657</v>
      </c>
      <c r="B2921" s="6"/>
      <c r="C2921" s="6"/>
      <c r="D2921" s="6"/>
      <c r="E2921" s="7"/>
    </row>
    <row r="2922" hidden="1">
      <c r="A2922" s="20" t="s">
        <v>1658</v>
      </c>
      <c r="B2922" s="21" t="s">
        <v>1659</v>
      </c>
      <c r="C2922" s="22" t="s">
        <v>1660</v>
      </c>
      <c r="D2922" s="21" t="s">
        <v>1661</v>
      </c>
      <c r="E2922" s="23" t="s">
        <v>13</v>
      </c>
    </row>
    <row r="2923" hidden="1">
      <c r="A2923" s="57" t="s">
        <v>1662</v>
      </c>
      <c r="B2923" s="25">
        <v>26408.0</v>
      </c>
      <c r="C2923" s="26">
        <v>26408.0</v>
      </c>
      <c r="D2923" s="27">
        <v>0.0</v>
      </c>
      <c r="E2923" s="41"/>
    </row>
    <row r="2924" hidden="1">
      <c r="A2924" s="57" t="s">
        <v>1663</v>
      </c>
      <c r="B2924" s="29">
        <v>35151.0</v>
      </c>
      <c r="C2924" s="26">
        <v>35151.0</v>
      </c>
      <c r="D2924" s="27">
        <v>0.0</v>
      </c>
      <c r="E2924" s="28"/>
    </row>
    <row r="2925" hidden="1">
      <c r="A2925" s="57" t="s">
        <v>1664</v>
      </c>
      <c r="B2925" s="29">
        <v>900.0</v>
      </c>
      <c r="C2925" s="26">
        <v>900.0</v>
      </c>
      <c r="D2925" s="27">
        <v>0.0</v>
      </c>
      <c r="E2925" s="41"/>
    </row>
    <row r="2926" hidden="1">
      <c r="A2926" s="57" t="s">
        <v>1666</v>
      </c>
      <c r="B2926" s="29">
        <v>0.0</v>
      </c>
      <c r="C2926" s="26"/>
      <c r="D2926" s="27">
        <v>0.0</v>
      </c>
      <c r="E2926" s="41"/>
    </row>
    <row r="2927" hidden="1">
      <c r="A2927" s="31" t="s">
        <v>1668</v>
      </c>
      <c r="B2927" s="29">
        <v>0.0</v>
      </c>
      <c r="C2927" s="26"/>
      <c r="D2927" s="27">
        <v>0.0</v>
      </c>
      <c r="E2927" s="40"/>
    </row>
    <row r="2928" hidden="1">
      <c r="A2928" s="31" t="s">
        <v>1669</v>
      </c>
      <c r="B2928" s="29">
        <v>62.0</v>
      </c>
      <c r="C2928" s="26">
        <v>62.0</v>
      </c>
      <c r="D2928" s="27">
        <v>0.0</v>
      </c>
      <c r="E2928" s="28" t="s">
        <v>2229</v>
      </c>
    </row>
    <row r="2929" hidden="1">
      <c r="A2929" s="31" t="s">
        <v>1671</v>
      </c>
      <c r="B2929" s="29">
        <v>10403.0</v>
      </c>
      <c r="C2929" s="26">
        <v>10403.0</v>
      </c>
      <c r="D2929" s="27">
        <v>0.0</v>
      </c>
      <c r="E2929" s="28" t="s">
        <v>2230</v>
      </c>
    </row>
    <row r="2930" hidden="1">
      <c r="A2930" s="31" t="s">
        <v>1673</v>
      </c>
      <c r="B2930" s="29">
        <v>6440.0</v>
      </c>
      <c r="C2930" s="26">
        <v>6440.0</v>
      </c>
      <c r="D2930" s="27">
        <v>0.0</v>
      </c>
      <c r="E2930" s="41"/>
    </row>
    <row r="2931" hidden="1">
      <c r="A2931" s="58" t="s">
        <v>1674</v>
      </c>
      <c r="B2931" s="29">
        <v>105168.0</v>
      </c>
      <c r="C2931" s="29">
        <v>104839.0</v>
      </c>
      <c r="D2931" s="27">
        <v>-329.0</v>
      </c>
      <c r="E2931" s="41"/>
    </row>
    <row r="2932" hidden="1">
      <c r="A2932" s="58" t="s">
        <v>1675</v>
      </c>
      <c r="B2932" s="29">
        <v>33909.0</v>
      </c>
      <c r="C2932" s="59">
        <v>33909.0</v>
      </c>
      <c r="D2932" s="27">
        <v>0.0</v>
      </c>
      <c r="E2932" s="41"/>
    </row>
    <row r="2933" hidden="1">
      <c r="A2933" s="58" t="s">
        <v>1676</v>
      </c>
      <c r="B2933" s="29">
        <v>129111.0</v>
      </c>
      <c r="C2933" s="59">
        <v>129111.0</v>
      </c>
      <c r="D2933" s="27">
        <v>0.0</v>
      </c>
      <c r="E2933" s="41"/>
    </row>
    <row r="2934" hidden="1">
      <c r="A2934" s="58" t="s">
        <v>1677</v>
      </c>
      <c r="B2934" s="29">
        <v>108973.1</v>
      </c>
      <c r="C2934" s="59">
        <v>108973.1</v>
      </c>
      <c r="D2934" s="27">
        <v>0.0</v>
      </c>
      <c r="E2934" s="41"/>
    </row>
    <row r="2935" hidden="1">
      <c r="A2935" s="58" t="s">
        <v>1679</v>
      </c>
      <c r="B2935" s="29">
        <v>2494.0</v>
      </c>
      <c r="C2935" s="59">
        <v>3003.0</v>
      </c>
      <c r="D2935" s="27">
        <v>509.0</v>
      </c>
      <c r="E2935" s="41"/>
    </row>
    <row r="2936" hidden="1">
      <c r="A2936" s="58" t="s">
        <v>1680</v>
      </c>
      <c r="B2936" s="29">
        <v>12868.0</v>
      </c>
      <c r="C2936" s="59">
        <v>12868.0</v>
      </c>
      <c r="D2936" s="27">
        <v>0.0</v>
      </c>
      <c r="E2936" s="41"/>
    </row>
    <row r="2937" hidden="1">
      <c r="A2937" s="35" t="s">
        <v>1681</v>
      </c>
      <c r="B2937" s="29">
        <v>459014.3</v>
      </c>
      <c r="C2937" s="59">
        <v>459194.3</v>
      </c>
      <c r="D2937" s="27">
        <v>180.0</v>
      </c>
      <c r="E2937" s="41"/>
    </row>
    <row r="2938" hidden="1">
      <c r="A2938" s="36" t="s">
        <v>1682</v>
      </c>
      <c r="B2938" s="42">
        <v>4.800000000010186</v>
      </c>
      <c r="C2938" s="65">
        <v>4.7999999999883585</v>
      </c>
      <c r="D2938" s="66">
        <v>-2.1827872842550278E-11</v>
      </c>
      <c r="E2938" s="45"/>
    </row>
    <row r="2939" hidden="1"/>
    <row r="2940" hidden="1"/>
    <row r="2941" hidden="1">
      <c r="A2941" s="5" t="s">
        <v>1685</v>
      </c>
      <c r="B2941" s="6"/>
      <c r="C2941" s="6"/>
      <c r="D2941" s="6"/>
      <c r="E2941" s="7"/>
    </row>
    <row r="2942" hidden="1">
      <c r="A2942" s="10"/>
      <c r="B2942" s="11"/>
      <c r="C2942" s="11"/>
      <c r="D2942" s="11"/>
      <c r="E2942" s="12"/>
    </row>
    <row r="2943" hidden="1">
      <c r="A2943" s="5" t="s">
        <v>1655</v>
      </c>
      <c r="B2943" s="6"/>
      <c r="C2943" s="6"/>
      <c r="D2943" s="6"/>
      <c r="E2943" s="7"/>
    </row>
    <row r="2944" hidden="1">
      <c r="A2944" s="10"/>
      <c r="B2944" s="11"/>
      <c r="C2944" s="11"/>
      <c r="D2944" s="11"/>
      <c r="E2944" s="12"/>
    </row>
    <row r="2945" hidden="1">
      <c r="A2945" s="13">
        <v>46104.0</v>
      </c>
      <c r="B2945" s="6"/>
      <c r="C2945" s="54" t="s">
        <v>1656</v>
      </c>
      <c r="D2945" s="15">
        <v>46110.0</v>
      </c>
      <c r="E2945" s="7"/>
    </row>
    <row r="2946" hidden="1">
      <c r="A2946" s="10"/>
      <c r="B2946" s="11"/>
      <c r="C2946" s="16"/>
      <c r="D2946" s="11"/>
      <c r="E2946" s="12"/>
    </row>
    <row r="2947" hidden="1">
      <c r="A2947" s="55" t="s">
        <v>1985</v>
      </c>
      <c r="B2947" s="7"/>
      <c r="C2947" s="16"/>
      <c r="D2947" s="56" t="s">
        <v>1986</v>
      </c>
      <c r="E2947" s="7"/>
    </row>
    <row r="2948" hidden="1">
      <c r="A2948" s="10"/>
      <c r="B2948" s="12"/>
      <c r="C2948" s="16"/>
      <c r="D2948" s="11"/>
      <c r="E2948" s="12"/>
    </row>
    <row r="2949" hidden="1">
      <c r="A2949" s="19" t="s">
        <v>1657</v>
      </c>
      <c r="B2949" s="6"/>
      <c r="C2949" s="6"/>
      <c r="D2949" s="6"/>
      <c r="E2949" s="7"/>
    </row>
    <row r="2950" hidden="1">
      <c r="A2950" s="20" t="s">
        <v>1658</v>
      </c>
      <c r="B2950" s="21" t="s">
        <v>1659</v>
      </c>
      <c r="C2950" s="22" t="s">
        <v>1660</v>
      </c>
      <c r="D2950" s="21" t="s">
        <v>1661</v>
      </c>
      <c r="E2950" s="23" t="s">
        <v>13</v>
      </c>
    </row>
    <row r="2951" hidden="1">
      <c r="A2951" s="57" t="s">
        <v>1662</v>
      </c>
      <c r="B2951" s="25">
        <v>31813.0</v>
      </c>
      <c r="C2951" s="26">
        <v>31813.0</v>
      </c>
      <c r="D2951" s="27">
        <v>0.0</v>
      </c>
      <c r="E2951" s="41"/>
    </row>
    <row r="2952" hidden="1">
      <c r="A2952" s="57" t="s">
        <v>1663</v>
      </c>
      <c r="B2952" s="29">
        <v>27801.0</v>
      </c>
      <c r="C2952" s="26">
        <v>27801.0</v>
      </c>
      <c r="D2952" s="27">
        <v>0.0</v>
      </c>
      <c r="E2952" s="28"/>
    </row>
    <row r="2953" hidden="1">
      <c r="A2953" s="57" t="s">
        <v>1664</v>
      </c>
      <c r="B2953" s="29">
        <v>500.0</v>
      </c>
      <c r="C2953" s="26">
        <v>500.0</v>
      </c>
      <c r="D2953" s="27">
        <v>0.0</v>
      </c>
      <c r="E2953" s="41"/>
    </row>
    <row r="2954" hidden="1">
      <c r="A2954" s="57" t="s">
        <v>1666</v>
      </c>
      <c r="B2954" s="29">
        <v>0.0</v>
      </c>
      <c r="C2954" s="26"/>
      <c r="D2954" s="27">
        <v>0.0</v>
      </c>
      <c r="E2954" s="41"/>
    </row>
    <row r="2955" hidden="1">
      <c r="A2955" s="31" t="s">
        <v>1668</v>
      </c>
      <c r="B2955" s="29">
        <v>0.0</v>
      </c>
      <c r="C2955" s="26"/>
      <c r="D2955" s="27">
        <v>0.0</v>
      </c>
      <c r="E2955" s="40"/>
    </row>
    <row r="2956" hidden="1">
      <c r="A2956" s="31" t="s">
        <v>1669</v>
      </c>
      <c r="B2956" s="29">
        <v>0.0</v>
      </c>
      <c r="C2956" s="26"/>
      <c r="D2956" s="27">
        <v>0.0</v>
      </c>
      <c r="E2956" s="28"/>
    </row>
    <row r="2957" hidden="1">
      <c r="A2957" s="31" t="s">
        <v>1671</v>
      </c>
      <c r="B2957" s="29">
        <v>1759.0</v>
      </c>
      <c r="C2957" s="26">
        <v>1759.0</v>
      </c>
      <c r="D2957" s="27">
        <v>0.0</v>
      </c>
      <c r="E2957" s="28" t="s">
        <v>2231</v>
      </c>
    </row>
    <row r="2958" hidden="1">
      <c r="A2958" s="31" t="s">
        <v>1673</v>
      </c>
      <c r="B2958" s="29">
        <v>6790.0</v>
      </c>
      <c r="C2958" s="26">
        <v>6765.0</v>
      </c>
      <c r="D2958" s="27">
        <v>-25.0</v>
      </c>
      <c r="E2958" s="41"/>
    </row>
    <row r="2959" hidden="1">
      <c r="A2959" s="58" t="s">
        <v>1674</v>
      </c>
      <c r="B2959" s="29">
        <v>100992.0</v>
      </c>
      <c r="C2959" s="29">
        <v>100992.0</v>
      </c>
      <c r="D2959" s="27">
        <v>0.0</v>
      </c>
      <c r="E2959" s="41"/>
    </row>
    <row r="2960" hidden="1">
      <c r="A2960" s="58" t="s">
        <v>1675</v>
      </c>
      <c r="B2960" s="29">
        <v>43599.0</v>
      </c>
      <c r="C2960" s="59">
        <v>43599.0</v>
      </c>
      <c r="D2960" s="27">
        <v>0.0</v>
      </c>
      <c r="E2960" s="41"/>
    </row>
    <row r="2961" hidden="1">
      <c r="A2961" s="58" t="s">
        <v>1676</v>
      </c>
      <c r="B2961" s="29">
        <v>123314.0</v>
      </c>
      <c r="C2961" s="59">
        <v>123314.0</v>
      </c>
      <c r="D2961" s="27">
        <v>0.0</v>
      </c>
      <c r="E2961" s="41"/>
    </row>
    <row r="2962" hidden="1">
      <c r="A2962" s="58" t="s">
        <v>1677</v>
      </c>
      <c r="B2962" s="29">
        <v>108486.5</v>
      </c>
      <c r="C2962" s="59">
        <v>106693.5</v>
      </c>
      <c r="D2962" s="27">
        <v>-1793.0</v>
      </c>
      <c r="E2962" s="41"/>
    </row>
    <row r="2963" hidden="1">
      <c r="A2963" s="58" t="s">
        <v>1679</v>
      </c>
      <c r="B2963" s="29">
        <v>4057.0</v>
      </c>
      <c r="C2963" s="59">
        <v>4575.0</v>
      </c>
      <c r="D2963" s="27">
        <v>518.0</v>
      </c>
      <c r="E2963" s="41"/>
    </row>
    <row r="2964" hidden="1">
      <c r="A2964" s="58" t="s">
        <v>1680</v>
      </c>
      <c r="B2964" s="29">
        <v>13503.0</v>
      </c>
      <c r="C2964" s="59">
        <v>13503.0</v>
      </c>
      <c r="D2964" s="27">
        <v>0.0</v>
      </c>
      <c r="E2964" s="41"/>
    </row>
    <row r="2965" hidden="1">
      <c r="A2965" s="35" t="s">
        <v>1681</v>
      </c>
      <c r="B2965" s="29">
        <v>449090.5</v>
      </c>
      <c r="C2965" s="59">
        <v>437019.5</v>
      </c>
      <c r="D2965" s="27">
        <v>-12071.0</v>
      </c>
      <c r="E2965" s="41"/>
    </row>
    <row r="2966" hidden="1">
      <c r="A2966" s="36" t="s">
        <v>1682</v>
      </c>
      <c r="B2966" s="42">
        <v>21.0</v>
      </c>
      <c r="C2966" s="65">
        <v>10792.0</v>
      </c>
      <c r="D2966" s="66">
        <v>10771.0</v>
      </c>
      <c r="E2966" s="45"/>
    </row>
    <row r="2967" hidden="1">
      <c r="A2967" s="39"/>
      <c r="B2967" s="60"/>
      <c r="C2967" s="67"/>
      <c r="D2967" s="61"/>
      <c r="E2967" s="68"/>
    </row>
    <row r="2968" hidden="1">
      <c r="A2968" s="39"/>
      <c r="B2968" s="60"/>
      <c r="C2968" s="67"/>
      <c r="D2968" s="61"/>
      <c r="E2968" s="68"/>
    </row>
    <row r="2969" hidden="1">
      <c r="A2969" s="5" t="s">
        <v>1685</v>
      </c>
      <c r="B2969" s="6"/>
      <c r="C2969" s="6"/>
      <c r="D2969" s="6"/>
      <c r="E2969" s="7"/>
    </row>
    <row r="2970" hidden="1">
      <c r="A2970" s="10"/>
      <c r="B2970" s="11"/>
      <c r="C2970" s="11"/>
      <c r="D2970" s="11"/>
      <c r="E2970" s="12"/>
    </row>
    <row r="2971" hidden="1">
      <c r="A2971" s="5" t="s">
        <v>1655</v>
      </c>
      <c r="B2971" s="6"/>
      <c r="C2971" s="6"/>
      <c r="D2971" s="6"/>
      <c r="E2971" s="7"/>
    </row>
    <row r="2972" hidden="1">
      <c r="A2972" s="10"/>
      <c r="B2972" s="11"/>
      <c r="C2972" s="11"/>
      <c r="D2972" s="11"/>
      <c r="E2972" s="12"/>
    </row>
    <row r="2973" hidden="1">
      <c r="A2973" s="13">
        <v>46104.0</v>
      </c>
      <c r="B2973" s="6"/>
      <c r="C2973" s="54" t="s">
        <v>1656</v>
      </c>
      <c r="D2973" s="15">
        <v>46110.0</v>
      </c>
      <c r="E2973" s="7"/>
    </row>
    <row r="2974" hidden="1">
      <c r="A2974" s="10"/>
      <c r="B2974" s="11"/>
      <c r="C2974" s="16"/>
      <c r="D2974" s="11"/>
      <c r="E2974" s="12"/>
    </row>
    <row r="2975" hidden="1">
      <c r="A2975" s="55" t="s">
        <v>1985</v>
      </c>
      <c r="B2975" s="7"/>
      <c r="C2975" s="16"/>
      <c r="D2975" s="56" t="s">
        <v>1986</v>
      </c>
      <c r="E2975" s="7"/>
    </row>
    <row r="2976" hidden="1">
      <c r="A2976" s="10"/>
      <c r="B2976" s="12"/>
      <c r="C2976" s="16"/>
      <c r="D2976" s="11"/>
      <c r="E2976" s="12"/>
    </row>
    <row r="2977" hidden="1">
      <c r="A2977" s="19" t="s">
        <v>1657</v>
      </c>
      <c r="B2977" s="6"/>
      <c r="C2977" s="6"/>
      <c r="D2977" s="6"/>
      <c r="E2977" s="7"/>
    </row>
    <row r="2978" hidden="1">
      <c r="A2978" s="20" t="s">
        <v>1658</v>
      </c>
      <c r="B2978" s="21" t="s">
        <v>1659</v>
      </c>
      <c r="C2978" s="22" t="s">
        <v>1660</v>
      </c>
      <c r="D2978" s="21" t="s">
        <v>1661</v>
      </c>
      <c r="E2978" s="23" t="s">
        <v>13</v>
      </c>
    </row>
    <row r="2979" hidden="1">
      <c r="A2979" s="57" t="s">
        <v>1662</v>
      </c>
      <c r="B2979" s="25">
        <v>31813.0</v>
      </c>
      <c r="C2979" s="26">
        <v>31813.0</v>
      </c>
      <c r="D2979" s="27">
        <v>0.0</v>
      </c>
      <c r="E2979" s="41"/>
    </row>
    <row r="2980" hidden="1">
      <c r="A2980" s="57" t="s">
        <v>1663</v>
      </c>
      <c r="B2980" s="29">
        <v>27801.0</v>
      </c>
      <c r="C2980" s="26">
        <v>27801.0</v>
      </c>
      <c r="D2980" s="27">
        <v>0.0</v>
      </c>
      <c r="E2980" s="28"/>
    </row>
    <row r="2981" hidden="1">
      <c r="A2981" s="57" t="s">
        <v>1664</v>
      </c>
      <c r="B2981" s="29">
        <v>500.0</v>
      </c>
      <c r="C2981" s="26">
        <v>500.0</v>
      </c>
      <c r="D2981" s="27">
        <v>0.0</v>
      </c>
      <c r="E2981" s="41"/>
    </row>
    <row r="2982" hidden="1">
      <c r="A2982" s="57" t="s">
        <v>1666</v>
      </c>
      <c r="B2982" s="29">
        <v>0.0</v>
      </c>
      <c r="C2982" s="26"/>
      <c r="D2982" s="27">
        <v>0.0</v>
      </c>
      <c r="E2982" s="41"/>
    </row>
    <row r="2983" hidden="1">
      <c r="A2983" s="31" t="s">
        <v>1668</v>
      </c>
      <c r="B2983" s="29">
        <v>0.0</v>
      </c>
      <c r="C2983" s="26"/>
      <c r="D2983" s="27">
        <v>0.0</v>
      </c>
      <c r="E2983" s="40"/>
    </row>
    <row r="2984" hidden="1">
      <c r="A2984" s="31" t="s">
        <v>1669</v>
      </c>
      <c r="B2984" s="29">
        <v>0.0</v>
      </c>
      <c r="C2984" s="26"/>
      <c r="D2984" s="27">
        <v>0.0</v>
      </c>
      <c r="E2984" s="28"/>
    </row>
    <row r="2985" hidden="1">
      <c r="A2985" s="31" t="s">
        <v>1671</v>
      </c>
      <c r="B2985" s="29">
        <v>1759.0</v>
      </c>
      <c r="C2985" s="26">
        <v>1759.0</v>
      </c>
      <c r="D2985" s="27">
        <v>0.0</v>
      </c>
      <c r="E2985" s="28" t="s">
        <v>2231</v>
      </c>
    </row>
    <row r="2986" hidden="1">
      <c r="A2986" s="31" t="s">
        <v>1673</v>
      </c>
      <c r="B2986" s="29">
        <v>6790.0</v>
      </c>
      <c r="C2986" s="26">
        <v>6765.0</v>
      </c>
      <c r="D2986" s="27">
        <v>-25.0</v>
      </c>
      <c r="E2986" s="41"/>
    </row>
    <row r="2987" hidden="1">
      <c r="A2987" s="58" t="s">
        <v>1674</v>
      </c>
      <c r="B2987" s="29">
        <v>100992.0</v>
      </c>
      <c r="C2987" s="29">
        <v>100992.0</v>
      </c>
      <c r="D2987" s="27">
        <v>0.0</v>
      </c>
      <c r="E2987" s="41"/>
    </row>
    <row r="2988" hidden="1">
      <c r="A2988" s="58" t="s">
        <v>1675</v>
      </c>
      <c r="B2988" s="29">
        <v>43599.0</v>
      </c>
      <c r="C2988" s="59">
        <v>43599.0</v>
      </c>
      <c r="D2988" s="27">
        <v>0.0</v>
      </c>
      <c r="E2988" s="41"/>
    </row>
    <row r="2989" hidden="1">
      <c r="A2989" s="58" t="s">
        <v>1676</v>
      </c>
      <c r="B2989" s="29">
        <v>123314.0</v>
      </c>
      <c r="C2989" s="59">
        <v>123314.0</v>
      </c>
      <c r="D2989" s="27">
        <v>0.0</v>
      </c>
      <c r="E2989" s="41"/>
    </row>
    <row r="2990" hidden="1">
      <c r="A2990" s="58" t="s">
        <v>1677</v>
      </c>
      <c r="B2990" s="29">
        <v>108486.5</v>
      </c>
      <c r="C2990" s="59">
        <v>106693.5</v>
      </c>
      <c r="D2990" s="27">
        <v>-1793.0</v>
      </c>
      <c r="E2990" s="41"/>
    </row>
    <row r="2991" hidden="1">
      <c r="A2991" s="58" t="s">
        <v>1679</v>
      </c>
      <c r="B2991" s="29">
        <v>4057.0</v>
      </c>
      <c r="C2991" s="59">
        <v>4575.0</v>
      </c>
      <c r="D2991" s="27">
        <v>518.0</v>
      </c>
      <c r="E2991" s="41"/>
    </row>
    <row r="2992" hidden="1">
      <c r="A2992" s="58" t="s">
        <v>1680</v>
      </c>
      <c r="B2992" s="29">
        <v>13503.0</v>
      </c>
      <c r="C2992" s="59">
        <v>13503.0</v>
      </c>
      <c r="D2992" s="27">
        <v>0.0</v>
      </c>
      <c r="E2992" s="41"/>
    </row>
    <row r="2993" hidden="1">
      <c r="A2993" s="35" t="s">
        <v>1681</v>
      </c>
      <c r="B2993" s="29">
        <v>449090.5</v>
      </c>
      <c r="C2993" s="59">
        <v>437019.5</v>
      </c>
      <c r="D2993" s="27">
        <v>-12071.0</v>
      </c>
      <c r="E2993" s="41"/>
    </row>
    <row r="2994" hidden="1">
      <c r="A2994" s="36" t="s">
        <v>1682</v>
      </c>
      <c r="B2994" s="42">
        <v>21.0</v>
      </c>
      <c r="C2994" s="65">
        <v>10792.0</v>
      </c>
      <c r="D2994" s="66">
        <v>10771.0</v>
      </c>
      <c r="E2994" s="45"/>
    </row>
    <row r="2995" hidden="1">
      <c r="A2995" s="39"/>
      <c r="B2995" s="60"/>
      <c r="C2995" s="67"/>
      <c r="D2995" s="61"/>
      <c r="E2995" s="68"/>
    </row>
    <row r="2996" hidden="1">
      <c r="A2996" s="39"/>
      <c r="B2996" s="60"/>
      <c r="C2996" s="67"/>
      <c r="D2996" s="61"/>
      <c r="E2996" s="68"/>
    </row>
    <row r="2997" hidden="1">
      <c r="A2997" s="5" t="s">
        <v>1685</v>
      </c>
      <c r="B2997" s="6"/>
      <c r="C2997" s="6"/>
      <c r="D2997" s="6"/>
      <c r="E2997" s="7"/>
    </row>
    <row r="2998" hidden="1">
      <c r="A2998" s="10"/>
      <c r="B2998" s="11"/>
      <c r="C2998" s="11"/>
      <c r="D2998" s="11"/>
      <c r="E2998" s="12"/>
    </row>
    <row r="2999" hidden="1">
      <c r="A2999" s="5" t="s">
        <v>1655</v>
      </c>
      <c r="B2999" s="6"/>
      <c r="C2999" s="6"/>
      <c r="D2999" s="6"/>
      <c r="E2999" s="7"/>
    </row>
    <row r="3000" hidden="1">
      <c r="A3000" s="10"/>
      <c r="B3000" s="11"/>
      <c r="C3000" s="11"/>
      <c r="D3000" s="11"/>
      <c r="E3000" s="12"/>
    </row>
    <row r="3001" hidden="1">
      <c r="A3001" s="13">
        <v>46111.0</v>
      </c>
      <c r="B3001" s="6"/>
      <c r="C3001" s="54" t="s">
        <v>1656</v>
      </c>
      <c r="D3001" s="15">
        <v>46112.0</v>
      </c>
      <c r="E3001" s="7"/>
    </row>
    <row r="3002" hidden="1">
      <c r="A3002" s="10"/>
      <c r="B3002" s="11"/>
      <c r="C3002" s="16"/>
      <c r="D3002" s="11"/>
      <c r="E3002" s="12"/>
    </row>
    <row r="3003" hidden="1">
      <c r="A3003" s="55" t="s">
        <v>1985</v>
      </c>
      <c r="B3003" s="7"/>
      <c r="C3003" s="16"/>
      <c r="D3003" s="56" t="s">
        <v>1987</v>
      </c>
      <c r="E3003" s="7"/>
    </row>
    <row r="3004" hidden="1">
      <c r="A3004" s="10"/>
      <c r="B3004" s="12"/>
      <c r="C3004" s="16"/>
      <c r="D3004" s="11"/>
      <c r="E3004" s="12"/>
    </row>
    <row r="3005" hidden="1">
      <c r="A3005" s="19" t="s">
        <v>1657</v>
      </c>
      <c r="B3005" s="6"/>
      <c r="C3005" s="6"/>
      <c r="D3005" s="6"/>
      <c r="E3005" s="7"/>
    </row>
    <row r="3006" hidden="1">
      <c r="A3006" s="20" t="s">
        <v>1658</v>
      </c>
      <c r="B3006" s="21" t="s">
        <v>1659</v>
      </c>
      <c r="C3006" s="22" t="s">
        <v>1660</v>
      </c>
      <c r="D3006" s="21" t="s">
        <v>1661</v>
      </c>
      <c r="E3006" s="23" t="s">
        <v>13</v>
      </c>
    </row>
    <row r="3007" hidden="1">
      <c r="A3007" s="57" t="s">
        <v>1662</v>
      </c>
      <c r="B3007" s="25">
        <v>12663.0</v>
      </c>
      <c r="C3007" s="26">
        <v>13063.0</v>
      </c>
      <c r="D3007" s="27">
        <v>400.0</v>
      </c>
      <c r="E3007" s="40" t="s">
        <v>2232</v>
      </c>
    </row>
    <row r="3008" hidden="1">
      <c r="A3008" s="57" t="s">
        <v>1663</v>
      </c>
      <c r="B3008" s="29">
        <v>3670.0</v>
      </c>
      <c r="C3008" s="26">
        <v>3679.0</v>
      </c>
      <c r="D3008" s="27">
        <v>9.0</v>
      </c>
      <c r="E3008" s="28"/>
    </row>
    <row r="3009" hidden="1">
      <c r="A3009" s="57" t="s">
        <v>1664</v>
      </c>
      <c r="B3009" s="29">
        <v>0.0</v>
      </c>
      <c r="C3009" s="26"/>
      <c r="D3009" s="27">
        <v>0.0</v>
      </c>
      <c r="E3009" s="41"/>
    </row>
    <row r="3010" hidden="1">
      <c r="A3010" s="57" t="s">
        <v>1666</v>
      </c>
      <c r="B3010" s="29">
        <v>0.0</v>
      </c>
      <c r="C3010" s="26"/>
      <c r="D3010" s="27">
        <v>0.0</v>
      </c>
      <c r="E3010" s="41"/>
    </row>
    <row r="3011" hidden="1">
      <c r="A3011" s="31" t="s">
        <v>1668</v>
      </c>
      <c r="B3011" s="29">
        <v>0.0</v>
      </c>
      <c r="C3011" s="26"/>
      <c r="D3011" s="27">
        <v>0.0</v>
      </c>
      <c r="E3011" s="40"/>
    </row>
    <row r="3012" hidden="1">
      <c r="A3012" s="31" t="s">
        <v>1669</v>
      </c>
      <c r="B3012" s="29">
        <v>3780.0</v>
      </c>
      <c r="C3012" s="26">
        <v>3780.0</v>
      </c>
      <c r="D3012" s="27">
        <v>0.0</v>
      </c>
      <c r="E3012" s="28" t="s">
        <v>2233</v>
      </c>
    </row>
    <row r="3013" hidden="1">
      <c r="A3013" s="31" t="s">
        <v>1671</v>
      </c>
      <c r="B3013" s="29">
        <v>1101.0</v>
      </c>
      <c r="C3013" s="26">
        <v>1101.0</v>
      </c>
      <c r="D3013" s="27">
        <v>0.0</v>
      </c>
      <c r="E3013" s="28" t="s">
        <v>2234</v>
      </c>
    </row>
    <row r="3014" hidden="1">
      <c r="A3014" s="31" t="s">
        <v>1673</v>
      </c>
      <c r="B3014" s="29">
        <v>1620.0</v>
      </c>
      <c r="C3014" s="26">
        <v>1620.0</v>
      </c>
      <c r="D3014" s="27">
        <v>0.0</v>
      </c>
      <c r="E3014" s="41"/>
    </row>
    <row r="3015" hidden="1">
      <c r="A3015" s="58" t="s">
        <v>1674</v>
      </c>
      <c r="B3015" s="29">
        <v>20561.0</v>
      </c>
      <c r="C3015" s="29">
        <v>20561.0</v>
      </c>
      <c r="D3015" s="27">
        <v>0.0</v>
      </c>
      <c r="E3015" s="41"/>
    </row>
    <row r="3016" hidden="1">
      <c r="A3016" s="58" t="s">
        <v>1675</v>
      </c>
      <c r="B3016" s="29">
        <v>7617.0</v>
      </c>
      <c r="C3016" s="59">
        <v>7617.0</v>
      </c>
      <c r="D3016" s="27">
        <v>0.0</v>
      </c>
      <c r="E3016" s="41"/>
    </row>
    <row r="3017" hidden="1">
      <c r="A3017" s="58" t="s">
        <v>1676</v>
      </c>
      <c r="B3017" s="29">
        <v>25266.0</v>
      </c>
      <c r="C3017" s="59">
        <v>25266.0</v>
      </c>
      <c r="D3017" s="27">
        <v>0.0</v>
      </c>
      <c r="E3017" s="41"/>
    </row>
    <row r="3018" hidden="1">
      <c r="A3018" s="58" t="s">
        <v>1677</v>
      </c>
      <c r="B3018" s="29">
        <v>21514.5</v>
      </c>
      <c r="C3018" s="59">
        <v>21514.5</v>
      </c>
      <c r="D3018" s="27">
        <v>0.0</v>
      </c>
      <c r="E3018" s="41"/>
    </row>
    <row r="3019" hidden="1">
      <c r="A3019" s="58" t="s">
        <v>1679</v>
      </c>
      <c r="B3019" s="29">
        <v>1362.0</v>
      </c>
      <c r="C3019" s="59">
        <v>1362.0</v>
      </c>
      <c r="D3019" s="27">
        <v>0.0</v>
      </c>
      <c r="E3019" s="41"/>
    </row>
    <row r="3020" hidden="1">
      <c r="A3020" s="58" t="s">
        <v>1680</v>
      </c>
      <c r="B3020" s="29">
        <v>1331.0</v>
      </c>
      <c r="C3020" s="59">
        <v>738.0</v>
      </c>
      <c r="D3020" s="27">
        <v>-593.0</v>
      </c>
      <c r="E3020" s="41"/>
    </row>
    <row r="3021" hidden="1">
      <c r="A3021" s="35" t="s">
        <v>1681</v>
      </c>
      <c r="B3021" s="29">
        <v>99149.8</v>
      </c>
      <c r="C3021" s="59">
        <v>98556.8</v>
      </c>
      <c r="D3021" s="27">
        <v>-593.0</v>
      </c>
      <c r="E3021" s="41"/>
    </row>
    <row r="3022" hidden="1">
      <c r="A3022" s="36" t="s">
        <v>1682</v>
      </c>
      <c r="B3022" s="42">
        <v>4.69999999999709</v>
      </c>
      <c r="C3022" s="65">
        <v>1006.6999999999971</v>
      </c>
      <c r="D3022" s="66">
        <v>1002.0</v>
      </c>
      <c r="E3022" s="45"/>
    </row>
    <row r="3023" hidden="1">
      <c r="A3023" s="39"/>
      <c r="B3023" s="60"/>
      <c r="C3023" s="67"/>
      <c r="D3023" s="61"/>
      <c r="E3023" s="68"/>
    </row>
    <row r="3024" hidden="1">
      <c r="A3024" s="39"/>
      <c r="B3024" s="60"/>
      <c r="C3024" s="67"/>
      <c r="D3024" s="61"/>
      <c r="E3024" s="68"/>
    </row>
    <row r="3025" hidden="1">
      <c r="A3025" s="5" t="s">
        <v>1685</v>
      </c>
      <c r="B3025" s="6"/>
      <c r="C3025" s="6"/>
      <c r="D3025" s="6"/>
      <c r="E3025" s="7"/>
    </row>
    <row r="3026" hidden="1">
      <c r="A3026" s="10"/>
      <c r="B3026" s="11"/>
      <c r="C3026" s="11"/>
      <c r="D3026" s="11"/>
      <c r="E3026" s="12"/>
    </row>
    <row r="3027" hidden="1">
      <c r="A3027" s="5" t="s">
        <v>1655</v>
      </c>
      <c r="B3027" s="6"/>
      <c r="C3027" s="6"/>
      <c r="D3027" s="6"/>
      <c r="E3027" s="7"/>
    </row>
    <row r="3028" hidden="1">
      <c r="A3028" s="10"/>
      <c r="B3028" s="11"/>
      <c r="C3028" s="11"/>
      <c r="D3028" s="11"/>
      <c r="E3028" s="12"/>
    </row>
    <row r="3029" hidden="1">
      <c r="A3029" s="13">
        <v>46113.0</v>
      </c>
      <c r="B3029" s="6"/>
      <c r="C3029" s="54" t="s">
        <v>1656</v>
      </c>
      <c r="D3029" s="15">
        <v>46117.0</v>
      </c>
      <c r="E3029" s="7"/>
    </row>
    <row r="3030" hidden="1">
      <c r="A3030" s="10"/>
      <c r="B3030" s="11"/>
      <c r="C3030" s="16"/>
      <c r="D3030" s="11"/>
      <c r="E3030" s="12"/>
    </row>
    <row r="3031" hidden="1">
      <c r="A3031" s="55" t="s">
        <v>1988</v>
      </c>
      <c r="B3031" s="7"/>
      <c r="C3031" s="16"/>
      <c r="D3031" s="56" t="s">
        <v>1986</v>
      </c>
      <c r="E3031" s="7"/>
    </row>
    <row r="3032" hidden="1">
      <c r="A3032" s="10"/>
      <c r="B3032" s="12"/>
      <c r="C3032" s="16"/>
      <c r="D3032" s="11"/>
      <c r="E3032" s="12"/>
    </row>
    <row r="3033" hidden="1">
      <c r="A3033" s="19" t="s">
        <v>1657</v>
      </c>
      <c r="B3033" s="6"/>
      <c r="C3033" s="6"/>
      <c r="D3033" s="6"/>
      <c r="E3033" s="7"/>
    </row>
    <row r="3034" hidden="1">
      <c r="A3034" s="20" t="s">
        <v>1658</v>
      </c>
      <c r="B3034" s="21" t="s">
        <v>1659</v>
      </c>
      <c r="C3034" s="22" t="s">
        <v>1660</v>
      </c>
      <c r="D3034" s="21" t="s">
        <v>1661</v>
      </c>
      <c r="E3034" s="23" t="s">
        <v>13</v>
      </c>
    </row>
    <row r="3035" hidden="1">
      <c r="A3035" s="57" t="s">
        <v>1662</v>
      </c>
      <c r="B3035" s="25">
        <v>27451.0</v>
      </c>
      <c r="C3035" s="26">
        <v>27451.0</v>
      </c>
      <c r="D3035" s="27">
        <v>0.0</v>
      </c>
      <c r="E3035" s="40"/>
    </row>
    <row r="3036" hidden="1">
      <c r="A3036" s="57" t="s">
        <v>1663</v>
      </c>
      <c r="B3036" s="29">
        <v>20114.0</v>
      </c>
      <c r="C3036" s="26">
        <v>20114.0</v>
      </c>
      <c r="D3036" s="27">
        <v>0.0</v>
      </c>
      <c r="E3036" s="28"/>
    </row>
    <row r="3037" hidden="1">
      <c r="A3037" s="57" t="s">
        <v>1664</v>
      </c>
      <c r="B3037" s="29">
        <v>400.0</v>
      </c>
      <c r="C3037" s="26">
        <v>400.0</v>
      </c>
      <c r="D3037" s="27">
        <v>0.0</v>
      </c>
      <c r="E3037" s="41"/>
    </row>
    <row r="3038" hidden="1">
      <c r="A3038" s="57" t="s">
        <v>1666</v>
      </c>
      <c r="B3038" s="29">
        <v>0.0</v>
      </c>
      <c r="C3038" s="26"/>
      <c r="D3038" s="27">
        <v>0.0</v>
      </c>
      <c r="E3038" s="41"/>
    </row>
    <row r="3039" hidden="1">
      <c r="A3039" s="31" t="s">
        <v>1668</v>
      </c>
      <c r="B3039" s="29">
        <v>0.0</v>
      </c>
      <c r="C3039" s="26"/>
      <c r="D3039" s="27">
        <v>0.0</v>
      </c>
      <c r="E3039" s="40"/>
    </row>
    <row r="3040" hidden="1">
      <c r="A3040" s="31" t="s">
        <v>1669</v>
      </c>
      <c r="B3040" s="29">
        <v>0.0</v>
      </c>
      <c r="C3040" s="26"/>
      <c r="D3040" s="27">
        <v>0.0</v>
      </c>
      <c r="E3040" s="28"/>
    </row>
    <row r="3041" hidden="1">
      <c r="A3041" s="31" t="s">
        <v>1671</v>
      </c>
      <c r="B3041" s="29">
        <v>998.0</v>
      </c>
      <c r="C3041" s="26">
        <v>998.0</v>
      </c>
      <c r="D3041" s="27">
        <v>0.0</v>
      </c>
      <c r="E3041" s="28" t="s">
        <v>2235</v>
      </c>
    </row>
    <row r="3042" hidden="1">
      <c r="A3042" s="31" t="s">
        <v>1673</v>
      </c>
      <c r="B3042" s="29">
        <v>4635.0</v>
      </c>
      <c r="C3042" s="26">
        <v>4635.0</v>
      </c>
      <c r="D3042" s="27">
        <v>0.0</v>
      </c>
      <c r="E3042" s="41"/>
    </row>
    <row r="3043" hidden="1">
      <c r="A3043" s="58" t="s">
        <v>1674</v>
      </c>
      <c r="B3043" s="29">
        <v>93660.0</v>
      </c>
      <c r="C3043" s="29">
        <v>93660.0</v>
      </c>
      <c r="D3043" s="27">
        <v>0.0</v>
      </c>
      <c r="E3043" s="41"/>
    </row>
    <row r="3044" hidden="1">
      <c r="A3044" s="58" t="s">
        <v>1675</v>
      </c>
      <c r="B3044" s="29">
        <v>23646.0</v>
      </c>
      <c r="C3044" s="59">
        <v>23646.0</v>
      </c>
      <c r="D3044" s="27">
        <v>0.0</v>
      </c>
      <c r="E3044" s="41"/>
    </row>
    <row r="3045" hidden="1">
      <c r="A3045" s="58" t="s">
        <v>1676</v>
      </c>
      <c r="B3045" s="29">
        <v>92786.0</v>
      </c>
      <c r="C3045" s="59">
        <v>92786.0</v>
      </c>
      <c r="D3045" s="27">
        <v>0.0</v>
      </c>
      <c r="E3045" s="41"/>
    </row>
    <row r="3046" hidden="1">
      <c r="A3046" s="58" t="s">
        <v>1677</v>
      </c>
      <c r="B3046" s="29">
        <v>72069.5</v>
      </c>
      <c r="C3046" s="59">
        <v>72069.5</v>
      </c>
      <c r="D3046" s="27">
        <v>0.0</v>
      </c>
      <c r="E3046" s="41"/>
    </row>
    <row r="3047" hidden="1">
      <c r="A3047" s="58" t="s">
        <v>1679</v>
      </c>
      <c r="B3047" s="29">
        <v>1198.0</v>
      </c>
      <c r="C3047" s="59">
        <v>1198.0</v>
      </c>
      <c r="D3047" s="27">
        <v>0.0</v>
      </c>
      <c r="E3047" s="41"/>
    </row>
    <row r="3048" hidden="1">
      <c r="A3048" s="58" t="s">
        <v>1680</v>
      </c>
      <c r="B3048" s="29">
        <v>15961.0</v>
      </c>
      <c r="C3048" s="59">
        <v>15961.0</v>
      </c>
      <c r="D3048" s="27">
        <v>0.0</v>
      </c>
      <c r="E3048" s="41"/>
    </row>
    <row r="3049" hidden="1">
      <c r="A3049" s="35" t="s">
        <v>1681</v>
      </c>
      <c r="B3049" s="29">
        <v>336956.5</v>
      </c>
      <c r="C3049" s="59">
        <v>336956.5</v>
      </c>
      <c r="D3049" s="27">
        <v>0.0</v>
      </c>
      <c r="E3049" s="41"/>
    </row>
    <row r="3050" hidden="1">
      <c r="A3050" s="36" t="s">
        <v>1682</v>
      </c>
      <c r="B3050" s="42">
        <v>1.0</v>
      </c>
      <c r="C3050" s="65">
        <v>1.0</v>
      </c>
      <c r="D3050" s="66">
        <v>0.0</v>
      </c>
      <c r="E3050" s="45"/>
    </row>
    <row r="3051" hidden="1">
      <c r="A3051" s="39"/>
      <c r="B3051" s="60"/>
      <c r="C3051" s="67"/>
      <c r="D3051" s="61"/>
      <c r="E3051" s="68"/>
    </row>
    <row r="3052" hidden="1">
      <c r="A3052" s="39"/>
      <c r="B3052" s="60"/>
      <c r="C3052" s="67"/>
      <c r="D3052" s="61"/>
      <c r="E3052" s="68"/>
    </row>
    <row r="3053" hidden="1">
      <c r="A3053" s="5" t="s">
        <v>1685</v>
      </c>
      <c r="B3053" s="6"/>
      <c r="C3053" s="6"/>
      <c r="D3053" s="6"/>
      <c r="E3053" s="7"/>
    </row>
    <row r="3054" hidden="1">
      <c r="A3054" s="10"/>
      <c r="B3054" s="11"/>
      <c r="C3054" s="11"/>
      <c r="D3054" s="11"/>
      <c r="E3054" s="12"/>
    </row>
    <row r="3055" hidden="1">
      <c r="A3055" s="5" t="s">
        <v>1655</v>
      </c>
      <c r="B3055" s="6"/>
      <c r="C3055" s="6"/>
      <c r="D3055" s="6"/>
      <c r="E3055" s="7"/>
    </row>
    <row r="3056" hidden="1">
      <c r="A3056" s="10"/>
      <c r="B3056" s="11"/>
      <c r="C3056" s="11"/>
      <c r="D3056" s="11"/>
      <c r="E3056" s="12"/>
    </row>
    <row r="3057" hidden="1">
      <c r="A3057" s="13">
        <v>46118.0</v>
      </c>
      <c r="B3057" s="6"/>
      <c r="C3057" s="54" t="s">
        <v>1656</v>
      </c>
      <c r="D3057" s="15">
        <v>46124.0</v>
      </c>
      <c r="E3057" s="7"/>
    </row>
    <row r="3058" hidden="1">
      <c r="A3058" s="10"/>
      <c r="B3058" s="11"/>
      <c r="C3058" s="16"/>
      <c r="D3058" s="11"/>
      <c r="E3058" s="12"/>
    </row>
    <row r="3059" hidden="1">
      <c r="A3059" s="55" t="s">
        <v>1985</v>
      </c>
      <c r="B3059" s="7"/>
      <c r="C3059" s="16"/>
      <c r="D3059" s="56" t="s">
        <v>1986</v>
      </c>
      <c r="E3059" s="7"/>
    </row>
    <row r="3060" hidden="1">
      <c r="A3060" s="10"/>
      <c r="B3060" s="12"/>
      <c r="C3060" s="16"/>
      <c r="D3060" s="11"/>
      <c r="E3060" s="12"/>
    </row>
    <row r="3061" hidden="1">
      <c r="A3061" s="19" t="s">
        <v>1657</v>
      </c>
      <c r="B3061" s="6"/>
      <c r="C3061" s="6"/>
      <c r="D3061" s="6"/>
      <c r="E3061" s="7"/>
    </row>
    <row r="3062" hidden="1">
      <c r="A3062" s="20" t="s">
        <v>1658</v>
      </c>
      <c r="B3062" s="21" t="s">
        <v>1659</v>
      </c>
      <c r="C3062" s="22" t="s">
        <v>1660</v>
      </c>
      <c r="D3062" s="21" t="s">
        <v>1661</v>
      </c>
      <c r="E3062" s="23" t="s">
        <v>13</v>
      </c>
    </row>
    <row r="3063" hidden="1">
      <c r="A3063" s="57" t="s">
        <v>1662</v>
      </c>
      <c r="B3063" s="25">
        <v>46157.0</v>
      </c>
      <c r="C3063" s="26">
        <v>45757.0</v>
      </c>
      <c r="D3063" s="27">
        <v>-400.0</v>
      </c>
      <c r="E3063" s="40" t="s">
        <v>2236</v>
      </c>
    </row>
    <row r="3064" hidden="1">
      <c r="A3064" s="57" t="s">
        <v>1663</v>
      </c>
      <c r="B3064" s="29">
        <v>37076.0</v>
      </c>
      <c r="C3064" s="26">
        <v>37076.0</v>
      </c>
      <c r="D3064" s="27">
        <v>0.0</v>
      </c>
      <c r="E3064" s="28"/>
    </row>
    <row r="3065" hidden="1">
      <c r="A3065" s="57" t="s">
        <v>1664</v>
      </c>
      <c r="B3065" s="29">
        <v>2000.0</v>
      </c>
      <c r="C3065" s="26">
        <v>2000.0</v>
      </c>
      <c r="D3065" s="27">
        <v>0.0</v>
      </c>
      <c r="E3065" s="41"/>
    </row>
    <row r="3066" hidden="1">
      <c r="A3066" s="57" t="s">
        <v>1666</v>
      </c>
      <c r="B3066" s="29">
        <v>0.0</v>
      </c>
      <c r="C3066" s="26"/>
      <c r="D3066" s="27">
        <v>0.0</v>
      </c>
      <c r="E3066" s="41"/>
    </row>
    <row r="3067" hidden="1">
      <c r="A3067" s="31" t="s">
        <v>1668</v>
      </c>
      <c r="B3067" s="29">
        <v>0.0</v>
      </c>
      <c r="C3067" s="26"/>
      <c r="D3067" s="27">
        <v>0.0</v>
      </c>
      <c r="E3067" s="40"/>
    </row>
    <row r="3068" hidden="1">
      <c r="A3068" s="31" t="s">
        <v>1669</v>
      </c>
      <c r="B3068" s="29">
        <v>0.0</v>
      </c>
      <c r="C3068" s="26"/>
      <c r="D3068" s="27">
        <v>0.0</v>
      </c>
      <c r="E3068" s="28"/>
    </row>
    <row r="3069" hidden="1">
      <c r="A3069" s="31" t="s">
        <v>1671</v>
      </c>
      <c r="B3069" s="29">
        <v>24.0</v>
      </c>
      <c r="C3069" s="26">
        <v>24.0</v>
      </c>
      <c r="D3069" s="27">
        <v>0.0</v>
      </c>
      <c r="E3069" s="28" t="s">
        <v>2237</v>
      </c>
    </row>
    <row r="3070" hidden="1">
      <c r="A3070" s="31" t="s">
        <v>1673</v>
      </c>
      <c r="B3070" s="29">
        <v>7920.0</v>
      </c>
      <c r="C3070" s="26">
        <v>7875.0</v>
      </c>
      <c r="D3070" s="27">
        <v>-45.0</v>
      </c>
      <c r="E3070" s="41"/>
    </row>
    <row r="3071" hidden="1">
      <c r="A3071" s="58" t="s">
        <v>1674</v>
      </c>
      <c r="B3071" s="29">
        <v>122897.0</v>
      </c>
      <c r="C3071" s="29">
        <v>122897.0</v>
      </c>
      <c r="D3071" s="27">
        <v>0.0</v>
      </c>
      <c r="E3071" s="41"/>
    </row>
    <row r="3072" hidden="1">
      <c r="A3072" s="58" t="s">
        <v>1675</v>
      </c>
      <c r="B3072" s="29">
        <v>39275.0</v>
      </c>
      <c r="C3072" s="59">
        <v>39275.0</v>
      </c>
      <c r="D3072" s="27">
        <v>0.0</v>
      </c>
      <c r="E3072" s="41"/>
    </row>
    <row r="3073" hidden="1">
      <c r="A3073" s="58" t="s">
        <v>1676</v>
      </c>
      <c r="B3073" s="29">
        <v>109068.0</v>
      </c>
      <c r="C3073" s="59">
        <v>108537.0</v>
      </c>
      <c r="D3073" s="27">
        <v>-531.0</v>
      </c>
      <c r="E3073" s="41"/>
    </row>
    <row r="3074" hidden="1">
      <c r="A3074" s="58" t="s">
        <v>1677</v>
      </c>
      <c r="B3074" s="29">
        <v>115947.9</v>
      </c>
      <c r="C3074" s="59">
        <v>115947.90000000001</v>
      </c>
      <c r="D3074" s="27">
        <v>1.4551915228366852E-11</v>
      </c>
      <c r="E3074" s="41"/>
    </row>
    <row r="3075" hidden="1">
      <c r="A3075" s="58" t="s">
        <v>1679</v>
      </c>
      <c r="B3075" s="29">
        <v>3878.0</v>
      </c>
      <c r="C3075" s="59">
        <v>3878.0</v>
      </c>
      <c r="D3075" s="27">
        <v>0.0</v>
      </c>
      <c r="E3075" s="41"/>
    </row>
    <row r="3076" hidden="1">
      <c r="A3076" s="58" t="s">
        <v>1680</v>
      </c>
      <c r="B3076" s="29">
        <v>16484.0</v>
      </c>
      <c r="C3076" s="59">
        <v>16484.0</v>
      </c>
      <c r="D3076" s="27">
        <v>0.0</v>
      </c>
      <c r="E3076" s="41"/>
    </row>
    <row r="3077" hidden="1">
      <c r="A3077" s="35" t="s">
        <v>1681</v>
      </c>
      <c r="B3077" s="29">
        <v>484239.4</v>
      </c>
      <c r="C3077" s="59">
        <v>483708.39999999997</v>
      </c>
      <c r="D3077" s="27">
        <v>-531.0000000000582</v>
      </c>
      <c r="E3077" s="41"/>
    </row>
    <row r="3078" hidden="1">
      <c r="A3078" s="36" t="s">
        <v>1682</v>
      </c>
      <c r="B3078" s="42">
        <v>3.5</v>
      </c>
      <c r="C3078" s="65">
        <v>-441.4999999999418</v>
      </c>
      <c r="D3078" s="66">
        <v>-444.9999999999418</v>
      </c>
      <c r="E3078" s="45"/>
    </row>
    <row r="3079" hidden="1">
      <c r="A3079" s="39"/>
      <c r="B3079" s="60"/>
      <c r="C3079" s="67"/>
      <c r="D3079" s="61"/>
      <c r="E3079" s="68"/>
    </row>
    <row r="3080" hidden="1">
      <c r="A3080" s="39"/>
      <c r="B3080" s="60"/>
      <c r="C3080" s="67"/>
      <c r="D3080" s="61"/>
      <c r="E3080" s="68"/>
    </row>
    <row r="3081" hidden="1">
      <c r="A3081" s="5" t="s">
        <v>1685</v>
      </c>
      <c r="B3081" s="6"/>
      <c r="C3081" s="6"/>
      <c r="D3081" s="6"/>
      <c r="E3081" s="7"/>
    </row>
    <row r="3082" hidden="1">
      <c r="A3082" s="10"/>
      <c r="B3082" s="11"/>
      <c r="C3082" s="11"/>
      <c r="D3082" s="11"/>
      <c r="E3082" s="12"/>
    </row>
    <row r="3083" hidden="1">
      <c r="A3083" s="5" t="s">
        <v>1655</v>
      </c>
      <c r="B3083" s="6"/>
      <c r="C3083" s="6"/>
      <c r="D3083" s="6"/>
      <c r="E3083" s="7"/>
    </row>
    <row r="3084" hidden="1">
      <c r="A3084" s="10"/>
      <c r="B3084" s="11"/>
      <c r="C3084" s="11"/>
      <c r="D3084" s="11"/>
      <c r="E3084" s="12"/>
    </row>
    <row r="3085" hidden="1">
      <c r="A3085" s="13">
        <v>46125.0</v>
      </c>
      <c r="B3085" s="6"/>
      <c r="C3085" s="54" t="s">
        <v>1656</v>
      </c>
      <c r="D3085" s="15">
        <v>46131.0</v>
      </c>
      <c r="E3085" s="7"/>
    </row>
    <row r="3086" hidden="1">
      <c r="A3086" s="10"/>
      <c r="B3086" s="11"/>
      <c r="C3086" s="16"/>
      <c r="D3086" s="11"/>
      <c r="E3086" s="12"/>
    </row>
    <row r="3087" hidden="1">
      <c r="A3087" s="55" t="s">
        <v>1985</v>
      </c>
      <c r="B3087" s="7"/>
      <c r="C3087" s="16"/>
      <c r="D3087" s="56" t="s">
        <v>1986</v>
      </c>
      <c r="E3087" s="7"/>
    </row>
    <row r="3088" hidden="1">
      <c r="A3088" s="10"/>
      <c r="B3088" s="12"/>
      <c r="C3088" s="16"/>
      <c r="D3088" s="11"/>
      <c r="E3088" s="12"/>
    </row>
    <row r="3089" hidden="1">
      <c r="A3089" s="19" t="s">
        <v>1657</v>
      </c>
      <c r="B3089" s="6"/>
      <c r="C3089" s="6"/>
      <c r="D3089" s="6"/>
      <c r="E3089" s="7"/>
    </row>
    <row r="3090" hidden="1">
      <c r="A3090" s="20" t="s">
        <v>1658</v>
      </c>
      <c r="B3090" s="21" t="s">
        <v>1659</v>
      </c>
      <c r="C3090" s="22" t="s">
        <v>1660</v>
      </c>
      <c r="D3090" s="21" t="s">
        <v>1661</v>
      </c>
      <c r="E3090" s="23" t="s">
        <v>13</v>
      </c>
    </row>
    <row r="3091" hidden="1">
      <c r="A3091" s="57" t="s">
        <v>1662</v>
      </c>
      <c r="B3091" s="25">
        <v>16224.0</v>
      </c>
      <c r="C3091" s="26">
        <v>21758.0</v>
      </c>
      <c r="D3091" s="27">
        <v>5534.0</v>
      </c>
      <c r="E3091" s="40"/>
    </row>
    <row r="3092" hidden="1">
      <c r="A3092" s="57" t="s">
        <v>1663</v>
      </c>
      <c r="B3092" s="29">
        <v>31495.0</v>
      </c>
      <c r="C3092" s="26">
        <v>31495.0</v>
      </c>
      <c r="D3092" s="27">
        <v>0.0</v>
      </c>
      <c r="E3092" s="28"/>
    </row>
    <row r="3093" hidden="1">
      <c r="A3093" s="57" t="s">
        <v>1664</v>
      </c>
      <c r="B3093" s="29">
        <v>6085.0</v>
      </c>
      <c r="C3093" s="26">
        <v>600.0</v>
      </c>
      <c r="D3093" s="27">
        <v>-5485.0</v>
      </c>
      <c r="E3093" s="41"/>
    </row>
    <row r="3094" hidden="1">
      <c r="A3094" s="57" t="s">
        <v>1666</v>
      </c>
      <c r="B3094" s="29">
        <v>2000.0</v>
      </c>
      <c r="C3094" s="26">
        <v>2000.0</v>
      </c>
      <c r="D3094" s="27">
        <v>0.0</v>
      </c>
      <c r="E3094" s="41"/>
    </row>
    <row r="3095" hidden="1">
      <c r="A3095" s="31" t="s">
        <v>1668</v>
      </c>
      <c r="B3095" s="29">
        <v>0.0</v>
      </c>
      <c r="C3095" s="26"/>
      <c r="D3095" s="27">
        <v>0.0</v>
      </c>
      <c r="E3095" s="40"/>
    </row>
    <row r="3096" hidden="1">
      <c r="A3096" s="31" t="s">
        <v>1669</v>
      </c>
      <c r="B3096" s="29">
        <v>2679.0</v>
      </c>
      <c r="C3096" s="26">
        <v>2679.0</v>
      </c>
      <c r="D3096" s="27">
        <v>0.0</v>
      </c>
      <c r="E3096" s="28" t="s">
        <v>2238</v>
      </c>
    </row>
    <row r="3097" hidden="1">
      <c r="A3097" s="31" t="s">
        <v>1671</v>
      </c>
      <c r="B3097" s="29">
        <v>90.0</v>
      </c>
      <c r="C3097" s="26"/>
      <c r="D3097" s="27">
        <v>-90.0</v>
      </c>
      <c r="E3097" s="28"/>
    </row>
    <row r="3098" hidden="1">
      <c r="A3098" s="31" t="s">
        <v>1673</v>
      </c>
      <c r="B3098" s="29">
        <v>6525.0</v>
      </c>
      <c r="C3098" s="26">
        <v>6570.0</v>
      </c>
      <c r="D3098" s="27">
        <v>45.0</v>
      </c>
      <c r="E3098" s="41"/>
    </row>
    <row r="3099" hidden="1">
      <c r="A3099" s="58" t="s">
        <v>1674</v>
      </c>
      <c r="B3099" s="29">
        <v>112674.0</v>
      </c>
      <c r="C3099" s="29">
        <v>112674.0</v>
      </c>
      <c r="D3099" s="27">
        <v>0.0</v>
      </c>
      <c r="E3099" s="41"/>
    </row>
    <row r="3100" hidden="1">
      <c r="A3100" s="58" t="s">
        <v>1675</v>
      </c>
      <c r="B3100" s="29">
        <v>53171.0</v>
      </c>
      <c r="C3100" s="59">
        <v>53171.0</v>
      </c>
      <c r="D3100" s="27">
        <v>0.0</v>
      </c>
      <c r="E3100" s="41"/>
    </row>
    <row r="3101" hidden="1">
      <c r="A3101" s="58" t="s">
        <v>1676</v>
      </c>
      <c r="B3101" s="29">
        <v>122253.0</v>
      </c>
      <c r="C3101" s="59">
        <v>122253.0</v>
      </c>
      <c r="D3101" s="27">
        <v>0.0</v>
      </c>
      <c r="E3101" s="41"/>
    </row>
    <row r="3102" hidden="1">
      <c r="A3102" s="58" t="s">
        <v>1677</v>
      </c>
      <c r="B3102" s="29">
        <v>109480.0</v>
      </c>
      <c r="C3102" s="59">
        <v>109480.0</v>
      </c>
      <c r="D3102" s="27">
        <v>0.0</v>
      </c>
      <c r="E3102" s="41"/>
    </row>
    <row r="3103" hidden="1">
      <c r="A3103" s="58" t="s">
        <v>1679</v>
      </c>
      <c r="B3103" s="29">
        <v>1468.0</v>
      </c>
      <c r="C3103" s="59">
        <v>1468.0</v>
      </c>
      <c r="D3103" s="27">
        <v>0.0</v>
      </c>
      <c r="E3103" s="41"/>
    </row>
    <row r="3104" hidden="1">
      <c r="A3104" s="58" t="s">
        <v>1680</v>
      </c>
      <c r="B3104" s="29">
        <v>14118.0</v>
      </c>
      <c r="C3104" s="59">
        <v>14118.0</v>
      </c>
      <c r="D3104" s="27">
        <v>0.0</v>
      </c>
      <c r="E3104" s="41"/>
    </row>
    <row r="3105" hidden="1">
      <c r="A3105" s="35" t="s">
        <v>1681</v>
      </c>
      <c r="B3105" s="29">
        <v>464130.5</v>
      </c>
      <c r="C3105" s="59">
        <v>464130.5</v>
      </c>
      <c r="D3105" s="27">
        <v>0.0</v>
      </c>
      <c r="E3105" s="41"/>
    </row>
    <row r="3106" hidden="1">
      <c r="A3106" s="36" t="s">
        <v>1682</v>
      </c>
      <c r="B3106" s="42">
        <v>13.5</v>
      </c>
      <c r="C3106" s="65">
        <v>17.5</v>
      </c>
      <c r="D3106" s="66">
        <v>4.0</v>
      </c>
      <c r="E3106" s="45"/>
    </row>
    <row r="3107" hidden="1">
      <c r="A3107" s="39"/>
      <c r="B3107" s="60"/>
      <c r="C3107" s="67"/>
      <c r="D3107" s="61"/>
      <c r="E3107" s="68"/>
    </row>
    <row r="3108" hidden="1">
      <c r="A3108" s="39"/>
      <c r="B3108" s="60"/>
      <c r="C3108" s="67"/>
      <c r="D3108" s="61"/>
      <c r="E3108" s="68"/>
    </row>
    <row r="3109" hidden="1">
      <c r="A3109" s="5" t="s">
        <v>1685</v>
      </c>
      <c r="B3109" s="6"/>
      <c r="C3109" s="6"/>
      <c r="D3109" s="6"/>
      <c r="E3109" s="7"/>
    </row>
    <row r="3110" hidden="1">
      <c r="A3110" s="10"/>
      <c r="B3110" s="11"/>
      <c r="C3110" s="11"/>
      <c r="D3110" s="11"/>
      <c r="E3110" s="12"/>
    </row>
    <row r="3111" hidden="1">
      <c r="A3111" s="5" t="s">
        <v>1655</v>
      </c>
      <c r="B3111" s="6"/>
      <c r="C3111" s="6"/>
      <c r="D3111" s="6"/>
      <c r="E3111" s="7"/>
    </row>
    <row r="3112" hidden="1">
      <c r="A3112" s="10"/>
      <c r="B3112" s="11"/>
      <c r="C3112" s="11"/>
      <c r="D3112" s="11"/>
      <c r="E3112" s="12"/>
    </row>
    <row r="3113" hidden="1">
      <c r="A3113" s="13">
        <v>46125.0</v>
      </c>
      <c r="B3113" s="6"/>
      <c r="C3113" s="54" t="s">
        <v>1656</v>
      </c>
      <c r="D3113" s="15">
        <v>46131.0</v>
      </c>
      <c r="E3113" s="7"/>
    </row>
    <row r="3114" hidden="1">
      <c r="A3114" s="10"/>
      <c r="B3114" s="11"/>
      <c r="C3114" s="16"/>
      <c r="D3114" s="11"/>
      <c r="E3114" s="12"/>
    </row>
    <row r="3115" hidden="1">
      <c r="A3115" s="55" t="s">
        <v>1985</v>
      </c>
      <c r="B3115" s="7"/>
      <c r="C3115" s="16"/>
      <c r="D3115" s="56" t="s">
        <v>1986</v>
      </c>
      <c r="E3115" s="7"/>
    </row>
    <row r="3116" hidden="1">
      <c r="A3116" s="10"/>
      <c r="B3116" s="12"/>
      <c r="C3116" s="16"/>
      <c r="D3116" s="11"/>
      <c r="E3116" s="12"/>
    </row>
    <row r="3117" hidden="1">
      <c r="A3117" s="19" t="s">
        <v>1657</v>
      </c>
      <c r="B3117" s="6"/>
      <c r="C3117" s="6"/>
      <c r="D3117" s="6"/>
      <c r="E3117" s="7"/>
    </row>
    <row r="3118" hidden="1">
      <c r="A3118" s="20" t="s">
        <v>1658</v>
      </c>
      <c r="B3118" s="21" t="s">
        <v>1659</v>
      </c>
      <c r="C3118" s="22" t="s">
        <v>1660</v>
      </c>
      <c r="D3118" s="21" t="s">
        <v>1661</v>
      </c>
      <c r="E3118" s="23" t="s">
        <v>13</v>
      </c>
    </row>
    <row r="3119" hidden="1">
      <c r="A3119" s="57" t="s">
        <v>1662</v>
      </c>
      <c r="B3119" s="25">
        <v>16224.0</v>
      </c>
      <c r="C3119" s="26">
        <v>21758.0</v>
      </c>
      <c r="D3119" s="27">
        <v>5534.0</v>
      </c>
      <c r="E3119" s="40"/>
    </row>
    <row r="3120" hidden="1">
      <c r="A3120" s="57" t="s">
        <v>1663</v>
      </c>
      <c r="B3120" s="29">
        <v>31495.0</v>
      </c>
      <c r="C3120" s="26">
        <v>31495.0</v>
      </c>
      <c r="D3120" s="27">
        <v>0.0</v>
      </c>
      <c r="E3120" s="28"/>
    </row>
    <row r="3121" hidden="1">
      <c r="A3121" s="57" t="s">
        <v>1664</v>
      </c>
      <c r="B3121" s="29">
        <v>6085.0</v>
      </c>
      <c r="C3121" s="26">
        <v>600.0</v>
      </c>
      <c r="D3121" s="27">
        <v>-5485.0</v>
      </c>
      <c r="E3121" s="41"/>
    </row>
    <row r="3122" hidden="1">
      <c r="A3122" s="57" t="s">
        <v>1666</v>
      </c>
      <c r="B3122" s="29">
        <v>2000.0</v>
      </c>
      <c r="C3122" s="26">
        <v>2000.0</v>
      </c>
      <c r="D3122" s="27">
        <v>0.0</v>
      </c>
      <c r="E3122" s="41"/>
    </row>
    <row r="3123" hidden="1">
      <c r="A3123" s="31" t="s">
        <v>1668</v>
      </c>
      <c r="B3123" s="29">
        <v>0.0</v>
      </c>
      <c r="C3123" s="26"/>
      <c r="D3123" s="27">
        <v>0.0</v>
      </c>
      <c r="E3123" s="40"/>
    </row>
    <row r="3124" hidden="1">
      <c r="A3124" s="31" t="s">
        <v>1669</v>
      </c>
      <c r="B3124" s="29">
        <v>2679.0</v>
      </c>
      <c r="C3124" s="26">
        <v>2679.0</v>
      </c>
      <c r="D3124" s="27">
        <v>0.0</v>
      </c>
      <c r="E3124" s="28" t="s">
        <v>2238</v>
      </c>
    </row>
    <row r="3125" hidden="1">
      <c r="A3125" s="31" t="s">
        <v>1671</v>
      </c>
      <c r="B3125" s="29">
        <v>90.0</v>
      </c>
      <c r="C3125" s="26"/>
      <c r="D3125" s="27">
        <v>-90.0</v>
      </c>
      <c r="E3125" s="28"/>
    </row>
    <row r="3126" hidden="1">
      <c r="A3126" s="31" t="s">
        <v>1673</v>
      </c>
      <c r="B3126" s="29">
        <v>6525.0</v>
      </c>
      <c r="C3126" s="26">
        <v>6570.0</v>
      </c>
      <c r="D3126" s="27">
        <v>45.0</v>
      </c>
      <c r="E3126" s="41"/>
    </row>
    <row r="3127" hidden="1">
      <c r="A3127" s="58" t="s">
        <v>1674</v>
      </c>
      <c r="B3127" s="29">
        <v>112674.0</v>
      </c>
      <c r="C3127" s="29">
        <v>112674.0</v>
      </c>
      <c r="D3127" s="27">
        <v>0.0</v>
      </c>
      <c r="E3127" s="41"/>
    </row>
    <row r="3128" hidden="1">
      <c r="A3128" s="58" t="s">
        <v>1675</v>
      </c>
      <c r="B3128" s="29">
        <v>53171.0</v>
      </c>
      <c r="C3128" s="59">
        <v>53171.0</v>
      </c>
      <c r="D3128" s="27">
        <v>0.0</v>
      </c>
      <c r="E3128" s="41"/>
    </row>
    <row r="3129" hidden="1">
      <c r="A3129" s="58" t="s">
        <v>1676</v>
      </c>
      <c r="B3129" s="29">
        <v>122253.0</v>
      </c>
      <c r="C3129" s="59">
        <v>122253.0</v>
      </c>
      <c r="D3129" s="27">
        <v>0.0</v>
      </c>
      <c r="E3129" s="41"/>
    </row>
    <row r="3130" hidden="1">
      <c r="A3130" s="58" t="s">
        <v>1677</v>
      </c>
      <c r="B3130" s="29">
        <v>109480.0</v>
      </c>
      <c r="C3130" s="59">
        <v>109480.0</v>
      </c>
      <c r="D3130" s="27">
        <v>0.0</v>
      </c>
      <c r="E3130" s="41"/>
    </row>
    <row r="3131" hidden="1">
      <c r="A3131" s="58" t="s">
        <v>1679</v>
      </c>
      <c r="B3131" s="29">
        <v>1468.0</v>
      </c>
      <c r="C3131" s="59">
        <v>1468.0</v>
      </c>
      <c r="D3131" s="27">
        <v>0.0</v>
      </c>
      <c r="E3131" s="41"/>
    </row>
    <row r="3132" hidden="1">
      <c r="A3132" s="58" t="s">
        <v>1680</v>
      </c>
      <c r="B3132" s="29">
        <v>14118.0</v>
      </c>
      <c r="C3132" s="59">
        <v>14118.0</v>
      </c>
      <c r="D3132" s="27">
        <v>0.0</v>
      </c>
      <c r="E3132" s="41"/>
    </row>
    <row r="3133" hidden="1">
      <c r="A3133" s="35" t="s">
        <v>1681</v>
      </c>
      <c r="B3133" s="29">
        <v>464130.5</v>
      </c>
      <c r="C3133" s="59">
        <v>464130.5</v>
      </c>
      <c r="D3133" s="27">
        <v>0.0</v>
      </c>
      <c r="E3133" s="41"/>
    </row>
    <row r="3134" hidden="1">
      <c r="A3134" s="36" t="s">
        <v>1682</v>
      </c>
      <c r="B3134" s="42">
        <v>13.5</v>
      </c>
      <c r="C3134" s="65">
        <v>17.5</v>
      </c>
      <c r="D3134" s="66">
        <v>4.0</v>
      </c>
      <c r="E3134" s="45"/>
    </row>
    <row r="3135" hidden="1">
      <c r="A3135" s="39"/>
      <c r="B3135" s="60"/>
      <c r="C3135" s="67"/>
      <c r="D3135" s="61"/>
      <c r="E3135" s="68"/>
    </row>
    <row r="3136" hidden="1">
      <c r="A3136" s="39"/>
      <c r="B3136" s="60"/>
      <c r="C3136" s="67"/>
      <c r="D3136" s="61"/>
      <c r="E3136" s="68"/>
    </row>
    <row r="3137">
      <c r="A3137" s="5" t="s">
        <v>1685</v>
      </c>
      <c r="B3137" s="6"/>
      <c r="C3137" s="6"/>
      <c r="D3137" s="6"/>
      <c r="E3137" s="7"/>
    </row>
    <row r="3138">
      <c r="A3138" s="10"/>
      <c r="B3138" s="11"/>
      <c r="C3138" s="11"/>
      <c r="D3138" s="11"/>
      <c r="E3138" s="12"/>
    </row>
    <row r="3139">
      <c r="A3139" s="5" t="s">
        <v>1655</v>
      </c>
      <c r="B3139" s="6"/>
      <c r="C3139" s="6"/>
      <c r="D3139" s="6"/>
      <c r="E3139" s="7"/>
    </row>
    <row r="3140">
      <c r="A3140" s="10"/>
      <c r="B3140" s="11"/>
      <c r="C3140" s="11"/>
      <c r="D3140" s="11"/>
      <c r="E3140" s="12"/>
    </row>
    <row r="3141">
      <c r="A3141" s="13">
        <v>46132.0</v>
      </c>
      <c r="B3141" s="6"/>
      <c r="C3141" s="54" t="s">
        <v>1656</v>
      </c>
      <c r="D3141" s="15">
        <v>46138.0</v>
      </c>
      <c r="E3141" s="7"/>
    </row>
    <row r="3142">
      <c r="A3142" s="10"/>
      <c r="B3142" s="11"/>
      <c r="C3142" s="16"/>
      <c r="D3142" s="11"/>
      <c r="E3142" s="12"/>
    </row>
    <row r="3143">
      <c r="A3143" s="55" t="s">
        <v>1985</v>
      </c>
      <c r="B3143" s="7"/>
      <c r="C3143" s="16"/>
      <c r="D3143" s="56" t="s">
        <v>1986</v>
      </c>
      <c r="E3143" s="7"/>
    </row>
    <row r="3144">
      <c r="A3144" s="10"/>
      <c r="B3144" s="12"/>
      <c r="C3144" s="16"/>
      <c r="D3144" s="11"/>
      <c r="E3144" s="12"/>
    </row>
    <row r="3145">
      <c r="A3145" s="19" t="s">
        <v>1657</v>
      </c>
      <c r="B3145" s="6"/>
      <c r="C3145" s="6"/>
      <c r="D3145" s="6"/>
      <c r="E3145" s="7"/>
    </row>
    <row r="3146">
      <c r="A3146" s="20" t="s">
        <v>1658</v>
      </c>
      <c r="B3146" s="21" t="s">
        <v>1659</v>
      </c>
      <c r="C3146" s="22" t="s">
        <v>1660</v>
      </c>
      <c r="D3146" s="21" t="s">
        <v>1661</v>
      </c>
      <c r="E3146" s="23" t="s">
        <v>13</v>
      </c>
    </row>
    <row r="3147">
      <c r="A3147" s="57" t="s">
        <v>1662</v>
      </c>
      <c r="B3147" s="25">
        <v>27836.0</v>
      </c>
      <c r="C3147" s="26">
        <v>27836.0</v>
      </c>
      <c r="D3147" s="27">
        <v>0.0</v>
      </c>
      <c r="E3147" s="40"/>
    </row>
    <row r="3148">
      <c r="A3148" s="57" t="s">
        <v>1663</v>
      </c>
      <c r="B3148" s="29">
        <v>37868.0</v>
      </c>
      <c r="C3148" s="26">
        <v>37868.0</v>
      </c>
      <c r="D3148" s="27">
        <v>0.0</v>
      </c>
      <c r="E3148" s="28"/>
    </row>
    <row r="3149">
      <c r="A3149" s="57" t="s">
        <v>1664</v>
      </c>
      <c r="B3149" s="29">
        <v>200.0</v>
      </c>
      <c r="C3149" s="26">
        <v>200.0</v>
      </c>
      <c r="D3149" s="27">
        <v>0.0</v>
      </c>
      <c r="E3149" s="41"/>
    </row>
    <row r="3150">
      <c r="A3150" s="57" t="s">
        <v>1666</v>
      </c>
      <c r="B3150" s="29">
        <v>1001.0</v>
      </c>
      <c r="C3150" s="26">
        <v>1001.0</v>
      </c>
      <c r="D3150" s="27">
        <v>0.0</v>
      </c>
      <c r="E3150" s="41"/>
    </row>
    <row r="3151">
      <c r="A3151" s="31" t="s">
        <v>1668</v>
      </c>
      <c r="B3151" s="29">
        <v>0.0</v>
      </c>
      <c r="C3151" s="26"/>
      <c r="D3151" s="27">
        <v>0.0</v>
      </c>
      <c r="E3151" s="40"/>
    </row>
    <row r="3152">
      <c r="A3152" s="31" t="s">
        <v>1669</v>
      </c>
      <c r="B3152" s="29">
        <v>0.0</v>
      </c>
      <c r="C3152" s="26"/>
      <c r="D3152" s="27">
        <v>0.0</v>
      </c>
      <c r="E3152" s="28"/>
    </row>
    <row r="3153">
      <c r="A3153" s="31" t="s">
        <v>1671</v>
      </c>
      <c r="B3153" s="29">
        <v>287.0</v>
      </c>
      <c r="C3153" s="26">
        <v>287.0</v>
      </c>
      <c r="D3153" s="27">
        <v>0.0</v>
      </c>
      <c r="E3153" s="28" t="s">
        <v>2239</v>
      </c>
    </row>
    <row r="3154">
      <c r="A3154" s="31" t="s">
        <v>1673</v>
      </c>
      <c r="B3154" s="29">
        <v>5895.0</v>
      </c>
      <c r="C3154" s="26">
        <v>5895.0</v>
      </c>
      <c r="D3154" s="27">
        <v>0.0</v>
      </c>
      <c r="E3154" s="41"/>
    </row>
    <row r="3155">
      <c r="A3155" s="58" t="s">
        <v>1674</v>
      </c>
      <c r="B3155" s="29">
        <v>98256.0</v>
      </c>
      <c r="C3155" s="29">
        <v>98602.0</v>
      </c>
      <c r="D3155" s="27">
        <v>346.0</v>
      </c>
      <c r="E3155" s="41"/>
    </row>
    <row r="3156">
      <c r="A3156" s="58" t="s">
        <v>1675</v>
      </c>
      <c r="B3156" s="29">
        <v>26913.0</v>
      </c>
      <c r="C3156" s="59">
        <v>27307.0</v>
      </c>
      <c r="D3156" s="27">
        <v>394.0</v>
      </c>
      <c r="E3156" s="41"/>
    </row>
    <row r="3157">
      <c r="A3157" s="58" t="s">
        <v>1676</v>
      </c>
      <c r="B3157" s="29">
        <v>101029.0</v>
      </c>
      <c r="C3157" s="59">
        <v>100445.0</v>
      </c>
      <c r="D3157" s="27">
        <v>-584.0</v>
      </c>
      <c r="E3157" s="41"/>
    </row>
    <row r="3158">
      <c r="A3158" s="58" t="s">
        <v>1677</v>
      </c>
      <c r="B3158" s="29">
        <v>108131.0</v>
      </c>
      <c r="C3158" s="59">
        <v>108131.0</v>
      </c>
      <c r="D3158" s="27">
        <v>0.0</v>
      </c>
      <c r="E3158" s="41"/>
    </row>
    <row r="3159">
      <c r="A3159" s="58" t="s">
        <v>1679</v>
      </c>
      <c r="B3159" s="29">
        <v>1492.0</v>
      </c>
      <c r="C3159" s="59">
        <v>1492.0</v>
      </c>
      <c r="D3159" s="27">
        <v>0.0</v>
      </c>
      <c r="E3159" s="41"/>
    </row>
    <row r="3160">
      <c r="A3160" s="58" t="s">
        <v>1680</v>
      </c>
      <c r="B3160" s="29">
        <v>11876.0</v>
      </c>
      <c r="C3160" s="59">
        <v>11876.0</v>
      </c>
      <c r="D3160" s="27">
        <v>0.0</v>
      </c>
      <c r="E3160" s="41"/>
    </row>
    <row r="3161">
      <c r="A3161" s="35" t="s">
        <v>1681</v>
      </c>
      <c r="B3161" s="29">
        <v>408893.4</v>
      </c>
      <c r="C3161" s="59">
        <v>409049.4</v>
      </c>
      <c r="D3161" s="27">
        <v>156.0</v>
      </c>
      <c r="E3161" s="41"/>
    </row>
    <row r="3162">
      <c r="A3162" s="36" t="s">
        <v>1682</v>
      </c>
      <c r="B3162" s="42">
        <v>14.599999999998545</v>
      </c>
      <c r="C3162" s="65">
        <v>14.599999999976717</v>
      </c>
      <c r="D3162" s="66">
        <v>-2.1827872842550278E-11</v>
      </c>
      <c r="E3162" s="45"/>
    </row>
    <row r="3163">
      <c r="A3163" s="39"/>
      <c r="B3163" s="60"/>
      <c r="C3163" s="67"/>
      <c r="D3163" s="61"/>
      <c r="E3163" s="68"/>
    </row>
    <row r="3164">
      <c r="A3164" s="39"/>
      <c r="B3164" s="60"/>
      <c r="C3164" s="67"/>
      <c r="D3164" s="61"/>
      <c r="E3164" s="68"/>
    </row>
    <row r="3165">
      <c r="A3165" s="5" t="s">
        <v>1685</v>
      </c>
      <c r="B3165" s="6"/>
      <c r="C3165" s="6"/>
      <c r="D3165" s="6"/>
      <c r="E3165" s="7"/>
    </row>
    <row r="3166">
      <c r="A3166" s="10"/>
      <c r="B3166" s="11"/>
      <c r="C3166" s="11"/>
      <c r="D3166" s="11"/>
      <c r="E3166" s="12"/>
    </row>
    <row r="3167">
      <c r="A3167" s="5" t="s">
        <v>1655</v>
      </c>
      <c r="B3167" s="6"/>
      <c r="C3167" s="6"/>
      <c r="D3167" s="6"/>
      <c r="E3167" s="7"/>
    </row>
    <row r="3168">
      <c r="A3168" s="10"/>
      <c r="B3168" s="11"/>
      <c r="C3168" s="11"/>
      <c r="D3168" s="11"/>
      <c r="E3168" s="12"/>
    </row>
    <row r="3169">
      <c r="A3169" s="13">
        <v>46139.0</v>
      </c>
      <c r="B3169" s="6"/>
      <c r="C3169" s="54" t="s">
        <v>1656</v>
      </c>
      <c r="D3169" s="15">
        <v>46142.0</v>
      </c>
      <c r="E3169" s="7"/>
    </row>
    <row r="3170">
      <c r="A3170" s="10"/>
      <c r="B3170" s="11"/>
      <c r="C3170" s="16"/>
      <c r="D3170" s="11"/>
      <c r="E3170" s="12"/>
    </row>
    <row r="3171">
      <c r="A3171" s="55" t="s">
        <v>1985</v>
      </c>
      <c r="B3171" s="7"/>
      <c r="C3171" s="16"/>
      <c r="D3171" s="56" t="s">
        <v>2000</v>
      </c>
      <c r="E3171" s="7"/>
    </row>
    <row r="3172">
      <c r="A3172" s="10"/>
      <c r="B3172" s="12"/>
      <c r="C3172" s="16"/>
      <c r="D3172" s="11"/>
      <c r="E3172" s="12"/>
    </row>
    <row r="3173">
      <c r="A3173" s="19" t="s">
        <v>1657</v>
      </c>
      <c r="B3173" s="6"/>
      <c r="C3173" s="6"/>
      <c r="D3173" s="6"/>
      <c r="E3173" s="7"/>
    </row>
    <row r="3174">
      <c r="A3174" s="20" t="s">
        <v>1658</v>
      </c>
      <c r="B3174" s="21" t="s">
        <v>1659</v>
      </c>
      <c r="C3174" s="22" t="s">
        <v>1660</v>
      </c>
      <c r="D3174" s="21" t="s">
        <v>1661</v>
      </c>
      <c r="E3174" s="23" t="s">
        <v>13</v>
      </c>
    </row>
    <row r="3175">
      <c r="A3175" s="57" t="s">
        <v>1662</v>
      </c>
      <c r="B3175" s="25">
        <v>11393.0</v>
      </c>
      <c r="C3175" s="26">
        <v>11393.0</v>
      </c>
      <c r="D3175" s="27">
        <v>0.0</v>
      </c>
      <c r="E3175" s="40"/>
    </row>
    <row r="3176">
      <c r="A3176" s="57" t="s">
        <v>1663</v>
      </c>
      <c r="B3176" s="29">
        <v>14901.0</v>
      </c>
      <c r="C3176" s="26">
        <v>14901.0</v>
      </c>
      <c r="D3176" s="27">
        <v>0.0</v>
      </c>
      <c r="E3176" s="28"/>
    </row>
    <row r="3177">
      <c r="A3177" s="57" t="s">
        <v>1664</v>
      </c>
      <c r="B3177" s="29">
        <v>100.0</v>
      </c>
      <c r="C3177" s="26">
        <v>100.0</v>
      </c>
      <c r="D3177" s="27">
        <v>0.0</v>
      </c>
      <c r="E3177" s="41"/>
    </row>
    <row r="3178">
      <c r="A3178" s="57" t="s">
        <v>1666</v>
      </c>
      <c r="B3178" s="29">
        <v>0.0</v>
      </c>
      <c r="C3178" s="26"/>
      <c r="D3178" s="27">
        <v>0.0</v>
      </c>
      <c r="E3178" s="41"/>
    </row>
    <row r="3179">
      <c r="A3179" s="31" t="s">
        <v>1668</v>
      </c>
      <c r="B3179" s="29">
        <v>0.0</v>
      </c>
      <c r="C3179" s="26"/>
      <c r="D3179" s="27">
        <v>0.0</v>
      </c>
      <c r="E3179" s="40"/>
    </row>
    <row r="3180">
      <c r="A3180" s="31" t="s">
        <v>1669</v>
      </c>
      <c r="B3180" s="29">
        <v>109.0</v>
      </c>
      <c r="C3180" s="26">
        <v>109.0</v>
      </c>
      <c r="D3180" s="27">
        <v>0.0</v>
      </c>
      <c r="E3180" s="28" t="s">
        <v>1670</v>
      </c>
    </row>
    <row r="3181">
      <c r="A3181" s="31" t="s">
        <v>1671</v>
      </c>
      <c r="B3181" s="29">
        <v>0.0</v>
      </c>
      <c r="C3181" s="26"/>
      <c r="D3181" s="27">
        <v>0.0</v>
      </c>
      <c r="E3181" s="28"/>
    </row>
    <row r="3182">
      <c r="A3182" s="31" t="s">
        <v>1673</v>
      </c>
      <c r="B3182" s="29">
        <v>3420.0</v>
      </c>
      <c r="C3182" s="26">
        <v>3420.0</v>
      </c>
      <c r="D3182" s="27">
        <v>0.0</v>
      </c>
      <c r="E3182" s="41"/>
    </row>
    <row r="3183">
      <c r="A3183" s="58" t="s">
        <v>1674</v>
      </c>
      <c r="B3183" s="29">
        <v>51054.0</v>
      </c>
      <c r="C3183" s="29">
        <v>51054.0</v>
      </c>
      <c r="D3183" s="27">
        <v>0.0</v>
      </c>
      <c r="E3183" s="41"/>
    </row>
    <row r="3184">
      <c r="A3184" s="58" t="s">
        <v>1675</v>
      </c>
      <c r="B3184" s="29">
        <v>18421.0</v>
      </c>
      <c r="C3184" s="59">
        <v>18421.0</v>
      </c>
      <c r="D3184" s="27">
        <v>0.0</v>
      </c>
      <c r="E3184" s="41"/>
    </row>
    <row r="3185">
      <c r="A3185" s="58" t="s">
        <v>1676</v>
      </c>
      <c r="B3185" s="29">
        <v>53127.0</v>
      </c>
      <c r="C3185" s="59">
        <v>53127.0</v>
      </c>
      <c r="D3185" s="27">
        <v>0.0</v>
      </c>
      <c r="E3185" s="41"/>
    </row>
    <row r="3186">
      <c r="A3186" s="58" t="s">
        <v>1677</v>
      </c>
      <c r="B3186" s="29">
        <v>52989.5</v>
      </c>
      <c r="C3186" s="59">
        <v>52989.5</v>
      </c>
      <c r="D3186" s="27">
        <v>0.0</v>
      </c>
      <c r="E3186" s="41"/>
    </row>
    <row r="3187">
      <c r="A3187" s="58" t="s">
        <v>1679</v>
      </c>
      <c r="B3187" s="29">
        <v>1734.0</v>
      </c>
      <c r="C3187" s="59">
        <v>1734.0</v>
      </c>
      <c r="D3187" s="27">
        <v>0.0</v>
      </c>
      <c r="E3187" s="41"/>
    </row>
    <row r="3188">
      <c r="A3188" s="58" t="s">
        <v>1680</v>
      </c>
      <c r="B3188" s="29">
        <v>4195.0</v>
      </c>
      <c r="C3188" s="59">
        <v>4195.0</v>
      </c>
      <c r="D3188" s="27">
        <v>0.0</v>
      </c>
      <c r="E3188" s="41"/>
    </row>
    <row r="3189">
      <c r="A3189" s="35" t="s">
        <v>1681</v>
      </c>
      <c r="B3189" s="29">
        <v>207239.0</v>
      </c>
      <c r="C3189" s="59">
        <v>207545.0</v>
      </c>
      <c r="D3189" s="27">
        <v>306.0</v>
      </c>
      <c r="E3189" s="41"/>
    </row>
    <row r="3190">
      <c r="A3190" s="36" t="s">
        <v>1682</v>
      </c>
      <c r="B3190" s="42">
        <v>9.5</v>
      </c>
      <c r="C3190" s="65">
        <v>-296.5</v>
      </c>
      <c r="D3190" s="66">
        <v>-306.0</v>
      </c>
      <c r="E3190" s="45"/>
    </row>
    <row r="3191">
      <c r="A3191" s="39"/>
      <c r="B3191" s="60"/>
      <c r="C3191" s="67"/>
      <c r="D3191" s="61"/>
      <c r="E3191" s="68"/>
    </row>
    <row r="3192">
      <c r="A3192" s="39"/>
      <c r="B3192" s="60"/>
      <c r="C3192" s="67"/>
      <c r="D3192" s="61"/>
      <c r="E3192" s="68"/>
    </row>
    <row r="3193">
      <c r="A3193" s="5" t="s">
        <v>1685</v>
      </c>
      <c r="B3193" s="6"/>
      <c r="C3193" s="6"/>
      <c r="D3193" s="6"/>
      <c r="E3193" s="7"/>
    </row>
    <row r="3194">
      <c r="A3194" s="10"/>
      <c r="B3194" s="11"/>
      <c r="C3194" s="11"/>
      <c r="D3194" s="11"/>
      <c r="E3194" s="12"/>
    </row>
    <row r="3195">
      <c r="A3195" s="5" t="s">
        <v>1655</v>
      </c>
      <c r="B3195" s="6"/>
      <c r="C3195" s="6"/>
      <c r="D3195" s="6"/>
      <c r="E3195" s="7"/>
    </row>
    <row r="3196">
      <c r="A3196" s="10"/>
      <c r="B3196" s="11"/>
      <c r="C3196" s="11"/>
      <c r="D3196" s="11"/>
      <c r="E3196" s="12"/>
    </row>
    <row r="3197">
      <c r="A3197" s="13">
        <v>46143.0</v>
      </c>
      <c r="B3197" s="6"/>
      <c r="C3197" s="54" t="s">
        <v>1656</v>
      </c>
      <c r="D3197" s="15">
        <v>46145.0</v>
      </c>
      <c r="E3197" s="7"/>
    </row>
    <row r="3198">
      <c r="A3198" s="10"/>
      <c r="B3198" s="11"/>
      <c r="C3198" s="16"/>
      <c r="D3198" s="11"/>
      <c r="E3198" s="12"/>
    </row>
    <row r="3199">
      <c r="A3199" s="55" t="s">
        <v>1992</v>
      </c>
      <c r="B3199" s="7"/>
      <c r="C3199" s="16"/>
      <c r="D3199" s="56" t="s">
        <v>1986</v>
      </c>
      <c r="E3199" s="7"/>
    </row>
    <row r="3200">
      <c r="A3200" s="10"/>
      <c r="B3200" s="12"/>
      <c r="C3200" s="16"/>
      <c r="D3200" s="11"/>
      <c r="E3200" s="12"/>
    </row>
    <row r="3201">
      <c r="A3201" s="19" t="s">
        <v>1657</v>
      </c>
      <c r="B3201" s="6"/>
      <c r="C3201" s="6"/>
      <c r="D3201" s="6"/>
      <c r="E3201" s="7"/>
    </row>
    <row r="3202">
      <c r="A3202" s="20" t="s">
        <v>1658</v>
      </c>
      <c r="B3202" s="21" t="s">
        <v>1659</v>
      </c>
      <c r="C3202" s="22" t="s">
        <v>1660</v>
      </c>
      <c r="D3202" s="21" t="s">
        <v>1661</v>
      </c>
      <c r="E3202" s="23" t="s">
        <v>13</v>
      </c>
    </row>
    <row r="3203">
      <c r="A3203" s="57" t="s">
        <v>1662</v>
      </c>
      <c r="B3203" s="25">
        <v>16644.0</v>
      </c>
      <c r="C3203" s="26">
        <v>16644.0</v>
      </c>
      <c r="D3203" s="27">
        <v>0.0</v>
      </c>
      <c r="E3203" s="40"/>
    </row>
    <row r="3204">
      <c r="A3204" s="57" t="s">
        <v>1663</v>
      </c>
      <c r="B3204" s="29">
        <v>16999.0</v>
      </c>
      <c r="C3204" s="26">
        <v>16999.0</v>
      </c>
      <c r="D3204" s="27">
        <v>0.0</v>
      </c>
      <c r="E3204" s="28"/>
    </row>
    <row r="3205">
      <c r="A3205" s="57" t="s">
        <v>1664</v>
      </c>
      <c r="B3205" s="29">
        <v>0.0</v>
      </c>
      <c r="C3205" s="26"/>
      <c r="D3205" s="27">
        <v>0.0</v>
      </c>
      <c r="E3205" s="41"/>
    </row>
    <row r="3206">
      <c r="A3206" s="57" t="s">
        <v>1666</v>
      </c>
      <c r="B3206" s="29">
        <v>0.0</v>
      </c>
      <c r="C3206" s="26"/>
      <c r="D3206" s="27">
        <v>0.0</v>
      </c>
      <c r="E3206" s="41"/>
    </row>
    <row r="3207">
      <c r="A3207" s="31" t="s">
        <v>1668</v>
      </c>
      <c r="B3207" s="29">
        <v>0.0</v>
      </c>
      <c r="C3207" s="26"/>
      <c r="D3207" s="27">
        <v>0.0</v>
      </c>
      <c r="E3207" s="40"/>
    </row>
    <row r="3208">
      <c r="A3208" s="31" t="s">
        <v>1669</v>
      </c>
      <c r="B3208" s="29">
        <v>0.0</v>
      </c>
      <c r="C3208" s="26">
        <v>240.0</v>
      </c>
      <c r="D3208" s="27">
        <v>240.0</v>
      </c>
      <c r="E3208" s="28" t="s">
        <v>1686</v>
      </c>
    </row>
    <row r="3209">
      <c r="A3209" s="31" t="s">
        <v>1671</v>
      </c>
      <c r="B3209" s="29">
        <v>1338.0</v>
      </c>
      <c r="C3209" s="26">
        <v>1043.0</v>
      </c>
      <c r="D3209" s="27">
        <v>-295.0</v>
      </c>
      <c r="E3209" s="28" t="s">
        <v>1687</v>
      </c>
    </row>
    <row r="3210">
      <c r="A3210" s="31" t="s">
        <v>1673</v>
      </c>
      <c r="B3210" s="29">
        <v>3420.0</v>
      </c>
      <c r="C3210" s="26">
        <v>3510.0</v>
      </c>
      <c r="D3210" s="27">
        <v>90.0</v>
      </c>
      <c r="E3210" s="41"/>
    </row>
    <row r="3211">
      <c r="A3211" s="58" t="s">
        <v>1674</v>
      </c>
      <c r="B3211" s="29">
        <v>42915.0</v>
      </c>
      <c r="C3211" s="29">
        <v>42915.0</v>
      </c>
      <c r="D3211" s="27">
        <v>0.0</v>
      </c>
      <c r="E3211" s="41"/>
    </row>
    <row r="3212">
      <c r="A3212" s="58" t="s">
        <v>1675</v>
      </c>
      <c r="B3212" s="29">
        <v>14825.0</v>
      </c>
      <c r="C3212" s="59">
        <v>14825.0</v>
      </c>
      <c r="D3212" s="27">
        <v>0.0</v>
      </c>
      <c r="E3212" s="41"/>
    </row>
    <row r="3213">
      <c r="A3213" s="58" t="s">
        <v>1676</v>
      </c>
      <c r="B3213" s="29">
        <v>53220.0</v>
      </c>
      <c r="C3213" s="59">
        <v>53220.0</v>
      </c>
      <c r="D3213" s="27">
        <v>0.0</v>
      </c>
      <c r="E3213" s="41"/>
    </row>
    <row r="3214">
      <c r="A3214" s="58" t="s">
        <v>1677</v>
      </c>
      <c r="B3214" s="29">
        <v>46919.0</v>
      </c>
      <c r="C3214" s="59">
        <v>46919.0</v>
      </c>
      <c r="D3214" s="27">
        <v>0.0</v>
      </c>
      <c r="E3214" s="41"/>
    </row>
    <row r="3215">
      <c r="A3215" s="58" t="s">
        <v>1679</v>
      </c>
      <c r="B3215" s="29">
        <v>349.0</v>
      </c>
      <c r="C3215" s="59">
        <v>349.0</v>
      </c>
      <c r="D3215" s="27">
        <v>0.0</v>
      </c>
      <c r="E3215" s="41"/>
    </row>
    <row r="3216">
      <c r="A3216" s="58" t="s">
        <v>1680</v>
      </c>
      <c r="B3216" s="29">
        <v>7914.0</v>
      </c>
      <c r="C3216" s="59">
        <v>7914.0</v>
      </c>
      <c r="D3216" s="27">
        <v>0.0</v>
      </c>
      <c r="E3216" s="41"/>
    </row>
    <row r="3217">
      <c r="A3217" s="35" t="s">
        <v>1681</v>
      </c>
      <c r="B3217" s="29">
        <v>196622.5</v>
      </c>
      <c r="C3217" s="59">
        <v>196622.5</v>
      </c>
      <c r="D3217" s="27">
        <v>0.0</v>
      </c>
      <c r="E3217" s="41"/>
    </row>
    <row r="3218">
      <c r="A3218" s="36" t="s">
        <v>1682</v>
      </c>
      <c r="B3218" s="42">
        <v>6.5</v>
      </c>
      <c r="C3218" s="65">
        <v>41.5</v>
      </c>
      <c r="D3218" s="66">
        <v>35.0</v>
      </c>
      <c r="E3218" s="45"/>
    </row>
    <row r="3219">
      <c r="A3219" s="39"/>
      <c r="B3219" s="60"/>
      <c r="C3219" s="67"/>
      <c r="D3219" s="61"/>
      <c r="E3219" s="68"/>
    </row>
    <row r="3220">
      <c r="A3220" s="39"/>
      <c r="B3220" s="60"/>
      <c r="C3220" s="67"/>
      <c r="D3220" s="61"/>
      <c r="E3220" s="68"/>
    </row>
    <row r="3221">
      <c r="A3221" s="39"/>
      <c r="B3221" s="60"/>
      <c r="C3221" s="67"/>
      <c r="D3221" s="61"/>
      <c r="E3221" s="68"/>
    </row>
    <row r="3222">
      <c r="A3222" s="39"/>
      <c r="B3222" s="60"/>
      <c r="C3222" s="67"/>
      <c r="D3222" s="61"/>
      <c r="E3222" s="68"/>
    </row>
    <row r="3223">
      <c r="A3223" s="39"/>
      <c r="B3223" s="60"/>
      <c r="C3223" s="67"/>
      <c r="D3223" s="61"/>
      <c r="E3223" s="68"/>
    </row>
    <row r="3224">
      <c r="A3224" s="39"/>
      <c r="B3224" s="60"/>
      <c r="C3224" s="67"/>
      <c r="D3224" s="61"/>
      <c r="E3224" s="68"/>
    </row>
    <row r="3225">
      <c r="A3225" s="39"/>
      <c r="B3225" s="60"/>
      <c r="C3225" s="67"/>
      <c r="D3225" s="61"/>
      <c r="E3225" s="68"/>
    </row>
    <row r="3226">
      <c r="A3226" s="39"/>
      <c r="B3226" s="60"/>
      <c r="C3226" s="67"/>
      <c r="D3226" s="61"/>
      <c r="E3226" s="68"/>
    </row>
    <row r="3227">
      <c r="A3227" s="39"/>
      <c r="B3227" s="60"/>
      <c r="C3227" s="67"/>
      <c r="D3227" s="61"/>
      <c r="E3227" s="68"/>
    </row>
    <row r="3228">
      <c r="A3228" s="39"/>
      <c r="B3228" s="60"/>
      <c r="C3228" s="67"/>
      <c r="D3228" s="61"/>
      <c r="E3228" s="68"/>
    </row>
  </sheetData>
  <mergeCells count="920">
    <mergeCell ref="A2249:E2249"/>
    <mergeCell ref="A2269:E2270"/>
    <mergeCell ref="A2271:E2272"/>
    <mergeCell ref="A2273:B2274"/>
    <mergeCell ref="C2273:C2276"/>
    <mergeCell ref="D2273:E2274"/>
    <mergeCell ref="A2275:B2276"/>
    <mergeCell ref="D2275:E2276"/>
    <mergeCell ref="A2277:E2277"/>
    <mergeCell ref="A2297:E2298"/>
    <mergeCell ref="A2299:E2300"/>
    <mergeCell ref="A2301:B2302"/>
    <mergeCell ref="C2301:C2304"/>
    <mergeCell ref="A2303:B2304"/>
    <mergeCell ref="D2133:E2134"/>
    <mergeCell ref="D2135:E2136"/>
    <mergeCell ref="A2137:E2137"/>
    <mergeCell ref="A2157:E2158"/>
    <mergeCell ref="A2159:E2160"/>
    <mergeCell ref="C2161:C2164"/>
    <mergeCell ref="D2161:E2162"/>
    <mergeCell ref="D2189:E2190"/>
    <mergeCell ref="D2191:E2192"/>
    <mergeCell ref="D2163:E2164"/>
    <mergeCell ref="A2165:E2165"/>
    <mergeCell ref="A2185:E2186"/>
    <mergeCell ref="A2187:E2188"/>
    <mergeCell ref="A2189:B2190"/>
    <mergeCell ref="C2189:C2192"/>
    <mergeCell ref="A2191:B2192"/>
    <mergeCell ref="A2193:E2193"/>
    <mergeCell ref="A2213:E2214"/>
    <mergeCell ref="A2215:E2216"/>
    <mergeCell ref="A2217:B2218"/>
    <mergeCell ref="C2217:C2220"/>
    <mergeCell ref="D2217:E2218"/>
    <mergeCell ref="A2219:B2220"/>
    <mergeCell ref="D2245:E2246"/>
    <mergeCell ref="D2247:E2248"/>
    <mergeCell ref="D2219:E2220"/>
    <mergeCell ref="A2221:E2221"/>
    <mergeCell ref="A2241:E2242"/>
    <mergeCell ref="A2243:E2244"/>
    <mergeCell ref="A2245:B2246"/>
    <mergeCell ref="C2245:C2248"/>
    <mergeCell ref="A2247:B2248"/>
    <mergeCell ref="A2329:B2330"/>
    <mergeCell ref="A2331:B2332"/>
    <mergeCell ref="A2417:E2417"/>
    <mergeCell ref="A2437:E2438"/>
    <mergeCell ref="A2439:E2440"/>
    <mergeCell ref="A2441:B2442"/>
    <mergeCell ref="C2441:C2444"/>
    <mergeCell ref="D2441:E2442"/>
    <mergeCell ref="A2443:B2444"/>
    <mergeCell ref="D2443:E2444"/>
    <mergeCell ref="A2445:E2445"/>
    <mergeCell ref="A2465:E2466"/>
    <mergeCell ref="A2467:E2468"/>
    <mergeCell ref="A2469:B2470"/>
    <mergeCell ref="C2469:C2472"/>
    <mergeCell ref="A2471:B2472"/>
    <mergeCell ref="D2301:E2302"/>
    <mergeCell ref="D2303:E2304"/>
    <mergeCell ref="A2305:E2305"/>
    <mergeCell ref="A2325:E2326"/>
    <mergeCell ref="A2327:E2328"/>
    <mergeCell ref="C2329:C2332"/>
    <mergeCell ref="D2329:E2330"/>
    <mergeCell ref="D2357:E2358"/>
    <mergeCell ref="D2359:E2360"/>
    <mergeCell ref="D2331:E2332"/>
    <mergeCell ref="A2333:E2333"/>
    <mergeCell ref="A2353:E2354"/>
    <mergeCell ref="A2355:E2356"/>
    <mergeCell ref="A2357:B2358"/>
    <mergeCell ref="C2357:C2360"/>
    <mergeCell ref="A2359:B2360"/>
    <mergeCell ref="A2361:E2361"/>
    <mergeCell ref="A2381:E2382"/>
    <mergeCell ref="A2383:E2384"/>
    <mergeCell ref="A2385:B2386"/>
    <mergeCell ref="C2385:C2388"/>
    <mergeCell ref="D2385:E2386"/>
    <mergeCell ref="A2387:B2388"/>
    <mergeCell ref="D2413:E2414"/>
    <mergeCell ref="D2415:E2416"/>
    <mergeCell ref="D2387:E2388"/>
    <mergeCell ref="A2389:E2389"/>
    <mergeCell ref="A2409:E2410"/>
    <mergeCell ref="A2411:E2412"/>
    <mergeCell ref="A2413:B2414"/>
    <mergeCell ref="C2413:C2416"/>
    <mergeCell ref="A2415:B2416"/>
    <mergeCell ref="A2497:B2498"/>
    <mergeCell ref="A2499:B2500"/>
    <mergeCell ref="A2585:E2585"/>
    <mergeCell ref="A2605:E2606"/>
    <mergeCell ref="A2607:E2608"/>
    <mergeCell ref="A2609:B2610"/>
    <mergeCell ref="C2609:C2612"/>
    <mergeCell ref="D2609:E2610"/>
    <mergeCell ref="A2611:B2612"/>
    <mergeCell ref="D2611:E2612"/>
    <mergeCell ref="A2613:E2613"/>
    <mergeCell ref="A2633:E2634"/>
    <mergeCell ref="A2635:E2636"/>
    <mergeCell ref="A2637:B2638"/>
    <mergeCell ref="C2637:C2640"/>
    <mergeCell ref="A2639:B2640"/>
    <mergeCell ref="D2469:E2470"/>
    <mergeCell ref="D2471:E2472"/>
    <mergeCell ref="A2473:E2473"/>
    <mergeCell ref="A2493:E2494"/>
    <mergeCell ref="A2495:E2496"/>
    <mergeCell ref="C2497:C2500"/>
    <mergeCell ref="D2497:E2498"/>
    <mergeCell ref="D2525:E2526"/>
    <mergeCell ref="D2527:E2528"/>
    <mergeCell ref="D2499:E2500"/>
    <mergeCell ref="A2501:E2501"/>
    <mergeCell ref="A2521:E2522"/>
    <mergeCell ref="A2523:E2524"/>
    <mergeCell ref="A2525:B2526"/>
    <mergeCell ref="C2525:C2528"/>
    <mergeCell ref="A2527:B2528"/>
    <mergeCell ref="A2529:E2529"/>
    <mergeCell ref="A2549:E2550"/>
    <mergeCell ref="A2551:E2552"/>
    <mergeCell ref="A2553:B2554"/>
    <mergeCell ref="C2553:C2556"/>
    <mergeCell ref="D2553:E2554"/>
    <mergeCell ref="A2555:B2556"/>
    <mergeCell ref="D2581:E2582"/>
    <mergeCell ref="D2583:E2584"/>
    <mergeCell ref="D2555:E2556"/>
    <mergeCell ref="A2557:E2557"/>
    <mergeCell ref="A2577:E2578"/>
    <mergeCell ref="A2579:E2580"/>
    <mergeCell ref="A2581:B2582"/>
    <mergeCell ref="C2581:C2584"/>
    <mergeCell ref="A2583:B2584"/>
    <mergeCell ref="A2665:B2666"/>
    <mergeCell ref="A2667:B2668"/>
    <mergeCell ref="A2753:E2753"/>
    <mergeCell ref="A2773:E2774"/>
    <mergeCell ref="A2775:E2776"/>
    <mergeCell ref="A2777:B2778"/>
    <mergeCell ref="C2777:C2780"/>
    <mergeCell ref="D2777:E2778"/>
    <mergeCell ref="A2779:B2780"/>
    <mergeCell ref="D2779:E2780"/>
    <mergeCell ref="A2781:E2781"/>
    <mergeCell ref="A2801:E2802"/>
    <mergeCell ref="A2803:E2804"/>
    <mergeCell ref="A2805:B2806"/>
    <mergeCell ref="C2805:C2808"/>
    <mergeCell ref="A2807:B2808"/>
    <mergeCell ref="D2637:E2638"/>
    <mergeCell ref="D2639:E2640"/>
    <mergeCell ref="A2641:E2641"/>
    <mergeCell ref="A2661:E2662"/>
    <mergeCell ref="A2663:E2664"/>
    <mergeCell ref="C2665:C2668"/>
    <mergeCell ref="D2665:E2666"/>
    <mergeCell ref="D2693:E2694"/>
    <mergeCell ref="D2695:E2696"/>
    <mergeCell ref="D2667:E2668"/>
    <mergeCell ref="A2669:E2669"/>
    <mergeCell ref="A2689:E2690"/>
    <mergeCell ref="A2691:E2692"/>
    <mergeCell ref="A2693:B2694"/>
    <mergeCell ref="C2693:C2696"/>
    <mergeCell ref="A2695:B2696"/>
    <mergeCell ref="A2697:E2697"/>
    <mergeCell ref="A2717:E2718"/>
    <mergeCell ref="A2719:E2720"/>
    <mergeCell ref="A2721:B2722"/>
    <mergeCell ref="C2721:C2724"/>
    <mergeCell ref="D2721:E2722"/>
    <mergeCell ref="A2723:B2724"/>
    <mergeCell ref="D2749:E2750"/>
    <mergeCell ref="D2751:E2752"/>
    <mergeCell ref="D2723:E2724"/>
    <mergeCell ref="A2725:E2725"/>
    <mergeCell ref="A2745:E2746"/>
    <mergeCell ref="A2747:E2748"/>
    <mergeCell ref="A2749:B2750"/>
    <mergeCell ref="C2749:C2752"/>
    <mergeCell ref="A2751:B2752"/>
    <mergeCell ref="A2833:B2834"/>
    <mergeCell ref="A2835:B2836"/>
    <mergeCell ref="A2921:E2921"/>
    <mergeCell ref="A2941:E2942"/>
    <mergeCell ref="A2943:E2944"/>
    <mergeCell ref="A2945:B2946"/>
    <mergeCell ref="C2945:C2948"/>
    <mergeCell ref="D2945:E2946"/>
    <mergeCell ref="A2947:B2948"/>
    <mergeCell ref="D2947:E2948"/>
    <mergeCell ref="A2949:E2949"/>
    <mergeCell ref="A2969:E2970"/>
    <mergeCell ref="A2971:E2972"/>
    <mergeCell ref="A2973:B2974"/>
    <mergeCell ref="C2973:C2976"/>
    <mergeCell ref="A2975:B2976"/>
    <mergeCell ref="D2805:E2806"/>
    <mergeCell ref="D2807:E2808"/>
    <mergeCell ref="A2809:E2809"/>
    <mergeCell ref="A2829:E2830"/>
    <mergeCell ref="A2831:E2832"/>
    <mergeCell ref="C2833:C2836"/>
    <mergeCell ref="D2833:E2834"/>
    <mergeCell ref="D2861:E2862"/>
    <mergeCell ref="D2863:E2864"/>
    <mergeCell ref="D2835:E2836"/>
    <mergeCell ref="A2837:E2837"/>
    <mergeCell ref="A2857:E2858"/>
    <mergeCell ref="A2859:E2860"/>
    <mergeCell ref="A2861:B2862"/>
    <mergeCell ref="C2861:C2864"/>
    <mergeCell ref="A2863:B2864"/>
    <mergeCell ref="A2865:E2865"/>
    <mergeCell ref="A2885:E2886"/>
    <mergeCell ref="A2887:E2888"/>
    <mergeCell ref="A2889:B2890"/>
    <mergeCell ref="C2889:C2892"/>
    <mergeCell ref="D2889:E2890"/>
    <mergeCell ref="A2891:B2892"/>
    <mergeCell ref="D2917:E2918"/>
    <mergeCell ref="D2919:E2920"/>
    <mergeCell ref="D2891:E2892"/>
    <mergeCell ref="A2893:E2893"/>
    <mergeCell ref="A2913:E2914"/>
    <mergeCell ref="A2915:E2916"/>
    <mergeCell ref="A2917:B2918"/>
    <mergeCell ref="C2917:C2920"/>
    <mergeCell ref="A2919:B2920"/>
    <mergeCell ref="A3001:B3002"/>
    <mergeCell ref="A3003:B3004"/>
    <mergeCell ref="A3089:E3089"/>
    <mergeCell ref="A3109:E3110"/>
    <mergeCell ref="A3111:E3112"/>
    <mergeCell ref="A3113:B3114"/>
    <mergeCell ref="C3113:C3116"/>
    <mergeCell ref="D3113:E3114"/>
    <mergeCell ref="A3115:B3116"/>
    <mergeCell ref="D3115:E3116"/>
    <mergeCell ref="A3117:E3117"/>
    <mergeCell ref="A3137:E3138"/>
    <mergeCell ref="A3139:E3140"/>
    <mergeCell ref="A3141:B3142"/>
    <mergeCell ref="C3141:C3144"/>
    <mergeCell ref="A3143:B3144"/>
    <mergeCell ref="D2973:E2974"/>
    <mergeCell ref="D2975:E2976"/>
    <mergeCell ref="A2977:E2977"/>
    <mergeCell ref="A2997:E2998"/>
    <mergeCell ref="A2999:E3000"/>
    <mergeCell ref="C3001:C3004"/>
    <mergeCell ref="D3001:E3002"/>
    <mergeCell ref="D3029:E3030"/>
    <mergeCell ref="D3031:E3032"/>
    <mergeCell ref="D3003:E3004"/>
    <mergeCell ref="A3005:E3005"/>
    <mergeCell ref="A3025:E3026"/>
    <mergeCell ref="A3027:E3028"/>
    <mergeCell ref="A3029:B3030"/>
    <mergeCell ref="C3029:C3032"/>
    <mergeCell ref="A3031:B3032"/>
    <mergeCell ref="A3033:E3033"/>
    <mergeCell ref="A3053:E3054"/>
    <mergeCell ref="A3055:E3056"/>
    <mergeCell ref="A3057:B3058"/>
    <mergeCell ref="C3057:C3060"/>
    <mergeCell ref="D3057:E3058"/>
    <mergeCell ref="A3059:B3060"/>
    <mergeCell ref="D3085:E3086"/>
    <mergeCell ref="D3087:E3088"/>
    <mergeCell ref="D3059:E3060"/>
    <mergeCell ref="A3061:E3061"/>
    <mergeCell ref="A3081:E3082"/>
    <mergeCell ref="A3083:E3084"/>
    <mergeCell ref="A3085:B3086"/>
    <mergeCell ref="C3085:C3088"/>
    <mergeCell ref="A3087:B3088"/>
    <mergeCell ref="A3169:B3170"/>
    <mergeCell ref="A3171:B3172"/>
    <mergeCell ref="A737:E737"/>
    <mergeCell ref="A757:E758"/>
    <mergeCell ref="A759:E760"/>
    <mergeCell ref="A761:B762"/>
    <mergeCell ref="C761:C764"/>
    <mergeCell ref="D761:E762"/>
    <mergeCell ref="A763:B764"/>
    <mergeCell ref="D763:E764"/>
    <mergeCell ref="A765:E765"/>
    <mergeCell ref="A785:E786"/>
    <mergeCell ref="A787:E788"/>
    <mergeCell ref="A789:B790"/>
    <mergeCell ref="C789:C792"/>
    <mergeCell ref="A791:B792"/>
    <mergeCell ref="D621:E622"/>
    <mergeCell ref="D623:E624"/>
    <mergeCell ref="A625:E625"/>
    <mergeCell ref="A645:E646"/>
    <mergeCell ref="A647:E648"/>
    <mergeCell ref="C649:C652"/>
    <mergeCell ref="D649:E650"/>
    <mergeCell ref="D677:E678"/>
    <mergeCell ref="D679:E680"/>
    <mergeCell ref="D651:E652"/>
    <mergeCell ref="A653:E653"/>
    <mergeCell ref="A673:E674"/>
    <mergeCell ref="A675:E676"/>
    <mergeCell ref="A677:B678"/>
    <mergeCell ref="C677:C680"/>
    <mergeCell ref="A679:B680"/>
    <mergeCell ref="A681:E681"/>
    <mergeCell ref="A701:E702"/>
    <mergeCell ref="A703:E704"/>
    <mergeCell ref="A705:B706"/>
    <mergeCell ref="C705:C708"/>
    <mergeCell ref="D705:E706"/>
    <mergeCell ref="A707:B708"/>
    <mergeCell ref="D733:E734"/>
    <mergeCell ref="D735:E736"/>
    <mergeCell ref="D707:E708"/>
    <mergeCell ref="A709:E709"/>
    <mergeCell ref="A729:E730"/>
    <mergeCell ref="A731:E732"/>
    <mergeCell ref="A733:B734"/>
    <mergeCell ref="C733:C736"/>
    <mergeCell ref="A735:B736"/>
    <mergeCell ref="A817:B818"/>
    <mergeCell ref="A819:B820"/>
    <mergeCell ref="A905:E905"/>
    <mergeCell ref="A925:E926"/>
    <mergeCell ref="A927:E928"/>
    <mergeCell ref="A929:B930"/>
    <mergeCell ref="C929:C932"/>
    <mergeCell ref="D929:E930"/>
    <mergeCell ref="A931:B932"/>
    <mergeCell ref="D931:E932"/>
    <mergeCell ref="A933:E933"/>
    <mergeCell ref="A953:E954"/>
    <mergeCell ref="A955:E956"/>
    <mergeCell ref="A957:B958"/>
    <mergeCell ref="C957:C960"/>
    <mergeCell ref="A959:B960"/>
    <mergeCell ref="D789:E790"/>
    <mergeCell ref="D791:E792"/>
    <mergeCell ref="A793:E793"/>
    <mergeCell ref="A813:E814"/>
    <mergeCell ref="A815:E816"/>
    <mergeCell ref="C817:C820"/>
    <mergeCell ref="D817:E818"/>
    <mergeCell ref="D845:E846"/>
    <mergeCell ref="D847:E848"/>
    <mergeCell ref="D819:E820"/>
    <mergeCell ref="A821:E821"/>
    <mergeCell ref="A841:E842"/>
    <mergeCell ref="A843:E844"/>
    <mergeCell ref="A845:B846"/>
    <mergeCell ref="C845:C848"/>
    <mergeCell ref="A847:B848"/>
    <mergeCell ref="A849:E849"/>
    <mergeCell ref="A869:E870"/>
    <mergeCell ref="A871:E872"/>
    <mergeCell ref="A873:B874"/>
    <mergeCell ref="C873:C876"/>
    <mergeCell ref="D873:E874"/>
    <mergeCell ref="A875:B876"/>
    <mergeCell ref="D901:E902"/>
    <mergeCell ref="D903:E904"/>
    <mergeCell ref="D875:E876"/>
    <mergeCell ref="A877:E877"/>
    <mergeCell ref="A897:E898"/>
    <mergeCell ref="A899:E900"/>
    <mergeCell ref="A901:B902"/>
    <mergeCell ref="C901:C904"/>
    <mergeCell ref="A903:B904"/>
    <mergeCell ref="A985:B986"/>
    <mergeCell ref="A987:B988"/>
    <mergeCell ref="A1073:E1073"/>
    <mergeCell ref="A1093:E1094"/>
    <mergeCell ref="A1095:E1096"/>
    <mergeCell ref="A1097:B1098"/>
    <mergeCell ref="C1097:C1100"/>
    <mergeCell ref="D1097:E1098"/>
    <mergeCell ref="A1099:B1100"/>
    <mergeCell ref="D1099:E1100"/>
    <mergeCell ref="A1101:E1101"/>
    <mergeCell ref="A1121:E1122"/>
    <mergeCell ref="A1123:E1124"/>
    <mergeCell ref="A1125:B1126"/>
    <mergeCell ref="C1125:C1128"/>
    <mergeCell ref="A1127:B1128"/>
    <mergeCell ref="D957:E958"/>
    <mergeCell ref="D959:E960"/>
    <mergeCell ref="A961:E961"/>
    <mergeCell ref="A981:E982"/>
    <mergeCell ref="A983:E984"/>
    <mergeCell ref="C985:C988"/>
    <mergeCell ref="D985:E986"/>
    <mergeCell ref="D1013:E1014"/>
    <mergeCell ref="D1015:E1016"/>
    <mergeCell ref="D987:E988"/>
    <mergeCell ref="A989:E989"/>
    <mergeCell ref="A1009:E1010"/>
    <mergeCell ref="A1011:E1012"/>
    <mergeCell ref="A1013:B1014"/>
    <mergeCell ref="C1013:C1016"/>
    <mergeCell ref="A1015:B1016"/>
    <mergeCell ref="A1017:E1017"/>
    <mergeCell ref="A1037:E1038"/>
    <mergeCell ref="A1039:E1040"/>
    <mergeCell ref="A1041:B1042"/>
    <mergeCell ref="C1041:C1044"/>
    <mergeCell ref="D1041:E1042"/>
    <mergeCell ref="A1043:B1044"/>
    <mergeCell ref="D1069:E1070"/>
    <mergeCell ref="D1071:E1072"/>
    <mergeCell ref="D1043:E1044"/>
    <mergeCell ref="A1045:E1045"/>
    <mergeCell ref="A1065:E1066"/>
    <mergeCell ref="A1067:E1068"/>
    <mergeCell ref="A1069:B1070"/>
    <mergeCell ref="C1069:C1072"/>
    <mergeCell ref="A1071:B1072"/>
    <mergeCell ref="A1153:B1154"/>
    <mergeCell ref="A1155:B1156"/>
    <mergeCell ref="D3141:E3142"/>
    <mergeCell ref="D3143:E3144"/>
    <mergeCell ref="A3145:E3145"/>
    <mergeCell ref="A3165:E3166"/>
    <mergeCell ref="A3167:E3168"/>
    <mergeCell ref="C3169:C3172"/>
    <mergeCell ref="D3169:E3170"/>
    <mergeCell ref="D3197:E3198"/>
    <mergeCell ref="D3199:E3200"/>
    <mergeCell ref="D3171:E3172"/>
    <mergeCell ref="A3173:E3173"/>
    <mergeCell ref="A3193:E3194"/>
    <mergeCell ref="A3195:E3196"/>
    <mergeCell ref="A3197:B3198"/>
    <mergeCell ref="C3197:C3200"/>
    <mergeCell ref="A3199:B3200"/>
    <mergeCell ref="A3201:E3201"/>
    <mergeCell ref="A1:E2"/>
    <mergeCell ref="A3:E4"/>
    <mergeCell ref="A5:B6"/>
    <mergeCell ref="C5:C8"/>
    <mergeCell ref="D5:E6"/>
    <mergeCell ref="A7:B8"/>
    <mergeCell ref="D7:E8"/>
    <mergeCell ref="A9:E9"/>
    <mergeCell ref="A29:E30"/>
    <mergeCell ref="A31:E32"/>
    <mergeCell ref="A33:B34"/>
    <mergeCell ref="C33:C36"/>
    <mergeCell ref="D33:E34"/>
    <mergeCell ref="A35:B36"/>
    <mergeCell ref="D61:E62"/>
    <mergeCell ref="D63:E64"/>
    <mergeCell ref="D35:E36"/>
    <mergeCell ref="A37:E37"/>
    <mergeCell ref="A57:E58"/>
    <mergeCell ref="A59:E60"/>
    <mergeCell ref="A61:B62"/>
    <mergeCell ref="C61:C64"/>
    <mergeCell ref="A63:B64"/>
    <mergeCell ref="A65:E65"/>
    <mergeCell ref="A85:E86"/>
    <mergeCell ref="A87:E88"/>
    <mergeCell ref="A89:B90"/>
    <mergeCell ref="C89:C92"/>
    <mergeCell ref="D89:E90"/>
    <mergeCell ref="A91:B92"/>
    <mergeCell ref="D117:E118"/>
    <mergeCell ref="D119:E120"/>
    <mergeCell ref="D91:E92"/>
    <mergeCell ref="A93:E93"/>
    <mergeCell ref="A113:E114"/>
    <mergeCell ref="A115:E116"/>
    <mergeCell ref="A117:B118"/>
    <mergeCell ref="C117:C120"/>
    <mergeCell ref="A119:B120"/>
    <mergeCell ref="A233:E233"/>
    <mergeCell ref="A253:E254"/>
    <mergeCell ref="A255:E256"/>
    <mergeCell ref="A257:B258"/>
    <mergeCell ref="C257:C260"/>
    <mergeCell ref="D257:E258"/>
    <mergeCell ref="A259:B260"/>
    <mergeCell ref="D259:E260"/>
    <mergeCell ref="A261:E261"/>
    <mergeCell ref="A281:E282"/>
    <mergeCell ref="A283:E284"/>
    <mergeCell ref="A285:B286"/>
    <mergeCell ref="C285:C288"/>
    <mergeCell ref="A287:B288"/>
    <mergeCell ref="A121:E121"/>
    <mergeCell ref="A141:E142"/>
    <mergeCell ref="A143:E144"/>
    <mergeCell ref="A145:B146"/>
    <mergeCell ref="C145:C148"/>
    <mergeCell ref="D145:E146"/>
    <mergeCell ref="A147:B148"/>
    <mergeCell ref="D173:E174"/>
    <mergeCell ref="D175:E176"/>
    <mergeCell ref="D147:E148"/>
    <mergeCell ref="A149:E149"/>
    <mergeCell ref="A169:E170"/>
    <mergeCell ref="A171:E172"/>
    <mergeCell ref="A173:B174"/>
    <mergeCell ref="C173:C176"/>
    <mergeCell ref="A175:B176"/>
    <mergeCell ref="A177:E177"/>
    <mergeCell ref="A197:E198"/>
    <mergeCell ref="A199:E200"/>
    <mergeCell ref="A201:B202"/>
    <mergeCell ref="C201:C204"/>
    <mergeCell ref="D201:E202"/>
    <mergeCell ref="A203:B204"/>
    <mergeCell ref="D229:E230"/>
    <mergeCell ref="D231:E232"/>
    <mergeCell ref="D203:E204"/>
    <mergeCell ref="A205:E205"/>
    <mergeCell ref="A225:E226"/>
    <mergeCell ref="A227:E228"/>
    <mergeCell ref="A229:B230"/>
    <mergeCell ref="C229:C232"/>
    <mergeCell ref="A231:B232"/>
    <mergeCell ref="A313:B314"/>
    <mergeCell ref="A315:B316"/>
    <mergeCell ref="A401:E401"/>
    <mergeCell ref="A421:E422"/>
    <mergeCell ref="A423:E424"/>
    <mergeCell ref="A425:B426"/>
    <mergeCell ref="C425:C428"/>
    <mergeCell ref="D425:E426"/>
    <mergeCell ref="A427:B428"/>
    <mergeCell ref="D427:E428"/>
    <mergeCell ref="A429:E429"/>
    <mergeCell ref="A449:E450"/>
    <mergeCell ref="A451:E452"/>
    <mergeCell ref="A453:B454"/>
    <mergeCell ref="C453:C456"/>
    <mergeCell ref="A455:B456"/>
    <mergeCell ref="D285:E286"/>
    <mergeCell ref="D287:E288"/>
    <mergeCell ref="A289:E289"/>
    <mergeCell ref="A309:E310"/>
    <mergeCell ref="A311:E312"/>
    <mergeCell ref="C313:C316"/>
    <mergeCell ref="D313:E314"/>
    <mergeCell ref="D341:E342"/>
    <mergeCell ref="D343:E344"/>
    <mergeCell ref="D315:E316"/>
    <mergeCell ref="A317:E317"/>
    <mergeCell ref="A337:E338"/>
    <mergeCell ref="A339:E340"/>
    <mergeCell ref="A341:B342"/>
    <mergeCell ref="C341:C344"/>
    <mergeCell ref="A343:B344"/>
    <mergeCell ref="A345:E345"/>
    <mergeCell ref="A365:E366"/>
    <mergeCell ref="A367:E368"/>
    <mergeCell ref="A369:B370"/>
    <mergeCell ref="C369:C372"/>
    <mergeCell ref="D369:E370"/>
    <mergeCell ref="A371:B372"/>
    <mergeCell ref="D397:E398"/>
    <mergeCell ref="D399:E400"/>
    <mergeCell ref="D371:E372"/>
    <mergeCell ref="A373:E373"/>
    <mergeCell ref="A393:E394"/>
    <mergeCell ref="A395:E396"/>
    <mergeCell ref="A397:B398"/>
    <mergeCell ref="C397:C400"/>
    <mergeCell ref="A399:B400"/>
    <mergeCell ref="A481:B482"/>
    <mergeCell ref="A483:B484"/>
    <mergeCell ref="A569:E569"/>
    <mergeCell ref="A589:E590"/>
    <mergeCell ref="A591:E592"/>
    <mergeCell ref="A593:B594"/>
    <mergeCell ref="C593:C596"/>
    <mergeCell ref="D593:E594"/>
    <mergeCell ref="A595:B596"/>
    <mergeCell ref="D595:E596"/>
    <mergeCell ref="A597:E597"/>
    <mergeCell ref="A617:E618"/>
    <mergeCell ref="A619:E620"/>
    <mergeCell ref="A621:B622"/>
    <mergeCell ref="C621:C624"/>
    <mergeCell ref="A623:B624"/>
    <mergeCell ref="D453:E454"/>
    <mergeCell ref="D455:E456"/>
    <mergeCell ref="A457:E457"/>
    <mergeCell ref="A477:E478"/>
    <mergeCell ref="A479:E480"/>
    <mergeCell ref="C481:C484"/>
    <mergeCell ref="D481:E482"/>
    <mergeCell ref="D509:E510"/>
    <mergeCell ref="D511:E512"/>
    <mergeCell ref="D483:E484"/>
    <mergeCell ref="A485:E485"/>
    <mergeCell ref="A505:E506"/>
    <mergeCell ref="A507:E508"/>
    <mergeCell ref="A509:B510"/>
    <mergeCell ref="C509:C512"/>
    <mergeCell ref="A511:B512"/>
    <mergeCell ref="A513:E513"/>
    <mergeCell ref="A533:E534"/>
    <mergeCell ref="A535:E536"/>
    <mergeCell ref="A537:B538"/>
    <mergeCell ref="C537:C540"/>
    <mergeCell ref="D537:E538"/>
    <mergeCell ref="A539:B540"/>
    <mergeCell ref="D565:E566"/>
    <mergeCell ref="D567:E568"/>
    <mergeCell ref="D539:E540"/>
    <mergeCell ref="A541:E541"/>
    <mergeCell ref="A561:E562"/>
    <mergeCell ref="A563:E564"/>
    <mergeCell ref="A565:B566"/>
    <mergeCell ref="C565:C568"/>
    <mergeCell ref="A567:B568"/>
    <mergeCell ref="A649:B650"/>
    <mergeCell ref="A651:B652"/>
    <mergeCell ref="A1241:E1241"/>
    <mergeCell ref="A1261:E1262"/>
    <mergeCell ref="A1263:E1264"/>
    <mergeCell ref="A1265:B1266"/>
    <mergeCell ref="C1265:C1268"/>
    <mergeCell ref="D1265:E1266"/>
    <mergeCell ref="A1267:B1268"/>
    <mergeCell ref="D1267:E1268"/>
    <mergeCell ref="A1269:E1269"/>
    <mergeCell ref="A1289:E1290"/>
    <mergeCell ref="A1291:E1292"/>
    <mergeCell ref="A1293:B1294"/>
    <mergeCell ref="C1293:C1296"/>
    <mergeCell ref="A1295:B1296"/>
    <mergeCell ref="D1125:E1126"/>
    <mergeCell ref="D1127:E1128"/>
    <mergeCell ref="A1129:E1129"/>
    <mergeCell ref="A1149:E1150"/>
    <mergeCell ref="A1151:E1152"/>
    <mergeCell ref="C1153:C1156"/>
    <mergeCell ref="D1153:E1154"/>
    <mergeCell ref="D1181:E1182"/>
    <mergeCell ref="D1183:E1184"/>
    <mergeCell ref="D1155:E1156"/>
    <mergeCell ref="A1157:E1157"/>
    <mergeCell ref="A1177:E1178"/>
    <mergeCell ref="A1179:E1180"/>
    <mergeCell ref="A1181:B1182"/>
    <mergeCell ref="C1181:C1184"/>
    <mergeCell ref="A1183:B1184"/>
    <mergeCell ref="A1185:E1185"/>
    <mergeCell ref="A1205:E1206"/>
    <mergeCell ref="A1207:E1208"/>
    <mergeCell ref="A1209:B1210"/>
    <mergeCell ref="C1209:C1212"/>
    <mergeCell ref="D1209:E1210"/>
    <mergeCell ref="A1211:B1212"/>
    <mergeCell ref="D1237:E1238"/>
    <mergeCell ref="D1239:E1240"/>
    <mergeCell ref="D1211:E1212"/>
    <mergeCell ref="A1213:E1213"/>
    <mergeCell ref="A1233:E1234"/>
    <mergeCell ref="A1235:E1236"/>
    <mergeCell ref="A1237:B1238"/>
    <mergeCell ref="C1237:C1240"/>
    <mergeCell ref="A1239:B1240"/>
    <mergeCell ref="A1321:B1322"/>
    <mergeCell ref="A1323:B1324"/>
    <mergeCell ref="A1409:E1409"/>
    <mergeCell ref="A1429:E1430"/>
    <mergeCell ref="A1431:E1432"/>
    <mergeCell ref="A1433:B1434"/>
    <mergeCell ref="C1433:C1436"/>
    <mergeCell ref="D1433:E1434"/>
    <mergeCell ref="A1435:B1436"/>
    <mergeCell ref="D1435:E1436"/>
    <mergeCell ref="A1437:E1437"/>
    <mergeCell ref="A1457:E1458"/>
    <mergeCell ref="A1459:E1460"/>
    <mergeCell ref="A1461:B1462"/>
    <mergeCell ref="C1461:C1464"/>
    <mergeCell ref="A1463:B1464"/>
    <mergeCell ref="D1293:E1294"/>
    <mergeCell ref="D1295:E1296"/>
    <mergeCell ref="A1297:E1297"/>
    <mergeCell ref="A1317:E1318"/>
    <mergeCell ref="A1319:E1320"/>
    <mergeCell ref="C1321:C1324"/>
    <mergeCell ref="D1321:E1322"/>
    <mergeCell ref="D1349:E1350"/>
    <mergeCell ref="D1351:E1352"/>
    <mergeCell ref="D1323:E1324"/>
    <mergeCell ref="A1325:E1325"/>
    <mergeCell ref="A1345:E1346"/>
    <mergeCell ref="A1347:E1348"/>
    <mergeCell ref="A1349:B1350"/>
    <mergeCell ref="C1349:C1352"/>
    <mergeCell ref="A1351:B1352"/>
    <mergeCell ref="A1353:E1353"/>
    <mergeCell ref="A1373:E1374"/>
    <mergeCell ref="A1375:E1376"/>
    <mergeCell ref="A1377:B1378"/>
    <mergeCell ref="C1377:C1380"/>
    <mergeCell ref="D1377:E1378"/>
    <mergeCell ref="A1379:B1380"/>
    <mergeCell ref="D1405:E1406"/>
    <mergeCell ref="D1407:E1408"/>
    <mergeCell ref="D1379:E1380"/>
    <mergeCell ref="A1381:E1381"/>
    <mergeCell ref="A1401:E1402"/>
    <mergeCell ref="A1403:E1404"/>
    <mergeCell ref="A1405:B1406"/>
    <mergeCell ref="C1405:C1408"/>
    <mergeCell ref="A1407:B1408"/>
    <mergeCell ref="A1489:B1490"/>
    <mergeCell ref="A1491:B1492"/>
    <mergeCell ref="A1577:E1577"/>
    <mergeCell ref="A1597:E1598"/>
    <mergeCell ref="A1599:E1600"/>
    <mergeCell ref="A1601:B1602"/>
    <mergeCell ref="C1601:C1604"/>
    <mergeCell ref="D1601:E1602"/>
    <mergeCell ref="A1603:B1604"/>
    <mergeCell ref="D1603:E1604"/>
    <mergeCell ref="A1605:E1605"/>
    <mergeCell ref="A1625:E1626"/>
    <mergeCell ref="A1627:E1628"/>
    <mergeCell ref="A1629:B1630"/>
    <mergeCell ref="C1629:C1632"/>
    <mergeCell ref="A1631:B1632"/>
    <mergeCell ref="D1461:E1462"/>
    <mergeCell ref="D1463:E1464"/>
    <mergeCell ref="A1465:E1465"/>
    <mergeCell ref="A1485:E1486"/>
    <mergeCell ref="A1487:E1488"/>
    <mergeCell ref="C1489:C1492"/>
    <mergeCell ref="D1489:E1490"/>
    <mergeCell ref="D1517:E1518"/>
    <mergeCell ref="D1519:E1520"/>
    <mergeCell ref="D1491:E1492"/>
    <mergeCell ref="A1493:E1493"/>
    <mergeCell ref="A1513:E1514"/>
    <mergeCell ref="A1515:E1516"/>
    <mergeCell ref="A1517:B1518"/>
    <mergeCell ref="C1517:C1520"/>
    <mergeCell ref="A1519:B1520"/>
    <mergeCell ref="A1521:E1521"/>
    <mergeCell ref="A1541:E1542"/>
    <mergeCell ref="A1543:E1544"/>
    <mergeCell ref="A1545:B1546"/>
    <mergeCell ref="C1545:C1548"/>
    <mergeCell ref="D1545:E1546"/>
    <mergeCell ref="A1547:B1548"/>
    <mergeCell ref="D1573:E1574"/>
    <mergeCell ref="D1575:E1576"/>
    <mergeCell ref="D1547:E1548"/>
    <mergeCell ref="A1549:E1549"/>
    <mergeCell ref="A1569:E1570"/>
    <mergeCell ref="A1571:E1572"/>
    <mergeCell ref="A1573:B1574"/>
    <mergeCell ref="C1573:C1576"/>
    <mergeCell ref="A1575:B1576"/>
    <mergeCell ref="A1657:B1658"/>
    <mergeCell ref="A1659:B1660"/>
    <mergeCell ref="A1745:E1745"/>
    <mergeCell ref="A1765:E1766"/>
    <mergeCell ref="A1767:E1768"/>
    <mergeCell ref="A1769:B1770"/>
    <mergeCell ref="C1769:C1772"/>
    <mergeCell ref="D1769:E1770"/>
    <mergeCell ref="A1771:B1772"/>
    <mergeCell ref="D1771:E1772"/>
    <mergeCell ref="A1773:E1773"/>
    <mergeCell ref="A1793:E1794"/>
    <mergeCell ref="A1795:E1796"/>
    <mergeCell ref="A1797:B1798"/>
    <mergeCell ref="C1797:C1800"/>
    <mergeCell ref="A1799:B1800"/>
    <mergeCell ref="D1629:E1630"/>
    <mergeCell ref="D1631:E1632"/>
    <mergeCell ref="A1633:E1633"/>
    <mergeCell ref="A1653:E1654"/>
    <mergeCell ref="A1655:E1656"/>
    <mergeCell ref="C1657:C1660"/>
    <mergeCell ref="D1657:E1658"/>
    <mergeCell ref="D1685:E1686"/>
    <mergeCell ref="D1687:E1688"/>
    <mergeCell ref="D1659:E1660"/>
    <mergeCell ref="A1661:E1661"/>
    <mergeCell ref="A1681:E1682"/>
    <mergeCell ref="A1683:E1684"/>
    <mergeCell ref="A1685:B1686"/>
    <mergeCell ref="C1685:C1688"/>
    <mergeCell ref="A1687:B1688"/>
    <mergeCell ref="A1689:E1689"/>
    <mergeCell ref="A1709:E1710"/>
    <mergeCell ref="A1711:E1712"/>
    <mergeCell ref="A1713:B1714"/>
    <mergeCell ref="C1713:C1716"/>
    <mergeCell ref="D1713:E1714"/>
    <mergeCell ref="A1715:B1716"/>
    <mergeCell ref="D1741:E1742"/>
    <mergeCell ref="D1743:E1744"/>
    <mergeCell ref="D1715:E1716"/>
    <mergeCell ref="A1717:E1717"/>
    <mergeCell ref="A1737:E1738"/>
    <mergeCell ref="A1739:E1740"/>
    <mergeCell ref="A1741:B1742"/>
    <mergeCell ref="C1741:C1744"/>
    <mergeCell ref="A1743:B1744"/>
    <mergeCell ref="A1825:B1826"/>
    <mergeCell ref="A1827:B1828"/>
    <mergeCell ref="A1913:E1913"/>
    <mergeCell ref="A1933:E1934"/>
    <mergeCell ref="A1935:E1936"/>
    <mergeCell ref="A1937:B1938"/>
    <mergeCell ref="C1937:C1940"/>
    <mergeCell ref="D1937:E1938"/>
    <mergeCell ref="A1939:B1940"/>
    <mergeCell ref="D1939:E1940"/>
    <mergeCell ref="A1941:E1941"/>
    <mergeCell ref="A1961:E1962"/>
    <mergeCell ref="A1963:E1964"/>
    <mergeCell ref="A1965:B1966"/>
    <mergeCell ref="C1965:C1968"/>
    <mergeCell ref="A1967:B1968"/>
    <mergeCell ref="D1797:E1798"/>
    <mergeCell ref="D1799:E1800"/>
    <mergeCell ref="A1801:E1801"/>
    <mergeCell ref="A1821:E1822"/>
    <mergeCell ref="A1823:E1824"/>
    <mergeCell ref="C1825:C1828"/>
    <mergeCell ref="D1825:E1826"/>
    <mergeCell ref="D1853:E1854"/>
    <mergeCell ref="D1855:E1856"/>
    <mergeCell ref="D1827:E1828"/>
    <mergeCell ref="A1829:E1829"/>
    <mergeCell ref="A1849:E1850"/>
    <mergeCell ref="A1851:E1852"/>
    <mergeCell ref="A1853:B1854"/>
    <mergeCell ref="C1853:C1856"/>
    <mergeCell ref="A1855:B1856"/>
    <mergeCell ref="A1857:E1857"/>
    <mergeCell ref="A1877:E1878"/>
    <mergeCell ref="A1879:E1880"/>
    <mergeCell ref="A1881:B1882"/>
    <mergeCell ref="C1881:C1884"/>
    <mergeCell ref="D1881:E1882"/>
    <mergeCell ref="A1883:B1884"/>
    <mergeCell ref="D1909:E1910"/>
    <mergeCell ref="D1911:E1912"/>
    <mergeCell ref="D1883:E1884"/>
    <mergeCell ref="A1885:E1885"/>
    <mergeCell ref="A1905:E1906"/>
    <mergeCell ref="A1907:E1908"/>
    <mergeCell ref="A1909:B1910"/>
    <mergeCell ref="C1909:C1912"/>
    <mergeCell ref="A1911:B1912"/>
    <mergeCell ref="A1993:B1994"/>
    <mergeCell ref="A1995:B1996"/>
    <mergeCell ref="A2081:E2081"/>
    <mergeCell ref="A2101:E2102"/>
    <mergeCell ref="A2103:E2104"/>
    <mergeCell ref="A2105:B2106"/>
    <mergeCell ref="C2105:C2108"/>
    <mergeCell ref="D2105:E2106"/>
    <mergeCell ref="A2107:B2108"/>
    <mergeCell ref="D2107:E2108"/>
    <mergeCell ref="A2109:E2109"/>
    <mergeCell ref="A2129:E2130"/>
    <mergeCell ref="A2131:E2132"/>
    <mergeCell ref="A2133:B2134"/>
    <mergeCell ref="C2133:C2136"/>
    <mergeCell ref="A2135:B2136"/>
    <mergeCell ref="D1965:E1966"/>
    <mergeCell ref="D1967:E1968"/>
    <mergeCell ref="A1969:E1969"/>
    <mergeCell ref="A1989:E1990"/>
    <mergeCell ref="A1991:E1992"/>
    <mergeCell ref="C1993:C1996"/>
    <mergeCell ref="D1993:E1994"/>
    <mergeCell ref="D2021:E2022"/>
    <mergeCell ref="D2023:E2024"/>
    <mergeCell ref="D1995:E1996"/>
    <mergeCell ref="A1997:E1997"/>
    <mergeCell ref="A2017:E2018"/>
    <mergeCell ref="A2019:E2020"/>
    <mergeCell ref="A2021:B2022"/>
    <mergeCell ref="C2021:C2024"/>
    <mergeCell ref="A2023:B2024"/>
    <mergeCell ref="A2025:E2025"/>
    <mergeCell ref="A2045:E2046"/>
    <mergeCell ref="A2047:E2048"/>
    <mergeCell ref="A2049:B2050"/>
    <mergeCell ref="C2049:C2052"/>
    <mergeCell ref="D2049:E2050"/>
    <mergeCell ref="A2051:B2052"/>
    <mergeCell ref="D2077:E2078"/>
    <mergeCell ref="D2079:E2080"/>
    <mergeCell ref="D2051:E2052"/>
    <mergeCell ref="A2053:E2053"/>
    <mergeCell ref="A2073:E2074"/>
    <mergeCell ref="A2075:E2076"/>
    <mergeCell ref="A2077:B2078"/>
    <mergeCell ref="C2077:C2080"/>
    <mergeCell ref="A2079:B2080"/>
    <mergeCell ref="A2161:B2162"/>
    <mergeCell ref="A2163:B2164"/>
  </mergeCells>
  <conditionalFormatting sqref="D11:D26 B26:C26 D39:D54 B54:C54 D67:D82 B82:C82 D95:D110 B110:C110 D123:D138 B138:C138 D151:D166 B166:C166 D179:D194 B194:C194 D207:D222 B222:C222 D235:D250 B250:C250 D263:D278 B278:C278 D291:D306 B306:C306 D319:D334 B334:C334 D347:D362 B362:C362 D375:D390 B390:C390 D403:D418 B418:C418 D431:D446 B446:C446 D459:D474 B474:C474 D487:D502 B502:C502 D515:D530 B530:C530 D543:D558 B558:C558 D571:D586 B586:C586 D599:D614 B614:C614 D627:D642 B642:C642 D655:D670 B670:C670 D683:D698 B698:C698 D711:D726 B726:C726 D739:D754 B754:C754 D767:D782 B782:C782 D795:D810 B810:C810 D823:D838 B838:C838 D851:D866 B866:C866 D879:D894 B894:C894 D907:D922 B922:C922 D935:D950 B950:C950 D963:D978 B978:C978 D991:D1006 B1006:C1006 D1019:D1034 B1034:C1034 D1047:D1062 B1062:C1062 D1075:D1090 B1090:C1090 D1103:D1118 B1118:C1118 D1131:D1146 B1146:C1146 D1159:D1174 B1174:C1174 D1187:D1202 B1202:C1202 D1215:D1230 B1230:C1230 D1243:D1258 B1258:C1258 D1271:D1286 B1286:C1286 D1299:D1314 B1314:C1314 D1327:D1342 B1342:C1342 D1355:D1370 B1370:C1370 D1383:D1398 B1398:C1398 D1411:D1426 B1426:C1426 D1439:D1454 B1454:C1454 D1467:D1482 B1482:C1482 D1495:D1510 B1510:C1510 D1523:D1538 B1538:C1538 D1551:D1566 B1566:C1566 D1579:D1594 B1594:C1594 D1607:D1622 B1622:C1622 D1635:D1650 B1650:C1650 D1663:D1678 B1678:C1678 D1691:D1706 B1706:C1706 D1719:D1734 B1734:C1734 D1747:D1762 B1762:C1762 D1775:D1790 B1790:C1790 D1803:D1818 B1818:C1818 D1831:D1846 B1846:C1846 D1859:D1874 B1874:C1874 D1887:D1902 B1902:C1902 D1915:D1930 B1930:C1930 D1943:D1958 B1958:C1958 D1971:D1986 B1986:C1986 D1999:D2014 B2014:C2014 D2027:D2042 B2042:C2042 D2055:D2070 B2070:C2070 D2083:D2098 B2098:C2098 D2111:D2126 B2126:C2126 D2139:D2154 B2154:C2154 D2167:D2182 B2182:C2182 D2195:D2210 B2210:C2210 D2223:D2238 B2238:C2238 D2251:D2266 B2266:C2266 D2279:D2294 B2294:C2294 D2307:D2322 B2322:C2322 D2335:D2350 B2350:C2350 D2363:D2378 B2378:C2378 D2391:D2406 B2406:C2406 D2419:D2434 B2434:C2434 D2447:D2462 B2462:C2462 D2475:D2490 B2490:C2490 D2503:D2518 B2518:C2518 D2531:D2546 B2546:C2546 D2559:D2574 B2574:C2574 D2587:D2602 B2602:C2602 D2615:D2630 B2630:C2630 D2643:D2658 B2658:C2658 D2671:D2686 B2686:C2686 D2699:D2714 B2714:C2714 D2727:D2742 B2742:C2742 D2755:D2770 B2770:C2770 D2783:D2798 B2798:C2798 D2811:D2826 B2826:C2826 D2839:D2854 B2854:C2854 D2867:D2882 B2882:C2882 D2895:D2910 B2910:C2910 D2923:D2938 B2938:C2938 D2951:D2968 B2966:C2968 C2973:D2976 B2978:D2996 C3001:D3004 B3006:D3024 C3029:D3032 B3034:D3052 C3057:D3060 B3062:D3080 C3085:D3088 B3090:D3108 C3113:D3116 B3118:D3136 C3141:D3144 B3146:D3164 C3169:D3172 B3174:D3192 C3197:D3198 C3199:D3200 B3202:D3228">
    <cfRule type="cellIs" dxfId="0" priority="1" operator="lessThan">
      <formula>0</formula>
    </cfRule>
  </conditionalFormatting>
  <conditionalFormatting sqref="A7:B8 A35:B36 A63:B64 A91:B92 A119:B120 A147:B148 A175:B176 A203:B204 A231:B232 A259:B260 A287:B288 A315:B316 A343:B344 A371:B372 A399:B400 A427:B428 A455:B456 A483:B484 A511:B512 A539:B540 A567:B568 A595:B596 A623:B624 A651:B652 A679:B680 A707:B708 A735:B736 A763:B764 A791:B792 A819:B820 A847:B848 A875:B876 A903:B904 A931:B932 A959:B960 A987:B988 A1015:B1016 A1043:B1044 A1071:B1072 A1099:B1100 A1127:B1128 A1155:B1156 A1183:B1184 A1211:B1212 A1239:B1240 A1267:B1268 A1295:B1296 A1323:B1324 A1351:B1352 A1379:B1380 A1407:B1408 A1435:B1436 A1463:B1464 A1491:B1492 A1519:B1520 A1547:B1548 A1575:B1576 A1603:B1604 A1631:B1632 A1659:B1660 A1687:B1688 A1715:B1716 A1743:B1744 A1771:B1772 A1799:B1800 A1827:B1828 A1855:B1856 A1883:B1884 A1911:B1912 A1939:B1940 A1967:B1968 A1995:B1996 A2023:B2024 A2051:B2052 A2079:B2080 A2107:B2108 A2135:B2136 A2163:B2164 A2191:B2192 A2219:B2220 A2247:B2248 A2275:B2276 A2303:B2304 A2331:B2332 A2359:B2360 A2387:B2388 A2415:B2416 A2443:B2444 A2471:B2472 A2499:B2500 A2527:B2528 A2555:B2556 A2583:B2584 A2611:B2612 A2639:B2640 A2667:B2668 A2695:B2696 A2723:B2724 A2751:B2752 A2779:B2780 A2807:B2808 A2835:B2836 A2863:B2864 A2891:B2892 A2919:B2920 A2947:B2948 A2975:B2976 A3003:B3004 A3031:B3032 A3059:B3060 A3087:B3088 A3115:B3116 A3143:B3144 A3171:B3172 A3199:B3200">
    <cfRule type="cellIs" dxfId="1" priority="2" operator="notEqual">
      <formula>"Pondělí"</formula>
    </cfRule>
  </conditionalFormatting>
  <conditionalFormatting sqref="D7:E8 D35:E36 D63:E64 D91:E92 D119:E120 D147:E148 D175:E176 D203:E204 D231:E232 D259:E260 D287:E288 D315:E316 D343:E344 D371:E372 D399:E400 D427:E428 D455:E456 D483:E484 D511:E512 D539:E540 D567:E568 D595:E596 D623:E624 D651:E652 D679:E680 D707:E708 D735:E736 D763:E764 D791:E792 D819:E820 D847:E848 D875:E876 D903:E904 D931:E932 D959:E960 D987:E988 D1015:E1016 D1043:E1044 D1071:E1072 D1099:E1100 D1127:E1128 D1155:E1156 D1183:E1184 D1211:E1212 D1239:E1240 D1267:E1268 D1295:E1296 D1323:E1324 D1351:E1352 D1379:E1380 D1407:E1408 D1435:E1436 D1463:E1464 D1491:E1492 D1519:E1520 D1547:E1548 D1575:E1576 D1603:E1604 D1631:E1632 D1659:E1660 D1687:E1688 D1715:E1716 D1743:E1744 D1771:E1772 D1799:E1800 D1827:E1828 D1855:E1856 D1883:E1884 D1911:E1912 D1939:E1940 D1967:E1968 D1995:E1996 D2023:E2024 D2051:E2052 D2079:E2080 D2107:E2108 D2135:E2136 D2163:E2164 D2191:E2192 D2219:E2220 D2247:E2248 D2275:E2276 D2303:E2304 D2331:E2332 D2359:E2360 D2387:E2388 D2415:E2416 D2443:E2444 D2471:E2472 D2499:E2500 D2527:E2528 D2555:E2556 D2583:E2584 D2611:E2612 D2639:E2640 D2667:E2668 D2695:E2696 D2723:E2724 D2751:E2752 D2779:E2780 D2807:E2808 D2835:E2836 D2863:E2864 D2891:E2892 D2919:E2920 D2947:E2948 D2975:E2976 D3003:E3004 D3031:E3032 D3059:E3060 D3087:E3088 D3115:E3116 D3143:E3144 D3171:E3172 D3199:E3200">
    <cfRule type="cellIs" dxfId="1" priority="3" operator="notEqual">
      <formula>"Neděle"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idden="1">
      <c r="A2" s="1" t="s">
        <v>29</v>
      </c>
      <c r="B2" s="1" t="s">
        <v>17</v>
      </c>
      <c r="C2" s="1">
        <v>264.0</v>
      </c>
      <c r="D2" s="1">
        <v>0.0</v>
      </c>
      <c r="E2" s="2"/>
      <c r="F2" s="1" t="s">
        <v>38</v>
      </c>
      <c r="G2" s="1" t="s">
        <v>19</v>
      </c>
      <c r="H2" s="1" t="s">
        <v>2240</v>
      </c>
      <c r="I2" s="1" t="s">
        <v>2241</v>
      </c>
      <c r="J2" s="1" t="s">
        <v>2242</v>
      </c>
      <c r="K2" s="2"/>
      <c r="L2" s="1">
        <v>364.0</v>
      </c>
      <c r="M2" s="1"/>
      <c r="N2" s="1">
        <v>6.26765</v>
      </c>
      <c r="O2" s="1" t="s">
        <v>2243</v>
      </c>
      <c r="P2" s="1" t="s">
        <v>2244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>
      <c r="A3" s="1" t="s">
        <v>24</v>
      </c>
      <c r="B3" s="1" t="s">
        <v>17</v>
      </c>
      <c r="C3" s="1">
        <v>635.0</v>
      </c>
      <c r="D3" s="1">
        <v>0.0</v>
      </c>
      <c r="E3" s="1" t="s">
        <v>25</v>
      </c>
      <c r="F3" s="1" t="s">
        <v>18</v>
      </c>
      <c r="G3" s="1" t="s">
        <v>19</v>
      </c>
      <c r="H3" s="1" t="s">
        <v>2245</v>
      </c>
      <c r="I3" s="1" t="s">
        <v>2246</v>
      </c>
      <c r="J3" s="1" t="s">
        <v>2246</v>
      </c>
      <c r="K3" s="2"/>
      <c r="L3" s="1">
        <v>-7.0</v>
      </c>
      <c r="M3" s="1"/>
      <c r="N3" s="1">
        <v>12.392566666666667</v>
      </c>
      <c r="O3" s="1" t="s">
        <v>2247</v>
      </c>
      <c r="P3" s="1" t="s">
        <v>2248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hidden="1">
      <c r="A4" s="1" t="s">
        <v>16</v>
      </c>
      <c r="B4" s="1" t="s">
        <v>311</v>
      </c>
      <c r="C4" s="1">
        <v>1001.0</v>
      </c>
      <c r="D4" s="1">
        <v>0.0</v>
      </c>
      <c r="E4" s="2"/>
      <c r="F4" s="1" t="s">
        <v>18</v>
      </c>
      <c r="G4" s="1" t="s">
        <v>19</v>
      </c>
      <c r="H4" s="1" t="s">
        <v>2249</v>
      </c>
      <c r="I4" s="1" t="s">
        <v>2250</v>
      </c>
      <c r="J4" s="1" t="s">
        <v>2250</v>
      </c>
      <c r="K4" s="2"/>
      <c r="L4" s="1">
        <v>-9.0</v>
      </c>
      <c r="M4" s="1"/>
      <c r="N4" s="1">
        <v>10.837316666666666</v>
      </c>
      <c r="O4" s="1" t="s">
        <v>2243</v>
      </c>
      <c r="P4" s="1" t="s">
        <v>2251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>
      <c r="A5" s="1" t="s">
        <v>37</v>
      </c>
      <c r="B5" s="1" t="s">
        <v>17</v>
      </c>
      <c r="C5" s="1">
        <v>243.0</v>
      </c>
      <c r="D5" s="1">
        <v>61.0</v>
      </c>
      <c r="E5" s="2"/>
      <c r="F5" s="1" t="s">
        <v>38</v>
      </c>
      <c r="G5" s="1" t="s">
        <v>19</v>
      </c>
      <c r="H5" s="1" t="s">
        <v>2252</v>
      </c>
      <c r="I5" s="1" t="s">
        <v>2253</v>
      </c>
      <c r="J5" s="1" t="s">
        <v>2242</v>
      </c>
      <c r="K5" s="2"/>
      <c r="L5" s="1">
        <v>388.0</v>
      </c>
      <c r="M5" s="1"/>
      <c r="N5" s="1">
        <v>6.844983333333333</v>
      </c>
      <c r="O5" s="1" t="s">
        <v>2254</v>
      </c>
      <c r="P5" s="1" t="s">
        <v>2255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hidden="1">
      <c r="A6" s="1" t="s">
        <v>117</v>
      </c>
      <c r="B6" s="1" t="s">
        <v>17</v>
      </c>
      <c r="C6" s="3">
        <v>59.0</v>
      </c>
      <c r="D6" s="1">
        <v>0.0</v>
      </c>
      <c r="E6" s="2"/>
      <c r="F6" s="1" t="s">
        <v>38</v>
      </c>
      <c r="G6" s="1" t="s">
        <v>45</v>
      </c>
      <c r="H6" s="1" t="s">
        <v>2256</v>
      </c>
      <c r="I6" s="1" t="s">
        <v>2257</v>
      </c>
      <c r="J6" s="1" t="s">
        <v>2242</v>
      </c>
      <c r="K6" s="2"/>
      <c r="L6" s="1">
        <v>408.0</v>
      </c>
      <c r="M6" s="1"/>
      <c r="N6" s="1">
        <v>2.20235</v>
      </c>
      <c r="O6" s="1" t="s">
        <v>120</v>
      </c>
      <c r="P6" s="1" t="s">
        <v>2258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hidden="1">
      <c r="A7" s="1" t="s">
        <v>16</v>
      </c>
      <c r="B7" s="1" t="s">
        <v>311</v>
      </c>
      <c r="C7" s="1">
        <v>737.0</v>
      </c>
      <c r="D7" s="1">
        <v>0.0</v>
      </c>
      <c r="E7" s="2"/>
      <c r="F7" s="1" t="s">
        <v>18</v>
      </c>
      <c r="G7" s="1" t="s">
        <v>45</v>
      </c>
      <c r="H7" s="1" t="s">
        <v>2259</v>
      </c>
      <c r="I7" s="1" t="s">
        <v>2260</v>
      </c>
      <c r="J7" s="1" t="s">
        <v>2260</v>
      </c>
      <c r="K7" s="2"/>
      <c r="L7" s="1">
        <v>-12.0</v>
      </c>
      <c r="M7" s="1"/>
      <c r="N7" s="1">
        <v>7.41925</v>
      </c>
      <c r="O7" s="1" t="s">
        <v>2243</v>
      </c>
      <c r="P7" s="1" t="s">
        <v>2261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>
      <c r="A8" s="1" t="s">
        <v>37</v>
      </c>
      <c r="B8" s="1" t="s">
        <v>17</v>
      </c>
      <c r="C8" s="1">
        <v>275.0</v>
      </c>
      <c r="D8" s="1">
        <v>69.0</v>
      </c>
      <c r="E8" s="2"/>
      <c r="F8" s="1" t="s">
        <v>38</v>
      </c>
      <c r="G8" s="1" t="s">
        <v>19</v>
      </c>
      <c r="H8" s="1" t="s">
        <v>2262</v>
      </c>
      <c r="I8" s="1" t="s">
        <v>2263</v>
      </c>
      <c r="J8" s="1" t="s">
        <v>2242</v>
      </c>
      <c r="K8" s="2"/>
      <c r="L8" s="1">
        <v>402.0</v>
      </c>
      <c r="M8" s="1"/>
      <c r="N8" s="1">
        <v>6.9492</v>
      </c>
      <c r="O8" s="1" t="s">
        <v>2254</v>
      </c>
      <c r="P8" s="1" t="s">
        <v>2264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hidden="1">
      <c r="A9" s="1" t="s">
        <v>37</v>
      </c>
      <c r="B9" s="1" t="s">
        <v>17</v>
      </c>
      <c r="C9" s="1">
        <v>219.0</v>
      </c>
      <c r="D9" s="1">
        <v>50.0</v>
      </c>
      <c r="E9" s="2"/>
      <c r="F9" s="1" t="s">
        <v>38</v>
      </c>
      <c r="G9" s="1" t="s">
        <v>45</v>
      </c>
      <c r="H9" s="1" t="s">
        <v>2265</v>
      </c>
      <c r="I9" s="1" t="s">
        <v>2266</v>
      </c>
      <c r="J9" s="1" t="s">
        <v>2242</v>
      </c>
      <c r="K9" s="2"/>
      <c r="L9" s="1">
        <v>405.0</v>
      </c>
      <c r="M9" s="1"/>
      <c r="N9" s="1">
        <v>5.2491666666666665</v>
      </c>
      <c r="O9" s="1" t="s">
        <v>2254</v>
      </c>
      <c r="P9" s="1" t="s">
        <v>2267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hidden="1">
      <c r="A10" s="1" t="s">
        <v>29</v>
      </c>
      <c r="B10" s="1" t="s">
        <v>311</v>
      </c>
      <c r="C10" s="1">
        <v>987.0</v>
      </c>
      <c r="D10" s="1">
        <v>0.0</v>
      </c>
      <c r="E10" s="1" t="s">
        <v>2268</v>
      </c>
      <c r="F10" s="1" t="s">
        <v>18</v>
      </c>
      <c r="G10" s="1" t="s">
        <v>19</v>
      </c>
      <c r="H10" s="1" t="s">
        <v>2269</v>
      </c>
      <c r="I10" s="1" t="s">
        <v>2270</v>
      </c>
      <c r="J10" s="1" t="s">
        <v>2270</v>
      </c>
      <c r="K10" s="2"/>
      <c r="L10" s="1">
        <v>-12.0</v>
      </c>
      <c r="M10" s="1"/>
      <c r="N10" s="1">
        <v>7.919</v>
      </c>
      <c r="O10" s="1" t="s">
        <v>2243</v>
      </c>
      <c r="P10" s="1" t="s">
        <v>2271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hidden="1">
      <c r="A11" s="1" t="s">
        <v>37</v>
      </c>
      <c r="B11" s="1" t="s">
        <v>17</v>
      </c>
      <c r="C11" s="1">
        <v>309.0</v>
      </c>
      <c r="D11" s="1">
        <v>0.0</v>
      </c>
      <c r="E11" s="1" t="s">
        <v>2272</v>
      </c>
      <c r="F11" s="1" t="s">
        <v>44</v>
      </c>
      <c r="G11" s="1" t="s">
        <v>45</v>
      </c>
      <c r="H11" s="1" t="s">
        <v>2273</v>
      </c>
      <c r="I11" s="1" t="s">
        <v>2274</v>
      </c>
      <c r="J11" s="1" t="s">
        <v>2275</v>
      </c>
      <c r="K11" s="1" t="s">
        <v>2276</v>
      </c>
      <c r="L11" s="1">
        <v>-14.0</v>
      </c>
      <c r="M11" s="1">
        <v>0.008216666666666667</v>
      </c>
      <c r="N11" s="1">
        <v>5.54235</v>
      </c>
      <c r="O11" s="1" t="s">
        <v>2254</v>
      </c>
      <c r="P11" s="1" t="s">
        <v>2277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hidden="1">
      <c r="A12" s="1" t="s">
        <v>16</v>
      </c>
      <c r="B12" s="1" t="s">
        <v>311</v>
      </c>
      <c r="C12" s="1">
        <v>433.0</v>
      </c>
      <c r="D12" s="1">
        <v>0.0</v>
      </c>
      <c r="E12" s="2"/>
      <c r="F12" s="1" t="s">
        <v>18</v>
      </c>
      <c r="G12" s="1" t="s">
        <v>19</v>
      </c>
      <c r="H12" s="1" t="s">
        <v>2278</v>
      </c>
      <c r="I12" s="1" t="s">
        <v>2279</v>
      </c>
      <c r="J12" s="1" t="s">
        <v>2279</v>
      </c>
      <c r="K12" s="2"/>
      <c r="L12" s="1">
        <v>-2.0</v>
      </c>
      <c r="M12" s="1"/>
      <c r="N12" s="1">
        <v>12.152866666666666</v>
      </c>
      <c r="O12" s="1" t="s">
        <v>2243</v>
      </c>
      <c r="P12" s="1" t="s">
        <v>2280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>
      <c r="A13" s="1" t="s">
        <v>16</v>
      </c>
      <c r="B13" s="1" t="s">
        <v>311</v>
      </c>
      <c r="C13" s="3">
        <v>474.0</v>
      </c>
      <c r="D13" s="1">
        <v>0.0</v>
      </c>
      <c r="E13" s="2"/>
      <c r="F13" s="1" t="s">
        <v>18</v>
      </c>
      <c r="G13" s="1" t="s">
        <v>45</v>
      </c>
      <c r="H13" s="1" t="s">
        <v>2281</v>
      </c>
      <c r="I13" s="1" t="s">
        <v>2282</v>
      </c>
      <c r="J13" s="1" t="s">
        <v>2282</v>
      </c>
      <c r="K13" s="2"/>
      <c r="L13" s="1">
        <v>-3.0</v>
      </c>
      <c r="M13" s="1"/>
      <c r="N13" s="1">
        <v>11.169583333333334</v>
      </c>
      <c r="O13" s="1" t="s">
        <v>2243</v>
      </c>
      <c r="P13" s="1" t="s">
        <v>2283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hidden="1">
      <c r="A14" s="1" t="s">
        <v>37</v>
      </c>
      <c r="B14" s="1" t="s">
        <v>17</v>
      </c>
      <c r="C14" s="1">
        <v>358.0</v>
      </c>
      <c r="D14" s="1">
        <v>67.0</v>
      </c>
      <c r="E14" s="2"/>
      <c r="F14" s="1" t="s">
        <v>38</v>
      </c>
      <c r="G14" s="1" t="s">
        <v>45</v>
      </c>
      <c r="H14" s="1" t="s">
        <v>2284</v>
      </c>
      <c r="I14" s="1" t="s">
        <v>2285</v>
      </c>
      <c r="J14" s="1" t="s">
        <v>2242</v>
      </c>
      <c r="K14" s="2"/>
      <c r="L14" s="1">
        <v>419.0</v>
      </c>
      <c r="M14" s="1"/>
      <c r="N14" s="1">
        <v>22.964066666666668</v>
      </c>
      <c r="O14" s="1" t="s">
        <v>2254</v>
      </c>
      <c r="P14" s="1" t="s">
        <v>2286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>
      <c r="A15" s="1" t="s">
        <v>16</v>
      </c>
      <c r="B15" s="1" t="s">
        <v>311</v>
      </c>
      <c r="C15" s="1">
        <v>405.0</v>
      </c>
      <c r="D15" s="1">
        <v>0.0</v>
      </c>
      <c r="E15" s="2"/>
      <c r="F15" s="1" t="s">
        <v>18</v>
      </c>
      <c r="G15" s="1" t="s">
        <v>19</v>
      </c>
      <c r="H15" s="1" t="s">
        <v>2287</v>
      </c>
      <c r="I15" s="1" t="s">
        <v>2288</v>
      </c>
      <c r="J15" s="1" t="s">
        <v>2288</v>
      </c>
      <c r="K15" s="2"/>
      <c r="L15" s="1">
        <v>-6.0</v>
      </c>
      <c r="M15" s="1"/>
      <c r="N15" s="1">
        <v>8.914066666666667</v>
      </c>
      <c r="O15" s="1" t="s">
        <v>2243</v>
      </c>
      <c r="P15" s="1" t="s">
        <v>2289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>
      <c r="A16" s="1" t="s">
        <v>24</v>
      </c>
      <c r="B16" s="1" t="s">
        <v>17</v>
      </c>
      <c r="C16" s="1">
        <v>274.0</v>
      </c>
      <c r="D16" s="1">
        <v>0.0</v>
      </c>
      <c r="E16" s="1" t="s">
        <v>25</v>
      </c>
      <c r="F16" s="1" t="s">
        <v>18</v>
      </c>
      <c r="G16" s="1" t="s">
        <v>19</v>
      </c>
      <c r="H16" s="1" t="s">
        <v>2290</v>
      </c>
      <c r="I16" s="1" t="s">
        <v>2291</v>
      </c>
      <c r="J16" s="1" t="s">
        <v>2291</v>
      </c>
      <c r="K16" s="2"/>
      <c r="L16" s="1">
        <v>-7.0</v>
      </c>
      <c r="M16" s="1"/>
      <c r="N16" s="1">
        <v>7.636333333333333</v>
      </c>
      <c r="O16" s="1" t="s">
        <v>2247</v>
      </c>
      <c r="P16" s="1" t="s">
        <v>2292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idden="1">
      <c r="A17" s="1" t="s">
        <v>16</v>
      </c>
      <c r="B17" s="1" t="s">
        <v>311</v>
      </c>
      <c r="C17" s="1">
        <v>453.0</v>
      </c>
      <c r="D17" s="1">
        <v>0.0</v>
      </c>
      <c r="E17" s="2"/>
      <c r="F17" s="1" t="s">
        <v>18</v>
      </c>
      <c r="G17" s="1" t="s">
        <v>19</v>
      </c>
      <c r="H17" s="1" t="s">
        <v>2293</v>
      </c>
      <c r="I17" s="1" t="s">
        <v>2294</v>
      </c>
      <c r="J17" s="1" t="s">
        <v>2294</v>
      </c>
      <c r="K17" s="2"/>
      <c r="L17" s="1">
        <v>-8.0</v>
      </c>
      <c r="M17" s="1"/>
      <c r="N17" s="1">
        <v>6.537483333333333</v>
      </c>
      <c r="O17" s="1" t="s">
        <v>2243</v>
      </c>
      <c r="P17" s="1" t="s">
        <v>2295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idden="1">
      <c r="A18" s="1" t="s">
        <v>16</v>
      </c>
      <c r="B18" s="1" t="s">
        <v>311</v>
      </c>
      <c r="C18" s="1">
        <v>299.0</v>
      </c>
      <c r="D18" s="1">
        <v>0.0</v>
      </c>
      <c r="E18" s="2"/>
      <c r="F18" s="1" t="s">
        <v>18</v>
      </c>
      <c r="G18" s="1" t="s">
        <v>19</v>
      </c>
      <c r="H18" s="1" t="s">
        <v>2296</v>
      </c>
      <c r="I18" s="1" t="s">
        <v>2297</v>
      </c>
      <c r="J18" s="1" t="s">
        <v>2297</v>
      </c>
      <c r="K18" s="2"/>
      <c r="L18" s="1">
        <v>-8.0</v>
      </c>
      <c r="M18" s="1"/>
      <c r="N18" s="1">
        <v>6.0548</v>
      </c>
      <c r="O18" s="1" t="s">
        <v>2243</v>
      </c>
      <c r="P18" s="1" t="s">
        <v>2298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>
      <c r="A19" s="1" t="s">
        <v>24</v>
      </c>
      <c r="B19" s="1" t="s">
        <v>17</v>
      </c>
      <c r="C19" s="1">
        <v>198.0</v>
      </c>
      <c r="D19" s="1">
        <v>0.0</v>
      </c>
      <c r="E19" s="1" t="s">
        <v>25</v>
      </c>
      <c r="F19" s="1" t="s">
        <v>18</v>
      </c>
      <c r="G19" s="1" t="s">
        <v>19</v>
      </c>
      <c r="H19" s="1" t="s">
        <v>2299</v>
      </c>
      <c r="I19" s="1" t="s">
        <v>2300</v>
      </c>
      <c r="J19" s="1" t="s">
        <v>2300</v>
      </c>
      <c r="K19" s="2"/>
      <c r="L19" s="1">
        <v>0.0</v>
      </c>
      <c r="M19" s="1"/>
      <c r="N19" s="1">
        <v>14.462483333333333</v>
      </c>
      <c r="O19" s="1" t="s">
        <v>2247</v>
      </c>
      <c r="P19" s="1" t="s">
        <v>2301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idden="1">
      <c r="A20" s="1" t="s">
        <v>37</v>
      </c>
      <c r="B20" s="1" t="s">
        <v>17</v>
      </c>
      <c r="C20" s="3">
        <v>299.0</v>
      </c>
      <c r="D20" s="1">
        <v>75.0</v>
      </c>
      <c r="E20" s="2"/>
      <c r="F20" s="1" t="s">
        <v>38</v>
      </c>
      <c r="G20" s="1" t="s">
        <v>45</v>
      </c>
      <c r="H20" s="1" t="s">
        <v>2302</v>
      </c>
      <c r="I20" s="1" t="s">
        <v>2303</v>
      </c>
      <c r="J20" s="1" t="s">
        <v>2242</v>
      </c>
      <c r="K20" s="2"/>
      <c r="L20" s="1">
        <v>473.0</v>
      </c>
      <c r="M20" s="1"/>
      <c r="N20" s="1">
        <v>6.1653</v>
      </c>
      <c r="O20" s="1" t="s">
        <v>2254</v>
      </c>
      <c r="P20" s="1" t="s">
        <v>2304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>
      <c r="A21" s="1" t="s">
        <v>37</v>
      </c>
      <c r="B21" s="1" t="s">
        <v>17</v>
      </c>
      <c r="C21" s="1">
        <v>119.0</v>
      </c>
      <c r="D21" s="1">
        <v>0.0</v>
      </c>
      <c r="E21" s="2"/>
      <c r="F21" s="1" t="s">
        <v>38</v>
      </c>
      <c r="G21" s="1" t="s">
        <v>19</v>
      </c>
      <c r="H21" s="1" t="s">
        <v>2305</v>
      </c>
      <c r="I21" s="1" t="s">
        <v>2306</v>
      </c>
      <c r="J21" s="1" t="s">
        <v>2242</v>
      </c>
      <c r="K21" s="2"/>
      <c r="L21" s="1">
        <v>485.0</v>
      </c>
      <c r="M21" s="1"/>
      <c r="N21" s="1">
        <v>5.8225</v>
      </c>
      <c r="O21" s="1" t="s">
        <v>2254</v>
      </c>
      <c r="P21" s="1" t="s">
        <v>2307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>
      <c r="A22" s="1" t="s">
        <v>16</v>
      </c>
      <c r="B22" s="1" t="s">
        <v>311</v>
      </c>
      <c r="C22" s="1">
        <v>329.0</v>
      </c>
      <c r="D22" s="1">
        <v>0.0</v>
      </c>
      <c r="E22" s="2"/>
      <c r="F22" s="1" t="s">
        <v>18</v>
      </c>
      <c r="G22" s="1" t="s">
        <v>19</v>
      </c>
      <c r="H22" s="1" t="s">
        <v>2308</v>
      </c>
      <c r="I22" s="1" t="s">
        <v>2309</v>
      </c>
      <c r="J22" s="1" t="s">
        <v>2309</v>
      </c>
      <c r="K22" s="2"/>
      <c r="L22" s="1">
        <v>-8.0</v>
      </c>
      <c r="M22" s="1"/>
      <c r="N22" s="1">
        <v>6.925833333333333</v>
      </c>
      <c r="O22" s="1" t="s">
        <v>2243</v>
      </c>
      <c r="P22" s="1" t="s">
        <v>2310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>
      <c r="A23" s="1" t="s">
        <v>16</v>
      </c>
      <c r="B23" s="1" t="s">
        <v>311</v>
      </c>
      <c r="C23" s="1">
        <v>650.0</v>
      </c>
      <c r="D23" s="1">
        <v>0.0</v>
      </c>
      <c r="E23" s="2"/>
      <c r="F23" s="1" t="s">
        <v>18</v>
      </c>
      <c r="G23" s="1" t="s">
        <v>19</v>
      </c>
      <c r="H23" s="1" t="s">
        <v>2311</v>
      </c>
      <c r="I23" s="1" t="s">
        <v>2312</v>
      </c>
      <c r="J23" s="1" t="s">
        <v>2312</v>
      </c>
      <c r="K23" s="2"/>
      <c r="L23" s="1">
        <v>-12.0</v>
      </c>
      <c r="M23" s="1"/>
      <c r="N23" s="1">
        <v>7.923783333333334</v>
      </c>
      <c r="O23" s="1" t="s">
        <v>2243</v>
      </c>
      <c r="P23" s="1" t="s">
        <v>2313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idden="1">
      <c r="A24" s="1" t="s">
        <v>37</v>
      </c>
      <c r="B24" s="1" t="s">
        <v>17</v>
      </c>
      <c r="C24" s="1">
        <v>319.0</v>
      </c>
      <c r="D24" s="1">
        <v>75.0</v>
      </c>
      <c r="E24" s="2"/>
      <c r="F24" s="1" t="s">
        <v>38</v>
      </c>
      <c r="G24" s="1" t="s">
        <v>19</v>
      </c>
      <c r="H24" s="1" t="s">
        <v>2314</v>
      </c>
      <c r="I24" s="1" t="s">
        <v>2315</v>
      </c>
      <c r="J24" s="1" t="s">
        <v>2242</v>
      </c>
      <c r="K24" s="2"/>
      <c r="L24" s="1">
        <v>504.0</v>
      </c>
      <c r="M24" s="1"/>
      <c r="N24" s="1">
        <v>6.820866666666666</v>
      </c>
      <c r="O24" s="1" t="s">
        <v>2254</v>
      </c>
      <c r="P24" s="1" t="s">
        <v>2316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>
      <c r="A25" s="1" t="s">
        <v>24</v>
      </c>
      <c r="B25" s="1" t="s">
        <v>17</v>
      </c>
      <c r="C25" s="1">
        <v>329.0</v>
      </c>
      <c r="D25" s="1">
        <v>0.0</v>
      </c>
      <c r="E25" s="1" t="s">
        <v>25</v>
      </c>
      <c r="F25" s="1" t="s">
        <v>18</v>
      </c>
      <c r="G25" s="1" t="s">
        <v>19</v>
      </c>
      <c r="H25" s="1" t="s">
        <v>2317</v>
      </c>
      <c r="I25" s="1" t="s">
        <v>2318</v>
      </c>
      <c r="J25" s="1" t="s">
        <v>2318</v>
      </c>
      <c r="K25" s="2"/>
      <c r="L25" s="1">
        <v>-7.0</v>
      </c>
      <c r="M25" s="1"/>
      <c r="N25" s="1">
        <v>7.966366666666667</v>
      </c>
      <c r="O25" s="1" t="s">
        <v>2247</v>
      </c>
      <c r="P25" s="1" t="s">
        <v>2319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idden="1">
      <c r="A26" s="1" t="s">
        <v>16</v>
      </c>
      <c r="B26" s="1" t="s">
        <v>311</v>
      </c>
      <c r="C26" s="1">
        <v>528.0</v>
      </c>
      <c r="D26" s="1">
        <v>0.0</v>
      </c>
      <c r="E26" s="2"/>
      <c r="F26" s="1" t="s">
        <v>18</v>
      </c>
      <c r="G26" s="1" t="s">
        <v>19</v>
      </c>
      <c r="H26" s="1" t="s">
        <v>2320</v>
      </c>
      <c r="I26" s="1" t="s">
        <v>2321</v>
      </c>
      <c r="J26" s="1" t="s">
        <v>2321</v>
      </c>
      <c r="K26" s="2"/>
      <c r="L26" s="1">
        <v>-11.0</v>
      </c>
      <c r="M26" s="1"/>
      <c r="N26" s="1">
        <v>7.570583333333333</v>
      </c>
      <c r="O26" s="1" t="s">
        <v>2243</v>
      </c>
      <c r="P26" s="1" t="s">
        <v>2322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idden="1">
      <c r="A27" s="1" t="s">
        <v>37</v>
      </c>
      <c r="B27" s="1" t="s">
        <v>17</v>
      </c>
      <c r="C27" s="1">
        <v>451.0</v>
      </c>
      <c r="D27" s="1">
        <v>161.0</v>
      </c>
      <c r="E27" s="2"/>
      <c r="F27" s="1" t="s">
        <v>38</v>
      </c>
      <c r="G27" s="1" t="s">
        <v>254</v>
      </c>
      <c r="H27" s="1" t="s">
        <v>2323</v>
      </c>
      <c r="I27" s="1" t="s">
        <v>2324</v>
      </c>
      <c r="J27" s="1" t="s">
        <v>2242</v>
      </c>
      <c r="K27" s="2"/>
      <c r="L27" s="1">
        <v>511.0</v>
      </c>
      <c r="M27" s="1"/>
      <c r="N27" s="1">
        <v>10.322516666666667</v>
      </c>
      <c r="O27" s="1" t="s">
        <v>2254</v>
      </c>
      <c r="P27" s="1" t="s">
        <v>2325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idden="1">
      <c r="A28" s="1" t="s">
        <v>24</v>
      </c>
      <c r="B28" s="1" t="s">
        <v>17</v>
      </c>
      <c r="C28" s="3">
        <v>623.0</v>
      </c>
      <c r="D28" s="1">
        <v>0.0</v>
      </c>
      <c r="E28" s="1" t="s">
        <v>25</v>
      </c>
      <c r="F28" s="1" t="s">
        <v>18</v>
      </c>
      <c r="G28" s="1" t="s">
        <v>19</v>
      </c>
      <c r="H28" s="1" t="s">
        <v>2326</v>
      </c>
      <c r="I28" s="1" t="s">
        <v>2327</v>
      </c>
      <c r="J28" s="1" t="s">
        <v>2327</v>
      </c>
      <c r="K28" s="2"/>
      <c r="L28" s="1">
        <v>-11.0</v>
      </c>
      <c r="M28" s="1"/>
      <c r="N28" s="1">
        <v>8.22975</v>
      </c>
      <c r="O28" s="1" t="s">
        <v>2247</v>
      </c>
      <c r="P28" s="1" t="s">
        <v>2328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idden="1">
      <c r="A29" s="1" t="s">
        <v>24</v>
      </c>
      <c r="B29" s="1" t="s">
        <v>17</v>
      </c>
      <c r="C29" s="1">
        <v>329.0</v>
      </c>
      <c r="D29" s="1">
        <v>0.0</v>
      </c>
      <c r="E29" s="1" t="s">
        <v>25</v>
      </c>
      <c r="F29" s="1" t="s">
        <v>18</v>
      </c>
      <c r="G29" s="1" t="s">
        <v>19</v>
      </c>
      <c r="H29" s="1" t="s">
        <v>2329</v>
      </c>
      <c r="I29" s="1" t="s">
        <v>2330</v>
      </c>
      <c r="J29" s="1" t="s">
        <v>2330</v>
      </c>
      <c r="K29" s="2"/>
      <c r="L29" s="1">
        <v>-5.0</v>
      </c>
      <c r="M29" s="1"/>
      <c r="N29" s="1">
        <v>9.813783333333333</v>
      </c>
      <c r="O29" s="1" t="s">
        <v>2247</v>
      </c>
      <c r="P29" s="1" t="s">
        <v>2331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idden="1">
      <c r="A30" s="1" t="s">
        <v>16</v>
      </c>
      <c r="B30" s="1" t="s">
        <v>311</v>
      </c>
      <c r="C30" s="1">
        <v>388.0</v>
      </c>
      <c r="D30" s="1">
        <v>0.0</v>
      </c>
      <c r="E30" s="2"/>
      <c r="F30" s="1" t="s">
        <v>18</v>
      </c>
      <c r="G30" s="1" t="s">
        <v>45</v>
      </c>
      <c r="H30" s="1" t="s">
        <v>2332</v>
      </c>
      <c r="I30" s="1" t="s">
        <v>2333</v>
      </c>
      <c r="J30" s="1" t="s">
        <v>2333</v>
      </c>
      <c r="K30" s="2"/>
      <c r="L30" s="1">
        <v>-9.0</v>
      </c>
      <c r="M30" s="1"/>
      <c r="N30" s="1">
        <v>5.78735</v>
      </c>
      <c r="O30" s="1" t="s">
        <v>2243</v>
      </c>
      <c r="P30" s="1" t="s">
        <v>2334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idden="1">
      <c r="A31" s="1" t="s">
        <v>117</v>
      </c>
      <c r="B31" s="1" t="s">
        <v>17</v>
      </c>
      <c r="C31" s="1">
        <v>309.0</v>
      </c>
      <c r="D31" s="1">
        <v>0.0</v>
      </c>
      <c r="E31" s="2"/>
      <c r="F31" s="1" t="s">
        <v>38</v>
      </c>
      <c r="G31" s="1" t="s">
        <v>45</v>
      </c>
      <c r="H31" s="1" t="s">
        <v>2335</v>
      </c>
      <c r="I31" s="1" t="s">
        <v>2336</v>
      </c>
      <c r="J31" s="1" t="s">
        <v>2242</v>
      </c>
      <c r="K31" s="2"/>
      <c r="L31" s="1">
        <v>549.0</v>
      </c>
      <c r="M31" s="1"/>
      <c r="N31" s="1">
        <v>4.84875</v>
      </c>
      <c r="O31" s="1" t="s">
        <v>120</v>
      </c>
      <c r="P31" s="1" t="s">
        <v>2337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>
      <c r="A32" s="1" t="s">
        <v>37</v>
      </c>
      <c r="B32" s="1" t="s">
        <v>17</v>
      </c>
      <c r="C32" s="1">
        <v>199.0</v>
      </c>
      <c r="D32" s="1">
        <v>50.0</v>
      </c>
      <c r="E32" s="2"/>
      <c r="F32" s="1" t="s">
        <v>38</v>
      </c>
      <c r="G32" s="1" t="s">
        <v>19</v>
      </c>
      <c r="H32" s="1" t="s">
        <v>2338</v>
      </c>
      <c r="I32" s="1" t="s">
        <v>2339</v>
      </c>
      <c r="J32" s="1" t="s">
        <v>2242</v>
      </c>
      <c r="K32" s="2"/>
      <c r="L32" s="1">
        <v>538.0</v>
      </c>
      <c r="M32" s="1"/>
      <c r="N32" s="1">
        <v>8.3539</v>
      </c>
      <c r="O32" s="1" t="s">
        <v>2254</v>
      </c>
      <c r="P32" s="1" t="s">
        <v>2340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idden="1">
      <c r="A33" s="1" t="s">
        <v>16</v>
      </c>
      <c r="B33" s="1" t="s">
        <v>311</v>
      </c>
      <c r="C33" s="3">
        <v>329.0</v>
      </c>
      <c r="D33" s="1">
        <v>0.0</v>
      </c>
      <c r="E33" s="2"/>
      <c r="F33" s="1" t="s">
        <v>18</v>
      </c>
      <c r="G33" s="1" t="s">
        <v>19</v>
      </c>
      <c r="H33" s="1" t="s">
        <v>2341</v>
      </c>
      <c r="I33" s="1" t="s">
        <v>2342</v>
      </c>
      <c r="J33" s="1" t="s">
        <v>2342</v>
      </c>
      <c r="K33" s="2"/>
      <c r="L33" s="1">
        <v>-6.0</v>
      </c>
      <c r="M33" s="1"/>
      <c r="N33" s="1">
        <v>8.182566666666666</v>
      </c>
      <c r="O33" s="1" t="s">
        <v>2243</v>
      </c>
      <c r="P33" s="1" t="s">
        <v>2343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idden="1">
      <c r="A34" s="1" t="s">
        <v>37</v>
      </c>
      <c r="B34" s="1" t="s">
        <v>17</v>
      </c>
      <c r="C34" s="1">
        <v>597.0</v>
      </c>
      <c r="D34" s="1">
        <v>0.0</v>
      </c>
      <c r="E34" s="1" t="s">
        <v>25</v>
      </c>
      <c r="F34" s="1" t="s">
        <v>44</v>
      </c>
      <c r="G34" s="1" t="s">
        <v>19</v>
      </c>
      <c r="H34" s="1" t="s">
        <v>2344</v>
      </c>
      <c r="I34" s="1" t="s">
        <v>2345</v>
      </c>
      <c r="J34" s="1" t="s">
        <v>2346</v>
      </c>
      <c r="K34" s="1" t="s">
        <v>2347</v>
      </c>
      <c r="L34" s="1">
        <v>-18.0</v>
      </c>
      <c r="M34" s="1">
        <v>4.93265</v>
      </c>
      <c r="N34" s="1">
        <v>7.288666666666667</v>
      </c>
      <c r="O34" s="1" t="s">
        <v>2254</v>
      </c>
      <c r="P34" s="1" t="s">
        <v>2348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>
      <c r="A35" s="1" t="s">
        <v>24</v>
      </c>
      <c r="B35" s="1" t="s">
        <v>17</v>
      </c>
      <c r="C35" s="3">
        <v>488.0</v>
      </c>
      <c r="D35" s="1">
        <v>0.0</v>
      </c>
      <c r="E35" s="1" t="s">
        <v>25</v>
      </c>
      <c r="F35" s="1" t="s">
        <v>18</v>
      </c>
      <c r="G35" s="1" t="s">
        <v>19</v>
      </c>
      <c r="H35" s="1" t="s">
        <v>2349</v>
      </c>
      <c r="I35" s="1" t="s">
        <v>2350</v>
      </c>
      <c r="J35" s="1" t="s">
        <v>2350</v>
      </c>
      <c r="K35" s="2"/>
      <c r="L35" s="1">
        <v>-9.0</v>
      </c>
      <c r="M35" s="1"/>
      <c r="N35" s="1">
        <v>5.448133333333334</v>
      </c>
      <c r="O35" s="1" t="s">
        <v>2247</v>
      </c>
      <c r="P35" s="1" t="s">
        <v>2351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idden="1">
      <c r="A36" s="1" t="s">
        <v>24</v>
      </c>
      <c r="B36" s="1" t="s">
        <v>17</v>
      </c>
      <c r="C36" s="1">
        <v>826.0</v>
      </c>
      <c r="D36" s="1">
        <v>0.0</v>
      </c>
      <c r="E36" s="1" t="s">
        <v>25</v>
      </c>
      <c r="F36" s="1" t="s">
        <v>18</v>
      </c>
      <c r="G36" s="1" t="s">
        <v>19</v>
      </c>
      <c r="H36" s="1" t="s">
        <v>2352</v>
      </c>
      <c r="I36" s="1" t="s">
        <v>2353</v>
      </c>
      <c r="J36" s="1" t="s">
        <v>2353</v>
      </c>
      <c r="K36" s="2"/>
      <c r="L36" s="1">
        <v>-11.0</v>
      </c>
      <c r="M36" s="1"/>
      <c r="N36" s="1">
        <v>8.301466666666666</v>
      </c>
      <c r="O36" s="1" t="s">
        <v>2247</v>
      </c>
      <c r="P36" s="1" t="s">
        <v>2354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>
      <c r="A37" s="1" t="s">
        <v>16</v>
      </c>
      <c r="B37" s="1" t="s">
        <v>311</v>
      </c>
      <c r="C37" s="1">
        <v>528.0</v>
      </c>
      <c r="D37" s="1">
        <v>0.0</v>
      </c>
      <c r="E37" s="2"/>
      <c r="F37" s="1" t="s">
        <v>18</v>
      </c>
      <c r="G37" s="1" t="s">
        <v>19</v>
      </c>
      <c r="H37" s="1" t="s">
        <v>2355</v>
      </c>
      <c r="I37" s="1" t="s">
        <v>2356</v>
      </c>
      <c r="J37" s="1" t="s">
        <v>2356</v>
      </c>
      <c r="K37" s="2"/>
      <c r="L37" s="1">
        <v>-13.0</v>
      </c>
      <c r="M37" s="1"/>
      <c r="N37" s="1">
        <v>5.756</v>
      </c>
      <c r="O37" s="1" t="s">
        <v>2243</v>
      </c>
      <c r="P37" s="1" t="s">
        <v>2357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>
      <c r="A38" s="1" t="s">
        <v>37</v>
      </c>
      <c r="B38" s="1" t="s">
        <v>17</v>
      </c>
      <c r="C38" s="1">
        <v>494.0</v>
      </c>
      <c r="D38" s="1">
        <v>124.0</v>
      </c>
      <c r="E38" s="2"/>
      <c r="F38" s="1" t="s">
        <v>38</v>
      </c>
      <c r="G38" s="1" t="s">
        <v>45</v>
      </c>
      <c r="H38" s="1" t="s">
        <v>2358</v>
      </c>
      <c r="I38" s="1" t="s">
        <v>2359</v>
      </c>
      <c r="J38" s="1" t="s">
        <v>2242</v>
      </c>
      <c r="K38" s="2"/>
      <c r="L38" s="1">
        <v>571.0</v>
      </c>
      <c r="M38" s="1"/>
      <c r="N38" s="1">
        <v>5.916833333333333</v>
      </c>
      <c r="O38" s="1" t="s">
        <v>2254</v>
      </c>
      <c r="P38" s="1" t="s">
        <v>2360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idden="1">
      <c r="A39" s="1" t="s">
        <v>29</v>
      </c>
      <c r="B39" s="1" t="s">
        <v>311</v>
      </c>
      <c r="C39" s="1">
        <v>329.0</v>
      </c>
      <c r="D39" s="1">
        <v>0.0</v>
      </c>
      <c r="E39" s="1" t="s">
        <v>2361</v>
      </c>
      <c r="F39" s="1" t="s">
        <v>18</v>
      </c>
      <c r="G39" s="1" t="s">
        <v>19</v>
      </c>
      <c r="H39" s="1" t="s">
        <v>2362</v>
      </c>
      <c r="I39" s="1" t="s">
        <v>2363</v>
      </c>
      <c r="J39" s="1" t="s">
        <v>2363</v>
      </c>
      <c r="K39" s="2"/>
      <c r="L39" s="1">
        <v>-9.0</v>
      </c>
      <c r="M39" s="1"/>
      <c r="N39" s="1">
        <v>5.7892166666666665</v>
      </c>
      <c r="O39" s="1" t="s">
        <v>2243</v>
      </c>
      <c r="P39" s="1" t="s">
        <v>176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idden="1">
      <c r="A40" s="1" t="s">
        <v>37</v>
      </c>
      <c r="B40" s="1" t="s">
        <v>17</v>
      </c>
      <c r="C40" s="1">
        <v>299.0</v>
      </c>
      <c r="D40" s="1">
        <v>0.0</v>
      </c>
      <c r="E40" s="1" t="s">
        <v>2272</v>
      </c>
      <c r="F40" s="1" t="s">
        <v>44</v>
      </c>
      <c r="G40" s="1" t="s">
        <v>19</v>
      </c>
      <c r="H40" s="1" t="s">
        <v>2364</v>
      </c>
      <c r="I40" s="1" t="s">
        <v>2365</v>
      </c>
      <c r="J40" s="1" t="s">
        <v>2366</v>
      </c>
      <c r="K40" s="1" t="s">
        <v>2367</v>
      </c>
      <c r="L40" s="1">
        <v>-9.0</v>
      </c>
      <c r="M40" s="1">
        <v>0.014383333333333333</v>
      </c>
      <c r="N40" s="1">
        <v>11.70915</v>
      </c>
      <c r="O40" s="1" t="s">
        <v>2254</v>
      </c>
      <c r="P40" s="1" t="s">
        <v>2340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idden="1">
      <c r="A41" s="1" t="s">
        <v>37</v>
      </c>
      <c r="B41" s="1" t="s">
        <v>17</v>
      </c>
      <c r="C41" s="1">
        <v>558.0</v>
      </c>
      <c r="D41" s="1">
        <v>0.0</v>
      </c>
      <c r="E41" s="1" t="s">
        <v>2272</v>
      </c>
      <c r="F41" s="1" t="s">
        <v>44</v>
      </c>
      <c r="G41" s="1" t="s">
        <v>19</v>
      </c>
      <c r="H41" s="1" t="s">
        <v>2368</v>
      </c>
      <c r="I41" s="1" t="s">
        <v>2369</v>
      </c>
      <c r="J41" s="1" t="s">
        <v>2370</v>
      </c>
      <c r="K41" s="1" t="s">
        <v>2371</v>
      </c>
      <c r="L41" s="1">
        <v>-5.0</v>
      </c>
      <c r="M41" s="1">
        <v>0.0113</v>
      </c>
      <c r="N41" s="1">
        <v>11.24025</v>
      </c>
      <c r="O41" s="1" t="s">
        <v>2254</v>
      </c>
      <c r="P41" s="1" t="s">
        <v>2372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idden="1">
      <c r="A42" s="1" t="s">
        <v>24</v>
      </c>
      <c r="B42" s="1" t="s">
        <v>17</v>
      </c>
      <c r="C42" s="1">
        <v>329.0</v>
      </c>
      <c r="D42" s="1">
        <v>0.0</v>
      </c>
      <c r="E42" s="1" t="s">
        <v>25</v>
      </c>
      <c r="F42" s="1" t="s">
        <v>18</v>
      </c>
      <c r="G42" s="1" t="s">
        <v>19</v>
      </c>
      <c r="H42" s="1" t="s">
        <v>2373</v>
      </c>
      <c r="I42" s="1" t="s">
        <v>2374</v>
      </c>
      <c r="J42" s="1" t="s">
        <v>2374</v>
      </c>
      <c r="K42" s="2"/>
      <c r="L42" s="1">
        <v>-5.0</v>
      </c>
      <c r="M42" s="1"/>
      <c r="N42" s="1">
        <v>9.1292</v>
      </c>
      <c r="O42" s="1" t="s">
        <v>2247</v>
      </c>
      <c r="P42" s="1" t="s">
        <v>2375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idden="1">
      <c r="A43" s="1" t="s">
        <v>24</v>
      </c>
      <c r="B43" s="1" t="s">
        <v>17</v>
      </c>
      <c r="C43" s="1">
        <v>434.0</v>
      </c>
      <c r="D43" s="1">
        <v>0.0</v>
      </c>
      <c r="E43" s="1" t="s">
        <v>25</v>
      </c>
      <c r="F43" s="1" t="s">
        <v>18</v>
      </c>
      <c r="G43" s="1" t="s">
        <v>19</v>
      </c>
      <c r="H43" s="1" t="s">
        <v>2376</v>
      </c>
      <c r="I43" s="1" t="s">
        <v>2377</v>
      </c>
      <c r="J43" s="1" t="s">
        <v>2377</v>
      </c>
      <c r="K43" s="2"/>
      <c r="L43" s="1">
        <v>-5.0</v>
      </c>
      <c r="M43" s="1"/>
      <c r="N43" s="1">
        <v>9.529683333333333</v>
      </c>
      <c r="O43" s="1" t="s">
        <v>2247</v>
      </c>
      <c r="P43" s="1" t="s">
        <v>2378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idden="1">
      <c r="A44" s="1" t="s">
        <v>24</v>
      </c>
      <c r="B44" s="1" t="s">
        <v>17</v>
      </c>
      <c r="C44" s="1">
        <v>922.0</v>
      </c>
      <c r="D44" s="1">
        <v>0.0</v>
      </c>
      <c r="E44" s="1" t="s">
        <v>25</v>
      </c>
      <c r="F44" s="1" t="s">
        <v>18</v>
      </c>
      <c r="G44" s="1" t="s">
        <v>19</v>
      </c>
      <c r="H44" s="1" t="s">
        <v>2379</v>
      </c>
      <c r="I44" s="1" t="s">
        <v>2380</v>
      </c>
      <c r="J44" s="1" t="s">
        <v>2380</v>
      </c>
      <c r="K44" s="2"/>
      <c r="L44" s="1">
        <v>-7.0</v>
      </c>
      <c r="M44" s="1"/>
      <c r="N44" s="1">
        <v>12.782083333333333</v>
      </c>
      <c r="O44" s="1" t="s">
        <v>2247</v>
      </c>
      <c r="P44" s="1" t="s">
        <v>2381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idden="1">
      <c r="A45" s="1" t="s">
        <v>24</v>
      </c>
      <c r="B45" s="1" t="s">
        <v>17</v>
      </c>
      <c r="C45" s="1">
        <v>637.0</v>
      </c>
      <c r="D45" s="1">
        <v>0.0</v>
      </c>
      <c r="E45" s="1" t="s">
        <v>25</v>
      </c>
      <c r="F45" s="1" t="s">
        <v>18</v>
      </c>
      <c r="G45" s="1" t="s">
        <v>19</v>
      </c>
      <c r="H45" s="1" t="s">
        <v>2382</v>
      </c>
      <c r="I45" s="1" t="s">
        <v>2383</v>
      </c>
      <c r="J45" s="1" t="s">
        <v>2383</v>
      </c>
      <c r="K45" s="2"/>
      <c r="L45" s="1">
        <v>-12.0</v>
      </c>
      <c r="M45" s="1"/>
      <c r="N45" s="1">
        <v>7.862983333333333</v>
      </c>
      <c r="O45" s="1" t="s">
        <v>2247</v>
      </c>
      <c r="P45" s="1" t="s">
        <v>2384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idden="1">
      <c r="A46" s="1" t="s">
        <v>24</v>
      </c>
      <c r="B46" s="1" t="s">
        <v>17</v>
      </c>
      <c r="C46" s="1">
        <v>528.0</v>
      </c>
      <c r="D46" s="1">
        <v>0.0</v>
      </c>
      <c r="E46" s="1" t="s">
        <v>25</v>
      </c>
      <c r="F46" s="1" t="s">
        <v>18</v>
      </c>
      <c r="G46" s="1" t="s">
        <v>19</v>
      </c>
      <c r="H46" s="1" t="s">
        <v>2385</v>
      </c>
      <c r="I46" s="1" t="s">
        <v>2386</v>
      </c>
      <c r="J46" s="1" t="s">
        <v>2386</v>
      </c>
      <c r="K46" s="2"/>
      <c r="L46" s="1">
        <v>-13.0</v>
      </c>
      <c r="M46" s="1"/>
      <c r="N46" s="1">
        <v>6.14505</v>
      </c>
      <c r="O46" s="1" t="s">
        <v>2247</v>
      </c>
      <c r="P46" s="1" t="s">
        <v>2387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idden="1">
      <c r="A47" s="1" t="s">
        <v>37</v>
      </c>
      <c r="B47" s="1" t="s">
        <v>17</v>
      </c>
      <c r="C47" s="1">
        <v>385.0</v>
      </c>
      <c r="D47" s="1">
        <v>0.0</v>
      </c>
      <c r="E47" s="1" t="s">
        <v>25</v>
      </c>
      <c r="F47" s="1" t="s">
        <v>44</v>
      </c>
      <c r="G47" s="1" t="s">
        <v>19</v>
      </c>
      <c r="H47" s="1" t="s">
        <v>2388</v>
      </c>
      <c r="I47" s="1" t="s">
        <v>2389</v>
      </c>
      <c r="J47" s="1" t="s">
        <v>2390</v>
      </c>
      <c r="K47" s="1" t="s">
        <v>2391</v>
      </c>
      <c r="L47" s="1">
        <v>-12.0</v>
      </c>
      <c r="M47" s="1">
        <v>0.7067166666666667</v>
      </c>
      <c r="N47" s="1">
        <v>8.3756</v>
      </c>
      <c r="O47" s="1" t="s">
        <v>2254</v>
      </c>
      <c r="P47" s="1" t="s">
        <v>2392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idden="1">
      <c r="A48" s="1" t="s">
        <v>37</v>
      </c>
      <c r="B48" s="1" t="s">
        <v>17</v>
      </c>
      <c r="C48" s="1">
        <v>308.0</v>
      </c>
      <c r="D48" s="1">
        <v>50.0</v>
      </c>
      <c r="E48" s="2"/>
      <c r="F48" s="1" t="s">
        <v>38</v>
      </c>
      <c r="G48" s="1" t="s">
        <v>254</v>
      </c>
      <c r="H48" s="1" t="s">
        <v>2393</v>
      </c>
      <c r="I48" s="1" t="s">
        <v>2394</v>
      </c>
      <c r="J48" s="1" t="s">
        <v>2242</v>
      </c>
      <c r="K48" s="2"/>
      <c r="L48" s="1">
        <v>584.0</v>
      </c>
      <c r="M48" s="1"/>
      <c r="N48" s="1">
        <v>29.8092</v>
      </c>
      <c r="O48" s="1" t="s">
        <v>2254</v>
      </c>
      <c r="P48" s="1" t="s">
        <v>2395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idden="1">
      <c r="A49" s="1" t="s">
        <v>37</v>
      </c>
      <c r="B49" s="1" t="s">
        <v>17</v>
      </c>
      <c r="C49" s="1">
        <v>374.0</v>
      </c>
      <c r="D49" s="1">
        <v>66.0</v>
      </c>
      <c r="E49" s="2"/>
      <c r="F49" s="1" t="s">
        <v>38</v>
      </c>
      <c r="G49" s="1" t="s">
        <v>19</v>
      </c>
      <c r="H49" s="1" t="s">
        <v>2396</v>
      </c>
      <c r="I49" s="1" t="s">
        <v>2397</v>
      </c>
      <c r="J49" s="1" t="s">
        <v>2242</v>
      </c>
      <c r="K49" s="2"/>
      <c r="L49" s="1">
        <v>606.0</v>
      </c>
      <c r="M49" s="1"/>
      <c r="N49" s="1">
        <v>11.9638</v>
      </c>
      <c r="O49" s="1" t="s">
        <v>2254</v>
      </c>
      <c r="P49" s="1" t="s">
        <v>2398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>
      <c r="A50" s="1" t="s">
        <v>16</v>
      </c>
      <c r="B50" s="1" t="s">
        <v>311</v>
      </c>
      <c r="C50" s="1">
        <v>528.0</v>
      </c>
      <c r="D50" s="1">
        <v>0.0</v>
      </c>
      <c r="E50" s="2"/>
      <c r="F50" s="1" t="s">
        <v>18</v>
      </c>
      <c r="G50" s="1" t="s">
        <v>19</v>
      </c>
      <c r="H50" s="1" t="s">
        <v>2399</v>
      </c>
      <c r="I50" s="1" t="s">
        <v>2400</v>
      </c>
      <c r="J50" s="1" t="s">
        <v>2400</v>
      </c>
      <c r="K50" s="2"/>
      <c r="L50" s="1">
        <v>-11.0</v>
      </c>
      <c r="M50" s="1"/>
      <c r="N50" s="1">
        <v>8.563066666666666</v>
      </c>
      <c r="O50" s="1" t="s">
        <v>2243</v>
      </c>
      <c r="P50" s="1" t="s">
        <v>2401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idden="1">
      <c r="A51" s="1" t="s">
        <v>24</v>
      </c>
      <c r="B51" s="1" t="s">
        <v>17</v>
      </c>
      <c r="C51" s="1">
        <v>717.0</v>
      </c>
      <c r="D51" s="1">
        <v>0.0</v>
      </c>
      <c r="E51" s="1" t="s">
        <v>25</v>
      </c>
      <c r="F51" s="1" t="s">
        <v>18</v>
      </c>
      <c r="G51" s="1" t="s">
        <v>19</v>
      </c>
      <c r="H51" s="1" t="s">
        <v>2402</v>
      </c>
      <c r="I51" s="1" t="s">
        <v>2403</v>
      </c>
      <c r="J51" s="1" t="s">
        <v>2403</v>
      </c>
      <c r="K51" s="2"/>
      <c r="L51" s="1">
        <v>-12.0</v>
      </c>
      <c r="M51" s="1"/>
      <c r="N51" s="1">
        <v>7.444516666666667</v>
      </c>
      <c r="O51" s="1" t="s">
        <v>2247</v>
      </c>
      <c r="P51" s="1" t="s">
        <v>2404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idden="1">
      <c r="A52" s="1" t="s">
        <v>37</v>
      </c>
      <c r="B52" s="1" t="s">
        <v>17</v>
      </c>
      <c r="C52" s="1">
        <v>487.0</v>
      </c>
      <c r="D52" s="1">
        <v>95.0</v>
      </c>
      <c r="E52" s="2"/>
      <c r="F52" s="1" t="s">
        <v>38</v>
      </c>
      <c r="G52" s="1" t="s">
        <v>19</v>
      </c>
      <c r="H52" s="1" t="s">
        <v>2405</v>
      </c>
      <c r="I52" s="1" t="s">
        <v>2406</v>
      </c>
      <c r="J52" s="1" t="s">
        <v>2242</v>
      </c>
      <c r="K52" s="2"/>
      <c r="L52" s="1">
        <v>615.0</v>
      </c>
      <c r="M52" s="1"/>
      <c r="N52" s="1">
        <v>6.584383333333333</v>
      </c>
      <c r="O52" s="1" t="s">
        <v>2254</v>
      </c>
      <c r="P52" s="1" t="s">
        <v>2407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idden="1">
      <c r="A53" s="1" t="s">
        <v>16</v>
      </c>
      <c r="B53" s="1" t="s">
        <v>311</v>
      </c>
      <c r="C53" s="1">
        <v>264.0</v>
      </c>
      <c r="D53" s="1">
        <v>0.0</v>
      </c>
      <c r="E53" s="2"/>
      <c r="F53" s="1" t="s">
        <v>18</v>
      </c>
      <c r="G53" s="1" t="s">
        <v>19</v>
      </c>
      <c r="H53" s="1" t="s">
        <v>2408</v>
      </c>
      <c r="I53" s="1" t="s">
        <v>2409</v>
      </c>
      <c r="J53" s="1" t="s">
        <v>2409</v>
      </c>
      <c r="K53" s="2"/>
      <c r="L53" s="1">
        <v>-8.0</v>
      </c>
      <c r="M53" s="1"/>
      <c r="N53" s="1">
        <v>6.097166666666666</v>
      </c>
      <c r="O53" s="1" t="s">
        <v>2243</v>
      </c>
      <c r="P53" s="1" t="s">
        <v>2410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>
      <c r="A54" s="1" t="s">
        <v>37</v>
      </c>
      <c r="B54" s="1" t="s">
        <v>17</v>
      </c>
      <c r="C54" s="1">
        <v>221.0</v>
      </c>
      <c r="D54" s="1">
        <v>117.0</v>
      </c>
      <c r="E54" s="2"/>
      <c r="F54" s="1" t="s">
        <v>38</v>
      </c>
      <c r="G54" s="1" t="s">
        <v>19</v>
      </c>
      <c r="H54" s="1" t="s">
        <v>2411</v>
      </c>
      <c r="I54" s="1" t="s">
        <v>2412</v>
      </c>
      <c r="J54" s="1" t="s">
        <v>2242</v>
      </c>
      <c r="K54" s="2"/>
      <c r="L54" s="1">
        <v>614.0</v>
      </c>
      <c r="M54" s="1"/>
      <c r="N54" s="1">
        <v>13.239883333333333</v>
      </c>
      <c r="O54" s="1" t="s">
        <v>2254</v>
      </c>
      <c r="P54" s="1" t="s">
        <v>2413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idden="1">
      <c r="A55" s="1" t="s">
        <v>16</v>
      </c>
      <c r="B55" s="1" t="s">
        <v>311</v>
      </c>
      <c r="C55" s="1">
        <v>882.0</v>
      </c>
      <c r="D55" s="1">
        <v>0.0</v>
      </c>
      <c r="E55" s="2"/>
      <c r="F55" s="1" t="s">
        <v>18</v>
      </c>
      <c r="G55" s="1" t="s">
        <v>19</v>
      </c>
      <c r="H55" s="1" t="s">
        <v>2414</v>
      </c>
      <c r="I55" s="1" t="s">
        <v>2415</v>
      </c>
      <c r="J55" s="1" t="s">
        <v>2415</v>
      </c>
      <c r="K55" s="2"/>
      <c r="L55" s="1">
        <v>-10.0</v>
      </c>
      <c r="M55" s="1"/>
      <c r="N55" s="1">
        <v>9.58545</v>
      </c>
      <c r="O55" s="1" t="s">
        <v>2243</v>
      </c>
      <c r="P55" s="1" t="s">
        <v>2416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>
      <c r="A56" s="1" t="s">
        <v>16</v>
      </c>
      <c r="B56" s="1" t="s">
        <v>311</v>
      </c>
      <c r="C56" s="1">
        <v>423.0</v>
      </c>
      <c r="D56" s="1">
        <v>0.0</v>
      </c>
      <c r="E56" s="2"/>
      <c r="F56" s="1" t="s">
        <v>18</v>
      </c>
      <c r="G56" s="1" t="s">
        <v>19</v>
      </c>
      <c r="H56" s="1" t="s">
        <v>2417</v>
      </c>
      <c r="I56" s="1" t="s">
        <v>2418</v>
      </c>
      <c r="J56" s="1" t="s">
        <v>2418</v>
      </c>
      <c r="K56" s="2"/>
      <c r="L56" s="1">
        <v>-7.0</v>
      </c>
      <c r="M56" s="1"/>
      <c r="N56" s="1">
        <v>7.170766666666666</v>
      </c>
      <c r="O56" s="1" t="s">
        <v>2243</v>
      </c>
      <c r="P56" s="1" t="s">
        <v>2419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idden="1">
      <c r="A57" s="1" t="s">
        <v>37</v>
      </c>
      <c r="B57" s="1" t="s">
        <v>17</v>
      </c>
      <c r="C57" s="1">
        <v>304.0</v>
      </c>
      <c r="D57" s="1">
        <v>75.0</v>
      </c>
      <c r="E57" s="2"/>
      <c r="F57" s="1" t="s">
        <v>38</v>
      </c>
      <c r="G57" s="1" t="s">
        <v>19</v>
      </c>
      <c r="H57" s="1" t="s">
        <v>2420</v>
      </c>
      <c r="I57" s="1" t="s">
        <v>2421</v>
      </c>
      <c r="J57" s="1" t="s">
        <v>2242</v>
      </c>
      <c r="K57" s="2"/>
      <c r="L57" s="1">
        <v>614.0</v>
      </c>
      <c r="M57" s="1"/>
      <c r="N57" s="1">
        <v>25.273016666666667</v>
      </c>
      <c r="O57" s="1" t="s">
        <v>2254</v>
      </c>
      <c r="P57" s="1" t="s">
        <v>2422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idden="1">
      <c r="A58" s="1" t="s">
        <v>37</v>
      </c>
      <c r="B58" s="1" t="s">
        <v>17</v>
      </c>
      <c r="C58" s="1">
        <v>395.0</v>
      </c>
      <c r="D58" s="1">
        <v>19.0</v>
      </c>
      <c r="E58" s="1" t="s">
        <v>2272</v>
      </c>
      <c r="F58" s="1" t="s">
        <v>44</v>
      </c>
      <c r="G58" s="1" t="s">
        <v>19</v>
      </c>
      <c r="H58" s="1" t="s">
        <v>2423</v>
      </c>
      <c r="I58" s="1" t="s">
        <v>2424</v>
      </c>
      <c r="J58" s="1" t="s">
        <v>2425</v>
      </c>
      <c r="K58" s="1" t="s">
        <v>2426</v>
      </c>
      <c r="L58" s="1">
        <v>11.0</v>
      </c>
      <c r="M58" s="1">
        <v>0.011733333333333333</v>
      </c>
      <c r="N58" s="1">
        <v>11.052583333333333</v>
      </c>
      <c r="O58" s="1" t="s">
        <v>2254</v>
      </c>
      <c r="P58" s="1" t="s">
        <v>2427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1" t="s">
        <v>37</v>
      </c>
      <c r="B59" s="1" t="s">
        <v>17</v>
      </c>
      <c r="C59" s="1">
        <v>213.0</v>
      </c>
      <c r="D59" s="1">
        <v>61.0</v>
      </c>
      <c r="E59" s="2"/>
      <c r="F59" s="1" t="s">
        <v>38</v>
      </c>
      <c r="G59" s="1" t="s">
        <v>254</v>
      </c>
      <c r="H59" s="1" t="s">
        <v>2428</v>
      </c>
      <c r="I59" s="1" t="s">
        <v>2429</v>
      </c>
      <c r="J59" s="1" t="s">
        <v>2242</v>
      </c>
      <c r="K59" s="2"/>
      <c r="L59" s="1">
        <v>635.0</v>
      </c>
      <c r="M59" s="1"/>
      <c r="N59" s="1">
        <v>7.0203</v>
      </c>
      <c r="O59" s="1" t="s">
        <v>2254</v>
      </c>
      <c r="P59" s="1" t="s">
        <v>2430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1" t="s">
        <v>16</v>
      </c>
      <c r="B60" s="1" t="s">
        <v>311</v>
      </c>
      <c r="C60" s="1">
        <v>373.0</v>
      </c>
      <c r="D60" s="1">
        <v>0.0</v>
      </c>
      <c r="E60" s="2"/>
      <c r="F60" s="1" t="s">
        <v>18</v>
      </c>
      <c r="G60" s="1" t="s">
        <v>19</v>
      </c>
      <c r="H60" s="1" t="s">
        <v>2431</v>
      </c>
      <c r="I60" s="1" t="s">
        <v>2432</v>
      </c>
      <c r="J60" s="1" t="s">
        <v>2432</v>
      </c>
      <c r="K60" s="2"/>
      <c r="L60" s="1">
        <v>-7.0</v>
      </c>
      <c r="M60" s="1"/>
      <c r="N60" s="1">
        <v>7.79315</v>
      </c>
      <c r="O60" s="1" t="s">
        <v>2243</v>
      </c>
      <c r="P60" s="1" t="s">
        <v>2433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idden="1">
      <c r="A61" s="1" t="s">
        <v>29</v>
      </c>
      <c r="B61" s="1" t="s">
        <v>311</v>
      </c>
      <c r="C61" s="1">
        <v>1056.0</v>
      </c>
      <c r="D61" s="1">
        <v>0.0</v>
      </c>
      <c r="E61" s="1" t="s">
        <v>2361</v>
      </c>
      <c r="F61" s="1" t="s">
        <v>18</v>
      </c>
      <c r="G61" s="1" t="s">
        <v>19</v>
      </c>
      <c r="H61" s="1" t="s">
        <v>2434</v>
      </c>
      <c r="I61" s="1" t="s">
        <v>2435</v>
      </c>
      <c r="J61" s="1" t="s">
        <v>2435</v>
      </c>
      <c r="K61" s="2"/>
      <c r="L61" s="1">
        <v>-6.0</v>
      </c>
      <c r="M61" s="1"/>
      <c r="N61" s="1">
        <v>13.0527</v>
      </c>
      <c r="O61" s="1" t="s">
        <v>2243</v>
      </c>
      <c r="P61" s="1" t="s">
        <v>2436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1" t="s">
        <v>37</v>
      </c>
      <c r="B62" s="1" t="s">
        <v>17</v>
      </c>
      <c r="C62" s="1">
        <v>289.0</v>
      </c>
      <c r="D62" s="1">
        <v>90.0</v>
      </c>
      <c r="E62" s="2"/>
      <c r="F62" s="1" t="s">
        <v>38</v>
      </c>
      <c r="G62" s="1" t="s">
        <v>254</v>
      </c>
      <c r="H62" s="1" t="s">
        <v>2437</v>
      </c>
      <c r="I62" s="1" t="s">
        <v>2438</v>
      </c>
      <c r="J62" s="1" t="s">
        <v>2242</v>
      </c>
      <c r="K62" s="2"/>
      <c r="L62" s="1">
        <v>645.0</v>
      </c>
      <c r="M62" s="1"/>
      <c r="N62" s="1">
        <v>7.042633333333334</v>
      </c>
      <c r="O62" s="1" t="s">
        <v>2254</v>
      </c>
      <c r="P62" s="1" t="s">
        <v>2439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1" t="s">
        <v>37</v>
      </c>
      <c r="B63" s="1" t="s">
        <v>17</v>
      </c>
      <c r="C63" s="1">
        <v>558.0</v>
      </c>
      <c r="D63" s="1">
        <v>0.0</v>
      </c>
      <c r="E63" s="1" t="s">
        <v>25</v>
      </c>
      <c r="F63" s="1" t="s">
        <v>44</v>
      </c>
      <c r="G63" s="1" t="s">
        <v>19</v>
      </c>
      <c r="H63" s="1" t="s">
        <v>2440</v>
      </c>
      <c r="I63" s="1" t="s">
        <v>2441</v>
      </c>
      <c r="J63" s="1" t="s">
        <v>2442</v>
      </c>
      <c r="K63" s="1" t="s">
        <v>2443</v>
      </c>
      <c r="L63" s="1">
        <v>-8.0</v>
      </c>
      <c r="M63" s="1">
        <v>6.895616666666666</v>
      </c>
      <c r="N63" s="1">
        <v>8.658033333333334</v>
      </c>
      <c r="O63" s="1" t="s">
        <v>2254</v>
      </c>
      <c r="P63" s="1" t="s">
        <v>2444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1" t="s">
        <v>16</v>
      </c>
      <c r="B64" s="1" t="s">
        <v>311</v>
      </c>
      <c r="C64" s="1">
        <v>617.0</v>
      </c>
      <c r="D64" s="1">
        <v>0.0</v>
      </c>
      <c r="E64" s="2"/>
      <c r="F64" s="1" t="s">
        <v>18</v>
      </c>
      <c r="G64" s="1" t="s">
        <v>19</v>
      </c>
      <c r="H64" s="1" t="s">
        <v>2445</v>
      </c>
      <c r="I64" s="1" t="s">
        <v>2446</v>
      </c>
      <c r="J64" s="1" t="s">
        <v>2446</v>
      </c>
      <c r="K64" s="2"/>
      <c r="L64" s="1">
        <v>-9.0</v>
      </c>
      <c r="M64" s="1"/>
      <c r="N64" s="1">
        <v>10.3009</v>
      </c>
      <c r="O64" s="1" t="s">
        <v>2243</v>
      </c>
      <c r="P64" s="1" t="s">
        <v>2447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idden="1">
      <c r="A65" s="1" t="s">
        <v>37</v>
      </c>
      <c r="B65" s="1" t="s">
        <v>17</v>
      </c>
      <c r="C65" s="1">
        <v>199.0</v>
      </c>
      <c r="D65" s="1">
        <v>50.0</v>
      </c>
      <c r="E65" s="2"/>
      <c r="F65" s="1" t="s">
        <v>38</v>
      </c>
      <c r="G65" s="1" t="s">
        <v>19</v>
      </c>
      <c r="H65" s="1" t="s">
        <v>2448</v>
      </c>
      <c r="I65" s="1" t="s">
        <v>2449</v>
      </c>
      <c r="J65" s="1" t="s">
        <v>2242</v>
      </c>
      <c r="K65" s="2"/>
      <c r="L65" s="1">
        <v>651.0</v>
      </c>
      <c r="M65" s="1"/>
      <c r="N65" s="1">
        <v>3.537333333333333</v>
      </c>
      <c r="O65" s="1" t="s">
        <v>2254</v>
      </c>
      <c r="P65" s="1" t="s">
        <v>2450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1" t="s">
        <v>37</v>
      </c>
      <c r="B66" s="1" t="s">
        <v>17</v>
      </c>
      <c r="C66" s="1">
        <v>349.0</v>
      </c>
      <c r="D66" s="1">
        <v>0.0</v>
      </c>
      <c r="E66" s="1" t="s">
        <v>2272</v>
      </c>
      <c r="F66" s="1" t="s">
        <v>44</v>
      </c>
      <c r="G66" s="1" t="s">
        <v>45</v>
      </c>
      <c r="H66" s="1" t="s">
        <v>2451</v>
      </c>
      <c r="I66" s="1" t="s">
        <v>2452</v>
      </c>
      <c r="J66" s="1" t="s">
        <v>2453</v>
      </c>
      <c r="K66" s="1" t="s">
        <v>2454</v>
      </c>
      <c r="L66" s="1">
        <v>0.0</v>
      </c>
      <c r="M66" s="1">
        <v>0.010366666666666666</v>
      </c>
      <c r="N66" s="1">
        <v>6.07255</v>
      </c>
      <c r="O66" s="1" t="s">
        <v>2254</v>
      </c>
      <c r="P66" s="1" t="s">
        <v>2455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idden="1">
      <c r="A67" s="1" t="s">
        <v>24</v>
      </c>
      <c r="B67" s="1" t="s">
        <v>17</v>
      </c>
      <c r="C67" s="1">
        <v>640.0</v>
      </c>
      <c r="D67" s="1">
        <v>0.0</v>
      </c>
      <c r="E67" s="1" t="s">
        <v>25</v>
      </c>
      <c r="F67" s="1" t="s">
        <v>18</v>
      </c>
      <c r="G67" s="1" t="s">
        <v>19</v>
      </c>
      <c r="H67" s="1" t="s">
        <v>2456</v>
      </c>
      <c r="I67" s="1" t="s">
        <v>2457</v>
      </c>
      <c r="J67" s="1" t="s">
        <v>2457</v>
      </c>
      <c r="K67" s="2"/>
      <c r="L67" s="1">
        <v>-7.0</v>
      </c>
      <c r="M67" s="1"/>
      <c r="N67" s="1">
        <v>12.126866666666666</v>
      </c>
      <c r="O67" s="1" t="s">
        <v>2247</v>
      </c>
      <c r="P67" s="1" t="s">
        <v>2458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idden="1">
      <c r="A68" s="1" t="s">
        <v>16</v>
      </c>
      <c r="B68" s="1" t="s">
        <v>311</v>
      </c>
      <c r="C68" s="1">
        <v>817.0</v>
      </c>
      <c r="D68" s="1">
        <v>0.0</v>
      </c>
      <c r="E68" s="2"/>
      <c r="F68" s="1" t="s">
        <v>18</v>
      </c>
      <c r="G68" s="1" t="s">
        <v>19</v>
      </c>
      <c r="H68" s="1" t="s">
        <v>2459</v>
      </c>
      <c r="I68" s="1" t="s">
        <v>2460</v>
      </c>
      <c r="J68" s="1" t="s">
        <v>2460</v>
      </c>
      <c r="K68" s="2"/>
      <c r="L68" s="1">
        <v>-10.0</v>
      </c>
      <c r="M68" s="1"/>
      <c r="N68" s="1">
        <v>9.514416666666667</v>
      </c>
      <c r="O68" s="1" t="s">
        <v>2243</v>
      </c>
      <c r="P68" s="1" t="s">
        <v>2461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idden="1">
      <c r="A69" s="1" t="s">
        <v>24</v>
      </c>
      <c r="B69" s="1" t="s">
        <v>17</v>
      </c>
      <c r="C69" s="3">
        <v>409.0</v>
      </c>
      <c r="D69" s="1">
        <v>0.0</v>
      </c>
      <c r="E69" s="1" t="s">
        <v>25</v>
      </c>
      <c r="F69" s="1" t="s">
        <v>18</v>
      </c>
      <c r="G69" s="1" t="s">
        <v>19</v>
      </c>
      <c r="H69" s="1" t="s">
        <v>2462</v>
      </c>
      <c r="I69" s="1" t="s">
        <v>2463</v>
      </c>
      <c r="J69" s="1" t="s">
        <v>2463</v>
      </c>
      <c r="K69" s="2"/>
      <c r="L69" s="1">
        <v>-8.0</v>
      </c>
      <c r="M69" s="1"/>
      <c r="N69" s="1">
        <v>6.2876</v>
      </c>
      <c r="O69" s="1" t="s">
        <v>2247</v>
      </c>
      <c r="P69" s="1" t="s">
        <v>2464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idden="1">
      <c r="A70" s="1" t="s">
        <v>16</v>
      </c>
      <c r="B70" s="1" t="s">
        <v>311</v>
      </c>
      <c r="C70" s="1">
        <v>336.0</v>
      </c>
      <c r="D70" s="1">
        <v>0.0</v>
      </c>
      <c r="E70" s="2"/>
      <c r="F70" s="1" t="s">
        <v>18</v>
      </c>
      <c r="G70" s="1" t="s">
        <v>19</v>
      </c>
      <c r="H70" s="1" t="s">
        <v>2465</v>
      </c>
      <c r="I70" s="1" t="s">
        <v>2466</v>
      </c>
      <c r="J70" s="1" t="s">
        <v>2466</v>
      </c>
      <c r="K70" s="2"/>
      <c r="L70" s="1">
        <v>-8.0</v>
      </c>
      <c r="M70" s="1"/>
      <c r="N70" s="1">
        <v>6.661033333333333</v>
      </c>
      <c r="O70" s="1" t="s">
        <v>2243</v>
      </c>
      <c r="P70" s="1" t="s">
        <v>2467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1" t="s">
        <v>37</v>
      </c>
      <c r="B71" s="1" t="s">
        <v>17</v>
      </c>
      <c r="C71" s="1">
        <v>1075.0</v>
      </c>
      <c r="D71" s="1">
        <v>0.0</v>
      </c>
      <c r="E71" s="1" t="s">
        <v>2272</v>
      </c>
      <c r="F71" s="1" t="s">
        <v>44</v>
      </c>
      <c r="G71" s="1" t="s">
        <v>19</v>
      </c>
      <c r="H71" s="1" t="s">
        <v>2468</v>
      </c>
      <c r="I71" s="1" t="s">
        <v>2469</v>
      </c>
      <c r="J71" s="1" t="s">
        <v>2470</v>
      </c>
      <c r="K71" s="1" t="s">
        <v>2471</v>
      </c>
      <c r="L71" s="1">
        <v>-7.0</v>
      </c>
      <c r="M71" s="1">
        <v>0.013733333333333334</v>
      </c>
      <c r="N71" s="1">
        <v>11.043616666666667</v>
      </c>
      <c r="O71" s="1" t="s">
        <v>2254</v>
      </c>
      <c r="P71" s="1" t="s">
        <v>2472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idden="1">
      <c r="A72" s="1" t="s">
        <v>24</v>
      </c>
      <c r="B72" s="1" t="s">
        <v>17</v>
      </c>
      <c r="C72" s="1">
        <v>289.0</v>
      </c>
      <c r="D72" s="1">
        <v>0.0</v>
      </c>
      <c r="E72" s="1" t="s">
        <v>25</v>
      </c>
      <c r="F72" s="1" t="s">
        <v>18</v>
      </c>
      <c r="G72" s="1" t="s">
        <v>19</v>
      </c>
      <c r="H72" s="1" t="s">
        <v>2473</v>
      </c>
      <c r="I72" s="1" t="s">
        <v>2474</v>
      </c>
      <c r="J72" s="1" t="s">
        <v>2474</v>
      </c>
      <c r="K72" s="2"/>
      <c r="L72" s="1">
        <v>-7.0</v>
      </c>
      <c r="M72" s="1"/>
      <c r="N72" s="1">
        <v>7.138933333333333</v>
      </c>
      <c r="O72" s="1" t="s">
        <v>2247</v>
      </c>
      <c r="P72" s="1" t="s">
        <v>2475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idden="1">
      <c r="A73" s="1" t="s">
        <v>37</v>
      </c>
      <c r="B73" s="1" t="s">
        <v>17</v>
      </c>
      <c r="C73" s="3">
        <v>352.0</v>
      </c>
      <c r="D73" s="1">
        <v>106.0</v>
      </c>
      <c r="E73" s="2"/>
      <c r="F73" s="1" t="s">
        <v>38</v>
      </c>
      <c r="G73" s="1" t="s">
        <v>254</v>
      </c>
      <c r="H73" s="1" t="s">
        <v>2476</v>
      </c>
      <c r="I73" s="1" t="s">
        <v>2477</v>
      </c>
      <c r="J73" s="1" t="s">
        <v>2242</v>
      </c>
      <c r="K73" s="2"/>
      <c r="L73" s="1">
        <v>660.0</v>
      </c>
      <c r="M73" s="1"/>
      <c r="N73" s="1">
        <v>8.60415</v>
      </c>
      <c r="O73" s="1" t="s">
        <v>2254</v>
      </c>
      <c r="P73" s="1" t="s">
        <v>2478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idden="1">
      <c r="A74" s="1" t="s">
        <v>37</v>
      </c>
      <c r="B74" s="1" t="s">
        <v>17</v>
      </c>
      <c r="C74" s="1">
        <v>683.0</v>
      </c>
      <c r="D74" s="1">
        <v>161.0</v>
      </c>
      <c r="E74" s="2"/>
      <c r="F74" s="1" t="s">
        <v>38</v>
      </c>
      <c r="G74" s="1" t="s">
        <v>254</v>
      </c>
      <c r="H74" s="1" t="s">
        <v>2479</v>
      </c>
      <c r="I74" s="1" t="s">
        <v>2480</v>
      </c>
      <c r="J74" s="1" t="s">
        <v>2242</v>
      </c>
      <c r="K74" s="2"/>
      <c r="L74" s="1">
        <v>629.0</v>
      </c>
      <c r="M74" s="1"/>
      <c r="N74" s="1">
        <v>40.18515</v>
      </c>
      <c r="O74" s="1" t="s">
        <v>2254</v>
      </c>
      <c r="P74" s="1" t="s">
        <v>2481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1" t="s">
        <v>117</v>
      </c>
      <c r="B75" s="1" t="s">
        <v>17</v>
      </c>
      <c r="C75" s="1">
        <v>49.0</v>
      </c>
      <c r="D75" s="1">
        <v>0.0</v>
      </c>
      <c r="E75" s="2"/>
      <c r="F75" s="1" t="s">
        <v>38</v>
      </c>
      <c r="G75" s="1" t="s">
        <v>45</v>
      </c>
      <c r="H75" s="1" t="s">
        <v>2482</v>
      </c>
      <c r="I75" s="1" t="s">
        <v>2483</v>
      </c>
      <c r="J75" s="1" t="s">
        <v>2242</v>
      </c>
      <c r="K75" s="2"/>
      <c r="L75" s="1">
        <v>678.0</v>
      </c>
      <c r="M75" s="1"/>
      <c r="N75" s="1">
        <v>0.5380833333333334</v>
      </c>
      <c r="O75" s="1" t="s">
        <v>120</v>
      </c>
      <c r="P75" s="1" t="s">
        <v>2484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idden="1">
      <c r="A76" s="1" t="s">
        <v>37</v>
      </c>
      <c r="B76" s="1" t="s">
        <v>17</v>
      </c>
      <c r="C76" s="1">
        <v>907.0</v>
      </c>
      <c r="D76" s="1">
        <v>0.0</v>
      </c>
      <c r="E76" s="1" t="s">
        <v>2272</v>
      </c>
      <c r="F76" s="1" t="s">
        <v>44</v>
      </c>
      <c r="G76" s="1" t="s">
        <v>19</v>
      </c>
      <c r="H76" s="1" t="s">
        <v>2485</v>
      </c>
      <c r="I76" s="1" t="s">
        <v>2486</v>
      </c>
      <c r="J76" s="1" t="s">
        <v>2487</v>
      </c>
      <c r="K76" s="1" t="s">
        <v>2488</v>
      </c>
      <c r="L76" s="1">
        <v>26.0</v>
      </c>
      <c r="M76" s="1">
        <v>0.015766666666666665</v>
      </c>
      <c r="N76" s="1">
        <v>40.84466666666667</v>
      </c>
      <c r="O76" s="1" t="s">
        <v>2254</v>
      </c>
      <c r="P76" s="1" t="s">
        <v>2489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1" t="s">
        <v>117</v>
      </c>
      <c r="B77" s="3" t="s">
        <v>17</v>
      </c>
      <c r="C77" s="1">
        <v>309.0</v>
      </c>
      <c r="D77" s="1">
        <v>0.0</v>
      </c>
      <c r="E77" s="2"/>
      <c r="F77" s="1" t="s">
        <v>38</v>
      </c>
      <c r="G77" s="1" t="s">
        <v>45</v>
      </c>
      <c r="H77" s="1" t="s">
        <v>2490</v>
      </c>
      <c r="I77" s="1" t="s">
        <v>2491</v>
      </c>
      <c r="J77" s="1" t="s">
        <v>2242</v>
      </c>
      <c r="K77" s="2"/>
      <c r="L77" s="1">
        <v>691.0</v>
      </c>
      <c r="M77" s="1"/>
      <c r="N77" s="1">
        <v>5.255216666666667</v>
      </c>
      <c r="O77" s="1" t="s">
        <v>120</v>
      </c>
      <c r="P77" s="1" t="s">
        <v>2492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1" t="s">
        <v>24</v>
      </c>
      <c r="B78" s="1" t="s">
        <v>17</v>
      </c>
      <c r="C78" s="1">
        <v>224.0</v>
      </c>
      <c r="D78" s="1">
        <v>0.0</v>
      </c>
      <c r="E78" s="1" t="s">
        <v>25</v>
      </c>
      <c r="F78" s="1" t="s">
        <v>18</v>
      </c>
      <c r="G78" s="1" t="s">
        <v>19</v>
      </c>
      <c r="H78" s="1" t="s">
        <v>2493</v>
      </c>
      <c r="I78" s="1" t="s">
        <v>2494</v>
      </c>
      <c r="J78" s="1" t="s">
        <v>2494</v>
      </c>
      <c r="K78" s="2"/>
      <c r="L78" s="1">
        <v>-7.0</v>
      </c>
      <c r="M78" s="1"/>
      <c r="N78" s="1">
        <v>7.229833333333334</v>
      </c>
      <c r="O78" s="1" t="s">
        <v>2247</v>
      </c>
      <c r="P78" s="1" t="s">
        <v>2495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idden="1">
      <c r="A79" s="1" t="s">
        <v>16</v>
      </c>
      <c r="B79" s="1" t="s">
        <v>311</v>
      </c>
      <c r="C79" s="1">
        <v>867.0</v>
      </c>
      <c r="D79" s="1">
        <v>0.0</v>
      </c>
      <c r="E79" s="2"/>
      <c r="F79" s="1" t="s">
        <v>18</v>
      </c>
      <c r="G79" s="1" t="s">
        <v>19</v>
      </c>
      <c r="H79" s="1" t="s">
        <v>2496</v>
      </c>
      <c r="I79" s="1" t="s">
        <v>2497</v>
      </c>
      <c r="J79" s="1" t="s">
        <v>2497</v>
      </c>
      <c r="K79" s="2"/>
      <c r="L79" s="1">
        <v>-12.0</v>
      </c>
      <c r="M79" s="1"/>
      <c r="N79" s="1">
        <v>7.70405</v>
      </c>
      <c r="O79" s="1" t="s">
        <v>2243</v>
      </c>
      <c r="P79" s="1" t="s">
        <v>2498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1" t="s">
        <v>37</v>
      </c>
      <c r="B80" s="1" t="s">
        <v>17</v>
      </c>
      <c r="C80" s="1">
        <v>269.0</v>
      </c>
      <c r="D80" s="1">
        <v>0.0</v>
      </c>
      <c r="E80" s="1" t="s">
        <v>2272</v>
      </c>
      <c r="F80" s="1" t="s">
        <v>44</v>
      </c>
      <c r="G80" s="1" t="s">
        <v>19</v>
      </c>
      <c r="H80" s="1" t="s">
        <v>2499</v>
      </c>
      <c r="I80" s="1" t="s">
        <v>2500</v>
      </c>
      <c r="J80" s="1" t="s">
        <v>2501</v>
      </c>
      <c r="K80" s="1" t="s">
        <v>2502</v>
      </c>
      <c r="L80" s="1">
        <v>14.0</v>
      </c>
      <c r="M80" s="1">
        <v>0.010766666666666667</v>
      </c>
      <c r="N80" s="1">
        <v>5.742616666666667</v>
      </c>
      <c r="O80" s="1" t="s">
        <v>2254</v>
      </c>
      <c r="P80" s="1" t="s">
        <v>2503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idden="1">
      <c r="A81" s="1" t="s">
        <v>37</v>
      </c>
      <c r="B81" s="1" t="s">
        <v>17</v>
      </c>
      <c r="C81" s="1">
        <v>611.0</v>
      </c>
      <c r="D81" s="1">
        <v>123.0</v>
      </c>
      <c r="E81" s="2"/>
      <c r="F81" s="1" t="s">
        <v>38</v>
      </c>
      <c r="G81" s="1" t="s">
        <v>45</v>
      </c>
      <c r="H81" s="1" t="s">
        <v>2504</v>
      </c>
      <c r="I81" s="1" t="s">
        <v>2505</v>
      </c>
      <c r="J81" s="1" t="s">
        <v>2242</v>
      </c>
      <c r="K81" s="2"/>
      <c r="L81" s="1">
        <v>686.0</v>
      </c>
      <c r="M81" s="1"/>
      <c r="N81" s="1">
        <v>8.4314</v>
      </c>
      <c r="O81" s="1" t="s">
        <v>2254</v>
      </c>
      <c r="P81" s="1" t="s">
        <v>2506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idden="1">
      <c r="A82" s="1" t="s">
        <v>16</v>
      </c>
      <c r="B82" s="1" t="s">
        <v>311</v>
      </c>
      <c r="C82" s="1">
        <v>553.0</v>
      </c>
      <c r="D82" s="1">
        <v>0.0</v>
      </c>
      <c r="E82" s="2"/>
      <c r="F82" s="1" t="s">
        <v>18</v>
      </c>
      <c r="G82" s="1" t="s">
        <v>19</v>
      </c>
      <c r="H82" s="1" t="s">
        <v>2507</v>
      </c>
      <c r="I82" s="1" t="s">
        <v>2508</v>
      </c>
      <c r="J82" s="1" t="s">
        <v>2508</v>
      </c>
      <c r="K82" s="2"/>
      <c r="L82" s="1">
        <v>-11.0</v>
      </c>
      <c r="M82" s="1"/>
      <c r="N82" s="1">
        <v>8.458116666666667</v>
      </c>
      <c r="O82" s="1" t="s">
        <v>2243</v>
      </c>
      <c r="P82" s="1" t="s">
        <v>2509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idden="1">
      <c r="A83" s="1" t="s">
        <v>37</v>
      </c>
      <c r="B83" s="1" t="s">
        <v>17</v>
      </c>
      <c r="C83" s="1">
        <v>199.0</v>
      </c>
      <c r="D83" s="1">
        <v>50.0</v>
      </c>
      <c r="E83" s="2"/>
      <c r="F83" s="1" t="s">
        <v>38</v>
      </c>
      <c r="G83" s="1" t="s">
        <v>45</v>
      </c>
      <c r="H83" s="1" t="s">
        <v>2510</v>
      </c>
      <c r="I83" s="1" t="s">
        <v>2511</v>
      </c>
      <c r="J83" s="1" t="s">
        <v>2242</v>
      </c>
      <c r="K83" s="2"/>
      <c r="L83" s="1">
        <v>703.0</v>
      </c>
      <c r="M83" s="1"/>
      <c r="N83" s="1">
        <v>5.14535</v>
      </c>
      <c r="O83" s="1" t="s">
        <v>2254</v>
      </c>
      <c r="P83" s="1" t="s">
        <v>2512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idden="1">
      <c r="A84" s="1" t="s">
        <v>24</v>
      </c>
      <c r="B84" s="1" t="s">
        <v>17</v>
      </c>
      <c r="C84" s="1">
        <v>224.0</v>
      </c>
      <c r="D84" s="1">
        <v>0.0</v>
      </c>
      <c r="E84" s="1" t="s">
        <v>25</v>
      </c>
      <c r="F84" s="1" t="s">
        <v>18</v>
      </c>
      <c r="G84" s="1" t="s">
        <v>19</v>
      </c>
      <c r="H84" s="1" t="s">
        <v>2513</v>
      </c>
      <c r="I84" s="1" t="s">
        <v>2514</v>
      </c>
      <c r="J84" s="1" t="s">
        <v>2514</v>
      </c>
      <c r="K84" s="2"/>
      <c r="L84" s="1">
        <v>-9.0</v>
      </c>
      <c r="M84" s="1"/>
      <c r="N84" s="1">
        <v>5.84445</v>
      </c>
      <c r="O84" s="1" t="s">
        <v>2247</v>
      </c>
      <c r="P84" s="1" t="s">
        <v>2495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idden="1">
      <c r="A85" s="1" t="s">
        <v>37</v>
      </c>
      <c r="B85" s="1" t="s">
        <v>17</v>
      </c>
      <c r="C85" s="3">
        <v>323.0</v>
      </c>
      <c r="D85" s="1">
        <v>0.0</v>
      </c>
      <c r="E85" s="1" t="s">
        <v>2272</v>
      </c>
      <c r="F85" s="1" t="s">
        <v>44</v>
      </c>
      <c r="G85" s="1" t="s">
        <v>19</v>
      </c>
      <c r="H85" s="1" t="s">
        <v>2515</v>
      </c>
      <c r="I85" s="1" t="s">
        <v>2516</v>
      </c>
      <c r="J85" s="1" t="s">
        <v>2517</v>
      </c>
      <c r="K85" s="1" t="s">
        <v>2518</v>
      </c>
      <c r="L85" s="1">
        <v>4.0</v>
      </c>
      <c r="M85" s="1">
        <v>0.008366666666666666</v>
      </c>
      <c r="N85" s="1">
        <v>11.017266666666666</v>
      </c>
      <c r="O85" s="1" t="s">
        <v>2254</v>
      </c>
      <c r="P85" s="1" t="s">
        <v>2519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idden="1">
      <c r="A86" s="1" t="s">
        <v>37</v>
      </c>
      <c r="B86" s="1" t="s">
        <v>17</v>
      </c>
      <c r="C86" s="1">
        <v>309.0</v>
      </c>
      <c r="D86" s="1">
        <v>0.0</v>
      </c>
      <c r="E86" s="1" t="s">
        <v>2272</v>
      </c>
      <c r="F86" s="1" t="s">
        <v>44</v>
      </c>
      <c r="G86" s="1" t="s">
        <v>45</v>
      </c>
      <c r="H86" s="1" t="s">
        <v>2520</v>
      </c>
      <c r="I86" s="1" t="s">
        <v>2521</v>
      </c>
      <c r="J86" s="1" t="s">
        <v>2522</v>
      </c>
      <c r="K86" s="1" t="s">
        <v>2523</v>
      </c>
      <c r="L86" s="1">
        <v>-1.0</v>
      </c>
      <c r="M86" s="1">
        <v>0.013666666666666667</v>
      </c>
      <c r="N86" s="1">
        <v>12.903916666666667</v>
      </c>
      <c r="O86" s="1" t="s">
        <v>2254</v>
      </c>
      <c r="P86" s="1" t="s">
        <v>2524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idden="1">
      <c r="A87" s="1" t="s">
        <v>16</v>
      </c>
      <c r="B87" s="1" t="s">
        <v>311</v>
      </c>
      <c r="C87" s="1">
        <v>1092.0</v>
      </c>
      <c r="D87" s="1">
        <v>0.0</v>
      </c>
      <c r="E87" s="2"/>
      <c r="F87" s="1" t="s">
        <v>18</v>
      </c>
      <c r="G87" s="1" t="s">
        <v>19</v>
      </c>
      <c r="H87" s="1" t="s">
        <v>2525</v>
      </c>
      <c r="I87" s="1" t="s">
        <v>2526</v>
      </c>
      <c r="J87" s="1" t="s">
        <v>2526</v>
      </c>
      <c r="K87" s="2"/>
      <c r="L87" s="1">
        <v>-11.0</v>
      </c>
      <c r="M87" s="1"/>
      <c r="N87" s="1">
        <v>8.300966666666667</v>
      </c>
      <c r="O87" s="1" t="s">
        <v>2243</v>
      </c>
      <c r="P87" s="1" t="s">
        <v>2527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1" t="s">
        <v>37</v>
      </c>
      <c r="B88" s="1" t="s">
        <v>17</v>
      </c>
      <c r="C88" s="3">
        <v>566.0</v>
      </c>
      <c r="D88" s="1">
        <v>142.0</v>
      </c>
      <c r="E88" s="2"/>
      <c r="F88" s="1" t="s">
        <v>38</v>
      </c>
      <c r="G88" s="1" t="s">
        <v>45</v>
      </c>
      <c r="H88" s="1" t="s">
        <v>2528</v>
      </c>
      <c r="I88" s="1" t="s">
        <v>2529</v>
      </c>
      <c r="J88" s="1" t="s">
        <v>2242</v>
      </c>
      <c r="K88" s="2"/>
      <c r="L88" s="1">
        <v>713.0</v>
      </c>
      <c r="M88" s="1"/>
      <c r="N88" s="1">
        <v>13.193766666666667</v>
      </c>
      <c r="O88" s="1" t="s">
        <v>2254</v>
      </c>
      <c r="P88" s="1" t="s">
        <v>2530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idden="1">
      <c r="A89" s="1" t="s">
        <v>37</v>
      </c>
      <c r="B89" s="1" t="s">
        <v>17</v>
      </c>
      <c r="C89" s="1">
        <v>515.0</v>
      </c>
      <c r="D89" s="1">
        <v>0.0</v>
      </c>
      <c r="E89" s="2"/>
      <c r="F89" s="1" t="s">
        <v>38</v>
      </c>
      <c r="G89" s="1" t="s">
        <v>19</v>
      </c>
      <c r="H89" s="1" t="s">
        <v>2531</v>
      </c>
      <c r="I89" s="1" t="s">
        <v>2532</v>
      </c>
      <c r="J89" s="1" t="s">
        <v>2242</v>
      </c>
      <c r="K89" s="2"/>
      <c r="L89" s="1">
        <v>716.0</v>
      </c>
      <c r="M89" s="1"/>
      <c r="N89" s="1">
        <v>6.5202333333333335</v>
      </c>
      <c r="O89" s="1" t="s">
        <v>2254</v>
      </c>
      <c r="P89" s="1" t="s">
        <v>2533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idden="1">
      <c r="A90" s="1" t="s">
        <v>24</v>
      </c>
      <c r="B90" s="1" t="s">
        <v>17</v>
      </c>
      <c r="C90" s="1">
        <v>792.0</v>
      </c>
      <c r="D90" s="1">
        <v>0.0</v>
      </c>
      <c r="E90" s="1" t="s">
        <v>25</v>
      </c>
      <c r="F90" s="1" t="s">
        <v>18</v>
      </c>
      <c r="G90" s="1" t="s">
        <v>19</v>
      </c>
      <c r="H90" s="1" t="s">
        <v>2534</v>
      </c>
      <c r="I90" s="1" t="s">
        <v>2535</v>
      </c>
      <c r="J90" s="1" t="s">
        <v>2535</v>
      </c>
      <c r="K90" s="2"/>
      <c r="L90" s="1">
        <v>-10.0</v>
      </c>
      <c r="M90" s="1"/>
      <c r="N90" s="1">
        <v>9.356</v>
      </c>
      <c r="O90" s="1" t="s">
        <v>2247</v>
      </c>
      <c r="P90" s="1" t="s">
        <v>2536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idden="1">
      <c r="A91" s="1" t="s">
        <v>16</v>
      </c>
      <c r="B91" s="1" t="s">
        <v>311</v>
      </c>
      <c r="C91" s="1">
        <v>563.0</v>
      </c>
      <c r="D91" s="1">
        <v>0.0</v>
      </c>
      <c r="E91" s="2"/>
      <c r="F91" s="1" t="s">
        <v>18</v>
      </c>
      <c r="G91" s="1" t="s">
        <v>19</v>
      </c>
      <c r="H91" s="1" t="s">
        <v>2537</v>
      </c>
      <c r="I91" s="1" t="s">
        <v>2538</v>
      </c>
      <c r="J91" s="1" t="s">
        <v>2538</v>
      </c>
      <c r="K91" s="2"/>
      <c r="L91" s="1">
        <v>-10.0</v>
      </c>
      <c r="M91" s="1"/>
      <c r="N91" s="1">
        <v>8.884433333333334</v>
      </c>
      <c r="O91" s="1" t="s">
        <v>2243</v>
      </c>
      <c r="P91" s="1" t="s">
        <v>2539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1" t="s">
        <v>37</v>
      </c>
      <c r="B92" s="1" t="s">
        <v>17</v>
      </c>
      <c r="C92" s="1">
        <v>255.0</v>
      </c>
      <c r="D92" s="1">
        <v>61.0</v>
      </c>
      <c r="E92" s="2"/>
      <c r="F92" s="1" t="s">
        <v>38</v>
      </c>
      <c r="G92" s="1" t="s">
        <v>19</v>
      </c>
      <c r="H92" s="1" t="s">
        <v>2540</v>
      </c>
      <c r="I92" s="1" t="s">
        <v>2541</v>
      </c>
      <c r="J92" s="1" t="s">
        <v>2242</v>
      </c>
      <c r="K92" s="2"/>
      <c r="L92" s="1">
        <v>743.0</v>
      </c>
      <c r="M92" s="1"/>
      <c r="N92" s="1">
        <v>6.4077</v>
      </c>
      <c r="O92" s="1" t="s">
        <v>2254</v>
      </c>
      <c r="P92" s="1" t="s">
        <v>2542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1" t="s">
        <v>24</v>
      </c>
      <c r="B93" s="1" t="s">
        <v>17</v>
      </c>
      <c r="C93" s="3">
        <v>264.0</v>
      </c>
      <c r="D93" s="1">
        <v>0.0</v>
      </c>
      <c r="E93" s="1" t="s">
        <v>25</v>
      </c>
      <c r="F93" s="1" t="s">
        <v>18</v>
      </c>
      <c r="G93" s="1" t="s">
        <v>19</v>
      </c>
      <c r="H93" s="1" t="s">
        <v>2543</v>
      </c>
      <c r="I93" s="1" t="s">
        <v>2544</v>
      </c>
      <c r="J93" s="1" t="s">
        <v>2544</v>
      </c>
      <c r="K93" s="2"/>
      <c r="L93" s="1">
        <v>-10.0</v>
      </c>
      <c r="M93" s="1"/>
      <c r="N93" s="1">
        <v>4.41015</v>
      </c>
      <c r="O93" s="1" t="s">
        <v>2247</v>
      </c>
      <c r="P93" s="1" t="s">
        <v>2545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idden="1">
      <c r="A94" s="1" t="s">
        <v>24</v>
      </c>
      <c r="B94" s="1" t="s">
        <v>17</v>
      </c>
      <c r="C94" s="1">
        <v>563.0</v>
      </c>
      <c r="D94" s="1">
        <v>0.0</v>
      </c>
      <c r="E94" s="1" t="s">
        <v>25</v>
      </c>
      <c r="F94" s="1" t="s">
        <v>18</v>
      </c>
      <c r="G94" s="1" t="s">
        <v>19</v>
      </c>
      <c r="H94" s="1" t="s">
        <v>2546</v>
      </c>
      <c r="I94" s="1" t="s">
        <v>2547</v>
      </c>
      <c r="J94" s="1" t="s">
        <v>2547</v>
      </c>
      <c r="K94" s="2"/>
      <c r="L94" s="1">
        <v>-14.0</v>
      </c>
      <c r="M94" s="1"/>
      <c r="N94" s="1">
        <v>5.418633333333333</v>
      </c>
      <c r="O94" s="1" t="s">
        <v>2247</v>
      </c>
      <c r="P94" s="1" t="s">
        <v>2548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idden="1">
      <c r="A95" s="1" t="s">
        <v>16</v>
      </c>
      <c r="B95" s="1" t="s">
        <v>311</v>
      </c>
      <c r="C95" s="1">
        <v>274.0</v>
      </c>
      <c r="D95" s="1">
        <v>0.0</v>
      </c>
      <c r="E95" s="2"/>
      <c r="F95" s="1" t="s">
        <v>18</v>
      </c>
      <c r="G95" s="1" t="s">
        <v>19</v>
      </c>
      <c r="H95" s="1" t="s">
        <v>2549</v>
      </c>
      <c r="I95" s="1" t="s">
        <v>2550</v>
      </c>
      <c r="J95" s="1" t="s">
        <v>2550</v>
      </c>
      <c r="K95" s="2"/>
      <c r="L95" s="1">
        <v>-6.0</v>
      </c>
      <c r="M95" s="1"/>
      <c r="N95" s="1">
        <v>8.829383333333332</v>
      </c>
      <c r="O95" s="1" t="s">
        <v>2243</v>
      </c>
      <c r="P95" s="1" t="s">
        <v>2551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idden="1">
      <c r="A96" s="1" t="s">
        <v>16</v>
      </c>
      <c r="B96" s="1" t="s">
        <v>311</v>
      </c>
      <c r="C96" s="1">
        <v>329.0</v>
      </c>
      <c r="D96" s="1">
        <v>0.0</v>
      </c>
      <c r="E96" s="2"/>
      <c r="F96" s="1" t="s">
        <v>18</v>
      </c>
      <c r="G96" s="1" t="s">
        <v>19</v>
      </c>
      <c r="H96" s="1" t="s">
        <v>2552</v>
      </c>
      <c r="I96" s="1" t="s">
        <v>2553</v>
      </c>
      <c r="J96" s="1" t="s">
        <v>2553</v>
      </c>
      <c r="K96" s="2"/>
      <c r="L96" s="1">
        <v>-7.0</v>
      </c>
      <c r="M96" s="1"/>
      <c r="N96" s="1">
        <v>7.7627</v>
      </c>
      <c r="O96" s="1" t="s">
        <v>2243</v>
      </c>
      <c r="P96" s="1" t="s">
        <v>2554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idden="1">
      <c r="A97" s="1" t="s">
        <v>37</v>
      </c>
      <c r="B97" s="1" t="s">
        <v>17</v>
      </c>
      <c r="C97" s="3">
        <v>199.0</v>
      </c>
      <c r="D97" s="1">
        <v>50.0</v>
      </c>
      <c r="E97" s="2"/>
      <c r="F97" s="1" t="s">
        <v>38</v>
      </c>
      <c r="G97" s="1" t="s">
        <v>254</v>
      </c>
      <c r="H97" s="1" t="s">
        <v>2555</v>
      </c>
      <c r="I97" s="1" t="s">
        <v>2556</v>
      </c>
      <c r="J97" s="1" t="s">
        <v>2242</v>
      </c>
      <c r="K97" s="2"/>
      <c r="L97" s="1">
        <v>764.0</v>
      </c>
      <c r="M97" s="1"/>
      <c r="N97" s="1">
        <v>6.8456166666666665</v>
      </c>
      <c r="O97" s="1" t="s">
        <v>2254</v>
      </c>
      <c r="P97" s="1" t="s">
        <v>2557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idden="1">
      <c r="A98" s="1" t="s">
        <v>37</v>
      </c>
      <c r="B98" s="1" t="s">
        <v>17</v>
      </c>
      <c r="C98" s="1">
        <v>747.0</v>
      </c>
      <c r="D98" s="1">
        <v>0.0</v>
      </c>
      <c r="E98" s="1" t="s">
        <v>2558</v>
      </c>
      <c r="F98" s="1" t="s">
        <v>44</v>
      </c>
      <c r="G98" s="1" t="s">
        <v>45</v>
      </c>
      <c r="H98" s="1" t="s">
        <v>2559</v>
      </c>
      <c r="I98" s="1" t="s">
        <v>2560</v>
      </c>
      <c r="J98" s="1" t="s">
        <v>2561</v>
      </c>
      <c r="K98" s="1" t="s">
        <v>2562</v>
      </c>
      <c r="L98" s="1">
        <v>-7.0</v>
      </c>
      <c r="M98" s="1">
        <v>0.009266666666666666</v>
      </c>
      <c r="N98" s="1">
        <v>16.58503333333333</v>
      </c>
      <c r="O98" s="1" t="s">
        <v>2254</v>
      </c>
      <c r="P98" s="1" t="s">
        <v>2563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idden="1">
      <c r="A99" s="1" t="s">
        <v>37</v>
      </c>
      <c r="B99" s="1" t="s">
        <v>17</v>
      </c>
      <c r="C99" s="3">
        <v>526.0</v>
      </c>
      <c r="D99" s="1">
        <v>0.0</v>
      </c>
      <c r="E99" s="1" t="s">
        <v>2272</v>
      </c>
      <c r="F99" s="1" t="s">
        <v>44</v>
      </c>
      <c r="G99" s="1" t="s">
        <v>19</v>
      </c>
      <c r="H99" s="1" t="s">
        <v>2564</v>
      </c>
      <c r="I99" s="1" t="s">
        <v>2565</v>
      </c>
      <c r="J99" s="1" t="s">
        <v>2566</v>
      </c>
      <c r="K99" s="1" t="s">
        <v>2567</v>
      </c>
      <c r="L99" s="1">
        <v>-8.0</v>
      </c>
      <c r="M99" s="1">
        <v>0.008566666666666667</v>
      </c>
      <c r="N99" s="1">
        <v>18.195566666666668</v>
      </c>
      <c r="O99" s="1" t="s">
        <v>2254</v>
      </c>
      <c r="P99" s="1" t="s">
        <v>2568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1" t="s">
        <v>16</v>
      </c>
      <c r="B100" s="1" t="s">
        <v>311</v>
      </c>
      <c r="C100" s="3">
        <v>468.0</v>
      </c>
      <c r="D100" s="1">
        <v>0.0</v>
      </c>
      <c r="E100" s="2"/>
      <c r="F100" s="1" t="s">
        <v>18</v>
      </c>
      <c r="G100" s="1" t="s">
        <v>19</v>
      </c>
      <c r="H100" s="1" t="s">
        <v>2569</v>
      </c>
      <c r="I100" s="1" t="s">
        <v>2570</v>
      </c>
      <c r="J100" s="1" t="s">
        <v>2570</v>
      </c>
      <c r="K100" s="2"/>
      <c r="L100" s="1">
        <v>-1.0</v>
      </c>
      <c r="M100" s="1"/>
      <c r="N100" s="1">
        <v>7.442116666666666</v>
      </c>
      <c r="O100" s="1" t="s">
        <v>2243</v>
      </c>
      <c r="P100" s="1" t="s">
        <v>2571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idden="1">
      <c r="A101" s="1" t="s">
        <v>24</v>
      </c>
      <c r="B101" s="1" t="s">
        <v>17</v>
      </c>
      <c r="C101" s="1">
        <v>356.0</v>
      </c>
      <c r="D101" s="1">
        <v>0.0</v>
      </c>
      <c r="E101" s="1" t="s">
        <v>25</v>
      </c>
      <c r="F101" s="1" t="s">
        <v>18</v>
      </c>
      <c r="G101" s="1" t="s">
        <v>19</v>
      </c>
      <c r="H101" s="1" t="s">
        <v>2572</v>
      </c>
      <c r="I101" s="1" t="s">
        <v>2573</v>
      </c>
      <c r="J101" s="1" t="s">
        <v>2573</v>
      </c>
      <c r="K101" s="2"/>
      <c r="L101" s="1">
        <v>-8.0</v>
      </c>
      <c r="M101" s="1"/>
      <c r="N101" s="1">
        <v>6.33215</v>
      </c>
      <c r="O101" s="1" t="s">
        <v>2247</v>
      </c>
      <c r="P101" s="1" t="s">
        <v>2574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idden="1">
      <c r="A102" s="1" t="s">
        <v>37</v>
      </c>
      <c r="B102" s="1" t="s">
        <v>17</v>
      </c>
      <c r="C102" s="1">
        <v>349.0</v>
      </c>
      <c r="D102" s="1">
        <v>0.0</v>
      </c>
      <c r="E102" s="1" t="s">
        <v>2558</v>
      </c>
      <c r="F102" s="1" t="s">
        <v>44</v>
      </c>
      <c r="G102" s="1" t="s">
        <v>19</v>
      </c>
      <c r="H102" s="1" t="s">
        <v>2575</v>
      </c>
      <c r="I102" s="1" t="s">
        <v>2576</v>
      </c>
      <c r="J102" s="1" t="s">
        <v>2577</v>
      </c>
      <c r="K102" s="1" t="s">
        <v>2578</v>
      </c>
      <c r="L102" s="1">
        <v>-2.0</v>
      </c>
      <c r="M102" s="1">
        <v>0.010083333333333333</v>
      </c>
      <c r="N102" s="1">
        <v>8.008583333333334</v>
      </c>
      <c r="O102" s="1" t="s">
        <v>2254</v>
      </c>
      <c r="P102" s="1" t="s">
        <v>2579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1" t="s">
        <v>24</v>
      </c>
      <c r="B103" s="1" t="s">
        <v>17</v>
      </c>
      <c r="C103" s="1">
        <v>264.0</v>
      </c>
      <c r="D103" s="1">
        <v>0.0</v>
      </c>
      <c r="E103" s="1" t="s">
        <v>25</v>
      </c>
      <c r="F103" s="1" t="s">
        <v>18</v>
      </c>
      <c r="G103" s="1" t="s">
        <v>19</v>
      </c>
      <c r="H103" s="1" t="s">
        <v>2580</v>
      </c>
      <c r="I103" s="1" t="s">
        <v>2581</v>
      </c>
      <c r="J103" s="1" t="s">
        <v>2581</v>
      </c>
      <c r="K103" s="2"/>
      <c r="L103" s="1">
        <v>-8.0</v>
      </c>
      <c r="M103" s="1"/>
      <c r="N103" s="1">
        <v>6.824983333333333</v>
      </c>
      <c r="O103" s="1" t="s">
        <v>2247</v>
      </c>
      <c r="P103" s="1" t="s">
        <v>2582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idden="1">
      <c r="A104" s="1" t="s">
        <v>16</v>
      </c>
      <c r="B104" s="1" t="s">
        <v>311</v>
      </c>
      <c r="C104" s="1">
        <v>558.0</v>
      </c>
      <c r="D104" s="1">
        <v>0.0</v>
      </c>
      <c r="E104" s="2"/>
      <c r="F104" s="1" t="s">
        <v>18</v>
      </c>
      <c r="G104" s="1" t="s">
        <v>45</v>
      </c>
      <c r="H104" s="1" t="s">
        <v>2583</v>
      </c>
      <c r="I104" s="1" t="s">
        <v>2584</v>
      </c>
      <c r="J104" s="1" t="s">
        <v>2584</v>
      </c>
      <c r="K104" s="2"/>
      <c r="L104" s="1">
        <v>-8.0</v>
      </c>
      <c r="M104" s="1"/>
      <c r="N104" s="1">
        <v>10.03765</v>
      </c>
      <c r="O104" s="1" t="s">
        <v>2243</v>
      </c>
      <c r="P104" s="1" t="s">
        <v>2585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idden="1">
      <c r="A105" s="1" t="s">
        <v>16</v>
      </c>
      <c r="B105" s="1" t="s">
        <v>311</v>
      </c>
      <c r="C105" s="1">
        <v>394.0</v>
      </c>
      <c r="D105" s="1">
        <v>0.0</v>
      </c>
      <c r="E105" s="2"/>
      <c r="F105" s="1" t="s">
        <v>18</v>
      </c>
      <c r="G105" s="1" t="s">
        <v>19</v>
      </c>
      <c r="H105" s="1" t="s">
        <v>2586</v>
      </c>
      <c r="I105" s="1" t="s">
        <v>2587</v>
      </c>
      <c r="J105" s="1" t="s">
        <v>2587</v>
      </c>
      <c r="K105" s="2"/>
      <c r="L105" s="1">
        <v>-7.0</v>
      </c>
      <c r="M105" s="1"/>
      <c r="N105" s="1">
        <v>7.561533333333333</v>
      </c>
      <c r="O105" s="1" t="s">
        <v>2243</v>
      </c>
      <c r="P105" s="1" t="s">
        <v>2588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1" t="s">
        <v>24</v>
      </c>
      <c r="B106" s="1" t="s">
        <v>17</v>
      </c>
      <c r="C106" s="1">
        <v>423.0</v>
      </c>
      <c r="D106" s="1">
        <v>0.0</v>
      </c>
      <c r="E106" s="1" t="s">
        <v>25</v>
      </c>
      <c r="F106" s="1" t="s">
        <v>18</v>
      </c>
      <c r="G106" s="1" t="s">
        <v>19</v>
      </c>
      <c r="H106" s="1" t="s">
        <v>2589</v>
      </c>
      <c r="I106" s="1" t="s">
        <v>2590</v>
      </c>
      <c r="J106" s="1" t="s">
        <v>2590</v>
      </c>
      <c r="K106" s="2"/>
      <c r="L106" s="1">
        <v>-5.0</v>
      </c>
      <c r="M106" s="1"/>
      <c r="N106" s="1">
        <v>9.144333333333334</v>
      </c>
      <c r="O106" s="1" t="s">
        <v>2247</v>
      </c>
      <c r="P106" s="1" t="s">
        <v>2591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1" t="s">
        <v>29</v>
      </c>
      <c r="B107" s="1" t="s">
        <v>311</v>
      </c>
      <c r="C107" s="1">
        <v>464.0</v>
      </c>
      <c r="D107" s="1">
        <v>0.0</v>
      </c>
      <c r="E107" s="1" t="s">
        <v>2592</v>
      </c>
      <c r="F107" s="1" t="s">
        <v>18</v>
      </c>
      <c r="G107" s="1" t="s">
        <v>19</v>
      </c>
      <c r="H107" s="1" t="s">
        <v>2593</v>
      </c>
      <c r="I107" s="1" t="s">
        <v>2594</v>
      </c>
      <c r="J107" s="1" t="s">
        <v>2594</v>
      </c>
      <c r="K107" s="2"/>
      <c r="L107" s="1">
        <v>-5.0</v>
      </c>
      <c r="M107" s="1"/>
      <c r="N107" s="1">
        <v>9.4218</v>
      </c>
      <c r="O107" s="1" t="s">
        <v>2243</v>
      </c>
      <c r="P107" s="1" t="s">
        <v>2595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idden="1">
      <c r="A108" s="1" t="s">
        <v>37</v>
      </c>
      <c r="B108" s="1" t="s">
        <v>17</v>
      </c>
      <c r="C108" s="1">
        <v>245.0</v>
      </c>
      <c r="D108" s="1">
        <v>61.0</v>
      </c>
      <c r="E108" s="2"/>
      <c r="F108" s="1" t="s">
        <v>38</v>
      </c>
      <c r="G108" s="1" t="s">
        <v>45</v>
      </c>
      <c r="H108" s="1" t="s">
        <v>2596</v>
      </c>
      <c r="I108" s="1" t="s">
        <v>2597</v>
      </c>
      <c r="J108" s="1" t="s">
        <v>2242</v>
      </c>
      <c r="K108" s="2"/>
      <c r="L108" s="1">
        <v>809.0</v>
      </c>
      <c r="M108" s="1"/>
      <c r="N108" s="1">
        <v>28.087</v>
      </c>
      <c r="O108" s="1" t="s">
        <v>2254</v>
      </c>
      <c r="P108" s="1" t="s">
        <v>2598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idden="1">
      <c r="A109" s="1" t="s">
        <v>24</v>
      </c>
      <c r="B109" s="1" t="s">
        <v>17</v>
      </c>
      <c r="C109" s="1">
        <v>264.0</v>
      </c>
      <c r="D109" s="1">
        <v>0.0</v>
      </c>
      <c r="E109" s="1" t="s">
        <v>25</v>
      </c>
      <c r="F109" s="1" t="s">
        <v>18</v>
      </c>
      <c r="G109" s="1" t="s">
        <v>19</v>
      </c>
      <c r="H109" s="1" t="s">
        <v>2599</v>
      </c>
      <c r="I109" s="1" t="s">
        <v>2600</v>
      </c>
      <c r="J109" s="1" t="s">
        <v>2600</v>
      </c>
      <c r="K109" s="2"/>
      <c r="L109" s="1">
        <v>-6.0</v>
      </c>
      <c r="M109" s="1"/>
      <c r="N109" s="1">
        <v>8.44255</v>
      </c>
      <c r="O109" s="1" t="s">
        <v>2247</v>
      </c>
      <c r="P109" s="1" t="s">
        <v>2601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idden="1">
      <c r="A110" s="1" t="s">
        <v>16</v>
      </c>
      <c r="B110" s="1" t="s">
        <v>311</v>
      </c>
      <c r="C110" s="1">
        <v>399.0</v>
      </c>
      <c r="D110" s="1">
        <v>0.0</v>
      </c>
      <c r="E110" s="2"/>
      <c r="F110" s="1" t="s">
        <v>18</v>
      </c>
      <c r="G110" s="1" t="s">
        <v>19</v>
      </c>
      <c r="H110" s="1" t="s">
        <v>2602</v>
      </c>
      <c r="I110" s="1" t="s">
        <v>2603</v>
      </c>
      <c r="J110" s="1" t="s">
        <v>2603</v>
      </c>
      <c r="K110" s="2"/>
      <c r="L110" s="1">
        <v>-6.0</v>
      </c>
      <c r="M110" s="1"/>
      <c r="N110" s="1">
        <v>8.044216666666667</v>
      </c>
      <c r="O110" s="1" t="s">
        <v>2243</v>
      </c>
      <c r="P110" s="1" t="s">
        <v>2604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idden="1">
      <c r="A111" s="1" t="s">
        <v>37</v>
      </c>
      <c r="B111" s="1" t="s">
        <v>17</v>
      </c>
      <c r="C111" s="1">
        <v>717.0</v>
      </c>
      <c r="D111" s="1">
        <v>0.0</v>
      </c>
      <c r="E111" s="1" t="s">
        <v>2558</v>
      </c>
      <c r="F111" s="1" t="s">
        <v>44</v>
      </c>
      <c r="G111" s="1" t="s">
        <v>19</v>
      </c>
      <c r="H111" s="1" t="s">
        <v>2605</v>
      </c>
      <c r="I111" s="1" t="s">
        <v>2606</v>
      </c>
      <c r="J111" s="1" t="s">
        <v>2607</v>
      </c>
      <c r="K111" s="1" t="s">
        <v>2608</v>
      </c>
      <c r="L111" s="1">
        <v>-5.0</v>
      </c>
      <c r="M111" s="1">
        <v>0.008716666666666666</v>
      </c>
      <c r="N111" s="1">
        <v>9.655183333333333</v>
      </c>
      <c r="O111" s="1" t="s">
        <v>2254</v>
      </c>
      <c r="P111" s="1" t="s">
        <v>2609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1" t="s">
        <v>117</v>
      </c>
      <c r="B112" s="1" t="s">
        <v>17</v>
      </c>
      <c r="C112" s="1">
        <v>927.0</v>
      </c>
      <c r="D112" s="1">
        <v>0.0</v>
      </c>
      <c r="E112" s="2"/>
      <c r="F112" s="1" t="s">
        <v>38</v>
      </c>
      <c r="G112" s="1" t="s">
        <v>45</v>
      </c>
      <c r="H112" s="1" t="s">
        <v>2610</v>
      </c>
      <c r="I112" s="1" t="s">
        <v>2611</v>
      </c>
      <c r="J112" s="1" t="s">
        <v>2242</v>
      </c>
      <c r="K112" s="2"/>
      <c r="L112" s="1">
        <v>896.0</v>
      </c>
      <c r="M112" s="1"/>
      <c r="N112" s="1">
        <v>8.80905</v>
      </c>
      <c r="O112" s="1" t="s">
        <v>120</v>
      </c>
      <c r="P112" s="1" t="s">
        <v>2612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idden="1">
      <c r="A113" s="1" t="s">
        <v>37</v>
      </c>
      <c r="B113" s="1" t="s">
        <v>17</v>
      </c>
      <c r="C113" s="1">
        <v>255.0</v>
      </c>
      <c r="D113" s="1">
        <v>54.0</v>
      </c>
      <c r="E113" s="2"/>
      <c r="F113" s="1" t="s">
        <v>38</v>
      </c>
      <c r="G113" s="1" t="s">
        <v>254</v>
      </c>
      <c r="H113" s="1" t="s">
        <v>2613</v>
      </c>
      <c r="I113" s="1" t="s">
        <v>2614</v>
      </c>
      <c r="J113" s="1" t="s">
        <v>2242</v>
      </c>
      <c r="K113" s="2"/>
      <c r="L113" s="1">
        <v>892.0</v>
      </c>
      <c r="M113" s="1"/>
      <c r="N113" s="1">
        <v>6.634833333333333</v>
      </c>
      <c r="O113" s="1" t="s">
        <v>2254</v>
      </c>
      <c r="P113" s="1" t="s">
        <v>2615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idden="1">
      <c r="A114" s="1" t="s">
        <v>37</v>
      </c>
      <c r="B114" s="1" t="s">
        <v>17</v>
      </c>
      <c r="C114" s="1">
        <v>388.0</v>
      </c>
      <c r="D114" s="1">
        <v>0.0</v>
      </c>
      <c r="E114" s="1" t="s">
        <v>2558</v>
      </c>
      <c r="F114" s="1" t="s">
        <v>44</v>
      </c>
      <c r="G114" s="1" t="s">
        <v>19</v>
      </c>
      <c r="H114" s="1" t="s">
        <v>2616</v>
      </c>
      <c r="I114" s="1" t="s">
        <v>2617</v>
      </c>
      <c r="J114" s="1" t="s">
        <v>2618</v>
      </c>
      <c r="K114" s="1" t="s">
        <v>2619</v>
      </c>
      <c r="L114" s="1">
        <v>3.0</v>
      </c>
      <c r="M114" s="1">
        <v>0.010516666666666667</v>
      </c>
      <c r="N114" s="1">
        <v>7.6636</v>
      </c>
      <c r="O114" s="1" t="s">
        <v>2254</v>
      </c>
      <c r="P114" s="1" t="s">
        <v>2620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1" t="s">
        <v>16</v>
      </c>
      <c r="B115" s="1" t="s">
        <v>311</v>
      </c>
      <c r="C115" s="1">
        <v>1009.0</v>
      </c>
      <c r="D115" s="1">
        <v>0.0</v>
      </c>
      <c r="E115" s="2"/>
      <c r="F115" s="1" t="s">
        <v>18</v>
      </c>
      <c r="G115" s="1" t="s">
        <v>19</v>
      </c>
      <c r="H115" s="1" t="s">
        <v>2621</v>
      </c>
      <c r="I115" s="1" t="s">
        <v>2622</v>
      </c>
      <c r="J115" s="1" t="s">
        <v>2622</v>
      </c>
      <c r="K115" s="2"/>
      <c r="L115" s="1">
        <v>-2.0</v>
      </c>
      <c r="M115" s="1"/>
      <c r="N115" s="1">
        <v>17.7423</v>
      </c>
      <c r="O115" s="1" t="s">
        <v>2243</v>
      </c>
      <c r="P115" s="1" t="s">
        <v>2623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idden="1">
      <c r="A116" s="1" t="s">
        <v>37</v>
      </c>
      <c r="B116" s="1" t="s">
        <v>17</v>
      </c>
      <c r="C116" s="1">
        <v>528.0</v>
      </c>
      <c r="D116" s="1">
        <v>0.0</v>
      </c>
      <c r="E116" s="1" t="s">
        <v>2558</v>
      </c>
      <c r="F116" s="1" t="s">
        <v>44</v>
      </c>
      <c r="G116" s="1" t="s">
        <v>19</v>
      </c>
      <c r="H116" s="1" t="s">
        <v>2624</v>
      </c>
      <c r="I116" s="1" t="s">
        <v>2625</v>
      </c>
      <c r="J116" s="1" t="s">
        <v>2626</v>
      </c>
      <c r="K116" s="1" t="s">
        <v>2627</v>
      </c>
      <c r="L116" s="1">
        <v>3.0</v>
      </c>
      <c r="M116" s="1">
        <v>0.01385</v>
      </c>
      <c r="N116" s="1">
        <v>9.854716666666667</v>
      </c>
      <c r="O116" s="1" t="s">
        <v>2254</v>
      </c>
      <c r="P116" s="1" t="s">
        <v>2628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idden="1">
      <c r="A117" s="1" t="s">
        <v>37</v>
      </c>
      <c r="B117" s="1" t="s">
        <v>17</v>
      </c>
      <c r="C117" s="3">
        <v>309.0</v>
      </c>
      <c r="D117" s="1">
        <v>0.0</v>
      </c>
      <c r="E117" s="1" t="s">
        <v>2558</v>
      </c>
      <c r="F117" s="1" t="s">
        <v>44</v>
      </c>
      <c r="G117" s="1" t="s">
        <v>19</v>
      </c>
      <c r="H117" s="1" t="s">
        <v>2629</v>
      </c>
      <c r="I117" s="1" t="s">
        <v>2630</v>
      </c>
      <c r="J117" s="1" t="s">
        <v>2631</v>
      </c>
      <c r="K117" s="1" t="s">
        <v>2632</v>
      </c>
      <c r="L117" s="1">
        <v>0.0</v>
      </c>
      <c r="M117" s="1">
        <v>0.014066666666666667</v>
      </c>
      <c r="N117" s="1">
        <v>7.6052</v>
      </c>
      <c r="O117" s="1" t="s">
        <v>2254</v>
      </c>
      <c r="P117" s="1" t="s">
        <v>2633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1" t="s">
        <v>37</v>
      </c>
      <c r="B118" s="1" t="s">
        <v>17</v>
      </c>
      <c r="C118" s="3">
        <v>468.0</v>
      </c>
      <c r="D118" s="1">
        <v>0.0</v>
      </c>
      <c r="E118" s="1" t="s">
        <v>2558</v>
      </c>
      <c r="F118" s="1" t="s">
        <v>44</v>
      </c>
      <c r="G118" s="1" t="s">
        <v>19</v>
      </c>
      <c r="H118" s="1" t="s">
        <v>2634</v>
      </c>
      <c r="I118" s="1" t="s">
        <v>2635</v>
      </c>
      <c r="J118" s="1" t="s">
        <v>2636</v>
      </c>
      <c r="K118" s="1" t="s">
        <v>2637</v>
      </c>
      <c r="L118" s="1">
        <v>-4.0</v>
      </c>
      <c r="M118" s="1">
        <v>0.0111</v>
      </c>
      <c r="N118" s="1">
        <v>7.4201</v>
      </c>
      <c r="O118" s="1" t="s">
        <v>2254</v>
      </c>
      <c r="P118" s="1" t="s">
        <v>2638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idden="1">
      <c r="A119" s="1" t="s">
        <v>37</v>
      </c>
      <c r="B119" s="1" t="s">
        <v>17</v>
      </c>
      <c r="C119" s="1">
        <v>247.0</v>
      </c>
      <c r="D119" s="1">
        <v>62.0</v>
      </c>
      <c r="E119" s="2"/>
      <c r="F119" s="1" t="s">
        <v>38</v>
      </c>
      <c r="G119" s="1" t="s">
        <v>45</v>
      </c>
      <c r="H119" s="1" t="s">
        <v>2639</v>
      </c>
      <c r="I119" s="1" t="s">
        <v>2640</v>
      </c>
      <c r="J119" s="1" t="s">
        <v>2242</v>
      </c>
      <c r="K119" s="2"/>
      <c r="L119" s="1">
        <v>914.0</v>
      </c>
      <c r="M119" s="1"/>
      <c r="N119" s="1">
        <v>30.0315</v>
      </c>
      <c r="O119" s="1" t="s">
        <v>2254</v>
      </c>
      <c r="P119" s="1" t="s">
        <v>2633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idden="1">
      <c r="A120" s="1" t="s">
        <v>29</v>
      </c>
      <c r="B120" s="1" t="s">
        <v>311</v>
      </c>
      <c r="C120" s="1">
        <v>329.0</v>
      </c>
      <c r="D120" s="1">
        <v>0.0</v>
      </c>
      <c r="E120" s="1" t="s">
        <v>2641</v>
      </c>
      <c r="F120" s="1" t="s">
        <v>18</v>
      </c>
      <c r="G120" s="1" t="s">
        <v>19</v>
      </c>
      <c r="H120" s="1" t="s">
        <v>2642</v>
      </c>
      <c r="I120" s="1" t="s">
        <v>2643</v>
      </c>
      <c r="J120" s="1" t="s">
        <v>2643</v>
      </c>
      <c r="K120" s="2"/>
      <c r="L120" s="1">
        <v>-9.0</v>
      </c>
      <c r="M120" s="1"/>
      <c r="N120" s="1">
        <v>5.825683333333333</v>
      </c>
      <c r="O120" s="1" t="s">
        <v>2243</v>
      </c>
      <c r="P120" s="1" t="s">
        <v>2644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1" t="s">
        <v>29</v>
      </c>
      <c r="B121" s="1" t="s">
        <v>311</v>
      </c>
      <c r="C121" s="1">
        <v>329.0</v>
      </c>
      <c r="D121" s="1">
        <v>0.0</v>
      </c>
      <c r="E121" s="1" t="s">
        <v>2645</v>
      </c>
      <c r="F121" s="1" t="s">
        <v>18</v>
      </c>
      <c r="G121" s="1" t="s">
        <v>19</v>
      </c>
      <c r="H121" s="1" t="s">
        <v>2646</v>
      </c>
      <c r="I121" s="1" t="s">
        <v>2647</v>
      </c>
      <c r="J121" s="1" t="s">
        <v>2647</v>
      </c>
      <c r="K121" s="2"/>
      <c r="L121" s="1">
        <v>-9.0</v>
      </c>
      <c r="M121" s="1"/>
      <c r="N121" s="1">
        <v>5.426716666666667</v>
      </c>
      <c r="O121" s="1" t="s">
        <v>2243</v>
      </c>
      <c r="P121" s="1" t="s">
        <v>2648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idden="1">
      <c r="A122" s="1" t="s">
        <v>37</v>
      </c>
      <c r="B122" s="1" t="s">
        <v>17</v>
      </c>
      <c r="C122" s="1">
        <v>461.0</v>
      </c>
      <c r="D122" s="1">
        <v>0.0</v>
      </c>
      <c r="E122" s="1" t="s">
        <v>2558</v>
      </c>
      <c r="F122" s="1" t="s">
        <v>44</v>
      </c>
      <c r="G122" s="1" t="s">
        <v>19</v>
      </c>
      <c r="H122" s="1" t="s">
        <v>2649</v>
      </c>
      <c r="I122" s="1" t="s">
        <v>2650</v>
      </c>
      <c r="J122" s="1" t="s">
        <v>2651</v>
      </c>
      <c r="K122" s="1" t="s">
        <v>2652</v>
      </c>
      <c r="L122" s="1">
        <v>-3.0</v>
      </c>
      <c r="M122" s="1">
        <v>0.00835</v>
      </c>
      <c r="N122" s="1">
        <v>10.115416666666667</v>
      </c>
      <c r="O122" s="1" t="s">
        <v>2254</v>
      </c>
      <c r="P122" s="1" t="s">
        <v>2653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idden="1">
      <c r="A123" s="1" t="s">
        <v>24</v>
      </c>
      <c r="B123" s="1" t="s">
        <v>17</v>
      </c>
      <c r="C123" s="1">
        <v>264.0</v>
      </c>
      <c r="D123" s="1">
        <v>0.0</v>
      </c>
      <c r="E123" s="1" t="s">
        <v>25</v>
      </c>
      <c r="F123" s="1" t="s">
        <v>18</v>
      </c>
      <c r="G123" s="1" t="s">
        <v>19</v>
      </c>
      <c r="H123" s="1" t="s">
        <v>2654</v>
      </c>
      <c r="I123" s="1" t="s">
        <v>2655</v>
      </c>
      <c r="J123" s="1" t="s">
        <v>2655</v>
      </c>
      <c r="K123" s="2"/>
      <c r="L123" s="1">
        <v>-24.0</v>
      </c>
      <c r="M123" s="1"/>
      <c r="N123" s="1">
        <v>12.121166666666667</v>
      </c>
      <c r="O123" s="1" t="s">
        <v>2247</v>
      </c>
      <c r="P123" s="1" t="s">
        <v>2656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idden="1">
      <c r="A124" s="1" t="s">
        <v>37</v>
      </c>
      <c r="B124" s="1" t="s">
        <v>17</v>
      </c>
      <c r="C124" s="1">
        <v>577.0</v>
      </c>
      <c r="D124" s="1">
        <v>0.0</v>
      </c>
      <c r="E124" s="1" t="s">
        <v>2558</v>
      </c>
      <c r="F124" s="1" t="s">
        <v>44</v>
      </c>
      <c r="G124" s="1" t="s">
        <v>19</v>
      </c>
      <c r="H124" s="1" t="s">
        <v>2657</v>
      </c>
      <c r="I124" s="1" t="s">
        <v>2658</v>
      </c>
      <c r="J124" s="1" t="s">
        <v>2659</v>
      </c>
      <c r="K124" s="1" t="s">
        <v>2660</v>
      </c>
      <c r="L124" s="1">
        <v>-12.0</v>
      </c>
      <c r="M124" s="1">
        <v>0.01115</v>
      </c>
      <c r="N124" s="1">
        <v>7.7656833333333335</v>
      </c>
      <c r="O124" s="1" t="s">
        <v>2254</v>
      </c>
      <c r="P124" s="1" t="s">
        <v>2661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idden="1">
      <c r="A125" s="1" t="s">
        <v>29</v>
      </c>
      <c r="B125" s="1" t="s">
        <v>311</v>
      </c>
      <c r="C125" s="1">
        <v>407.0</v>
      </c>
      <c r="D125" s="1">
        <v>0.0</v>
      </c>
      <c r="E125" s="1" t="s">
        <v>2641</v>
      </c>
      <c r="F125" s="1" t="s">
        <v>18</v>
      </c>
      <c r="G125" s="1" t="s">
        <v>19</v>
      </c>
      <c r="H125" s="1" t="s">
        <v>2662</v>
      </c>
      <c r="I125" s="1" t="s">
        <v>2663</v>
      </c>
      <c r="J125" s="1" t="s">
        <v>2663</v>
      </c>
      <c r="K125" s="2"/>
      <c r="L125" s="1">
        <v>-7.0</v>
      </c>
      <c r="M125" s="1"/>
      <c r="N125" s="1">
        <v>7.40695</v>
      </c>
      <c r="O125" s="1" t="s">
        <v>2243</v>
      </c>
      <c r="P125" s="1" t="s">
        <v>2664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idden="1">
      <c r="A126" s="1" t="s">
        <v>37</v>
      </c>
      <c r="B126" s="1" t="s">
        <v>17</v>
      </c>
      <c r="C126" s="1">
        <v>843.0</v>
      </c>
      <c r="D126" s="1">
        <v>211.0</v>
      </c>
      <c r="E126" s="2"/>
      <c r="F126" s="1" t="s">
        <v>38</v>
      </c>
      <c r="G126" s="1" t="s">
        <v>19</v>
      </c>
      <c r="H126" s="1" t="s">
        <v>2665</v>
      </c>
      <c r="I126" s="1" t="s">
        <v>2666</v>
      </c>
      <c r="J126" s="1" t="s">
        <v>2242</v>
      </c>
      <c r="K126" s="2"/>
      <c r="L126" s="1">
        <v>982.0</v>
      </c>
      <c r="M126" s="1"/>
      <c r="N126" s="1">
        <v>13.378133333333333</v>
      </c>
      <c r="O126" s="1" t="s">
        <v>2254</v>
      </c>
      <c r="P126" s="1" t="s">
        <v>2667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1" t="s">
        <v>16</v>
      </c>
      <c r="B127" s="1" t="s">
        <v>311</v>
      </c>
      <c r="C127" s="1">
        <v>1197.0</v>
      </c>
      <c r="D127" s="1">
        <v>0.0</v>
      </c>
      <c r="E127" s="2"/>
      <c r="F127" s="1" t="s">
        <v>18</v>
      </c>
      <c r="G127" s="1" t="s">
        <v>45</v>
      </c>
      <c r="H127" s="1" t="s">
        <v>2668</v>
      </c>
      <c r="I127" s="1" t="s">
        <v>2669</v>
      </c>
      <c r="J127" s="1" t="s">
        <v>2669</v>
      </c>
      <c r="K127" s="2"/>
      <c r="L127" s="1">
        <v>-2.0</v>
      </c>
      <c r="M127" s="1"/>
      <c r="N127" s="1">
        <v>10.0731</v>
      </c>
      <c r="O127" s="1" t="s">
        <v>2243</v>
      </c>
      <c r="P127" s="1" t="s">
        <v>2670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idden="1">
      <c r="A128" s="1" t="s">
        <v>24</v>
      </c>
      <c r="B128" s="1" t="s">
        <v>17</v>
      </c>
      <c r="C128" s="1">
        <v>528.0</v>
      </c>
      <c r="D128" s="1">
        <v>0.0</v>
      </c>
      <c r="E128" s="1" t="s">
        <v>25</v>
      </c>
      <c r="F128" s="1" t="s">
        <v>18</v>
      </c>
      <c r="G128" s="1" t="s">
        <v>19</v>
      </c>
      <c r="H128" s="1" t="s">
        <v>2671</v>
      </c>
      <c r="I128" s="1" t="s">
        <v>2672</v>
      </c>
      <c r="J128" s="1" t="s">
        <v>2672</v>
      </c>
      <c r="K128" s="2"/>
      <c r="L128" s="1">
        <v>-7.0</v>
      </c>
      <c r="M128" s="1"/>
      <c r="N128" s="1">
        <v>12.3372</v>
      </c>
      <c r="O128" s="1" t="s">
        <v>2247</v>
      </c>
      <c r="P128" s="1" t="s">
        <v>2673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idden="1">
      <c r="A129" s="1" t="s">
        <v>37</v>
      </c>
      <c r="B129" s="1" t="s">
        <v>17</v>
      </c>
      <c r="C129" s="3">
        <v>250.0</v>
      </c>
      <c r="D129" s="1">
        <v>0.0</v>
      </c>
      <c r="E129" s="1" t="s">
        <v>2558</v>
      </c>
      <c r="F129" s="1" t="s">
        <v>44</v>
      </c>
      <c r="G129" s="1" t="s">
        <v>19</v>
      </c>
      <c r="H129" s="1" t="s">
        <v>2674</v>
      </c>
      <c r="I129" s="1" t="s">
        <v>2675</v>
      </c>
      <c r="J129" s="1" t="s">
        <v>2676</v>
      </c>
      <c r="K129" s="1" t="s">
        <v>2677</v>
      </c>
      <c r="L129" s="1">
        <v>-9.0</v>
      </c>
      <c r="M129" s="1">
        <v>0.007866666666666666</v>
      </c>
      <c r="N129" s="1">
        <v>8.35265</v>
      </c>
      <c r="O129" s="1" t="s">
        <v>2254</v>
      </c>
      <c r="P129" s="1" t="s">
        <v>2678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idden="1">
      <c r="A130" s="1" t="s">
        <v>16</v>
      </c>
      <c r="B130" s="3" t="s">
        <v>311</v>
      </c>
      <c r="C130" s="3">
        <v>545.0</v>
      </c>
      <c r="D130" s="1">
        <v>0.0</v>
      </c>
      <c r="E130" s="2"/>
      <c r="F130" s="1" t="s">
        <v>18</v>
      </c>
      <c r="G130" s="1" t="s">
        <v>45</v>
      </c>
      <c r="H130" s="1" t="s">
        <v>2679</v>
      </c>
      <c r="I130" s="1" t="s">
        <v>2680</v>
      </c>
      <c r="J130" s="1" t="s">
        <v>2680</v>
      </c>
      <c r="K130" s="2"/>
      <c r="L130" s="1">
        <v>-9.0</v>
      </c>
      <c r="M130" s="1"/>
      <c r="N130" s="1">
        <v>9.3154</v>
      </c>
      <c r="O130" s="1" t="s">
        <v>2243</v>
      </c>
      <c r="P130" s="1" t="s">
        <v>2681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idden="1">
      <c r="A131" s="1" t="s">
        <v>24</v>
      </c>
      <c r="B131" s="1" t="s">
        <v>17</v>
      </c>
      <c r="C131" s="1">
        <v>399.0</v>
      </c>
      <c r="D131" s="1">
        <v>0.0</v>
      </c>
      <c r="E131" s="1" t="s">
        <v>25</v>
      </c>
      <c r="F131" s="1" t="s">
        <v>18</v>
      </c>
      <c r="G131" s="1" t="s">
        <v>19</v>
      </c>
      <c r="H131" s="1" t="s">
        <v>2682</v>
      </c>
      <c r="I131" s="1" t="s">
        <v>2683</v>
      </c>
      <c r="J131" s="1" t="s">
        <v>2683</v>
      </c>
      <c r="K131" s="2"/>
      <c r="L131" s="1">
        <v>-8.0</v>
      </c>
      <c r="M131" s="1"/>
      <c r="N131" s="1">
        <v>6.3109166666666665</v>
      </c>
      <c r="O131" s="1" t="s">
        <v>2247</v>
      </c>
      <c r="P131" s="1" t="s">
        <v>2684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1" t="s">
        <v>16</v>
      </c>
      <c r="B132" s="1" t="s">
        <v>311</v>
      </c>
      <c r="C132" s="1">
        <v>528.0</v>
      </c>
      <c r="D132" s="1">
        <v>0.0</v>
      </c>
      <c r="E132" s="2"/>
      <c r="F132" s="1" t="s">
        <v>18</v>
      </c>
      <c r="G132" s="1" t="s">
        <v>19</v>
      </c>
      <c r="H132" s="1" t="s">
        <v>2685</v>
      </c>
      <c r="I132" s="1" t="s">
        <v>2686</v>
      </c>
      <c r="J132" s="1" t="s">
        <v>2686</v>
      </c>
      <c r="K132" s="2"/>
      <c r="L132" s="1">
        <v>-11.0</v>
      </c>
      <c r="M132" s="1"/>
      <c r="N132" s="1">
        <v>7.5827333333333335</v>
      </c>
      <c r="O132" s="1" t="s">
        <v>2243</v>
      </c>
      <c r="P132" s="1" t="s">
        <v>2687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idden="1">
      <c r="A133" s="1" t="s">
        <v>117</v>
      </c>
      <c r="B133" s="1" t="s">
        <v>17</v>
      </c>
      <c r="C133" s="1">
        <v>119.0</v>
      </c>
      <c r="D133" s="1">
        <v>0.0</v>
      </c>
      <c r="E133" s="2"/>
      <c r="F133" s="1" t="s">
        <v>38</v>
      </c>
      <c r="G133" s="1" t="s">
        <v>45</v>
      </c>
      <c r="H133" s="1" t="s">
        <v>2688</v>
      </c>
      <c r="I133" s="1" t="s">
        <v>2689</v>
      </c>
      <c r="J133" s="1" t="s">
        <v>2242</v>
      </c>
      <c r="K133" s="2"/>
      <c r="L133" s="1">
        <v>1034.0</v>
      </c>
      <c r="M133" s="1"/>
      <c r="N133" s="1">
        <v>4.7044</v>
      </c>
      <c r="O133" s="1" t="s">
        <v>120</v>
      </c>
      <c r="P133" s="1" t="s">
        <v>2690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1" t="s">
        <v>37</v>
      </c>
      <c r="B134" s="1" t="s">
        <v>17</v>
      </c>
      <c r="C134" s="1">
        <v>423.0</v>
      </c>
      <c r="D134" s="1">
        <v>0.0</v>
      </c>
      <c r="E134" s="1" t="s">
        <v>25</v>
      </c>
      <c r="F134" s="1" t="s">
        <v>44</v>
      </c>
      <c r="G134" s="1" t="s">
        <v>19</v>
      </c>
      <c r="H134" s="1" t="s">
        <v>2691</v>
      </c>
      <c r="I134" s="1" t="s">
        <v>2692</v>
      </c>
      <c r="J134" s="1" t="s">
        <v>2693</v>
      </c>
      <c r="K134" s="1" t="s">
        <v>2694</v>
      </c>
      <c r="L134" s="1">
        <v>8.0</v>
      </c>
      <c r="M134" s="1">
        <v>3.356866666666667</v>
      </c>
      <c r="N134" s="1">
        <v>9.941916666666666</v>
      </c>
      <c r="O134" s="1" t="s">
        <v>2254</v>
      </c>
      <c r="P134" s="1" t="s">
        <v>2695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idden="1">
      <c r="A135" s="1" t="s">
        <v>37</v>
      </c>
      <c r="B135" s="1" t="s">
        <v>17</v>
      </c>
      <c r="C135" s="1">
        <v>733.0</v>
      </c>
      <c r="D135" s="1">
        <v>0.0</v>
      </c>
      <c r="E135" s="1" t="s">
        <v>2558</v>
      </c>
      <c r="F135" s="1" t="s">
        <v>44</v>
      </c>
      <c r="G135" s="1" t="s">
        <v>45</v>
      </c>
      <c r="H135" s="1" t="s">
        <v>2696</v>
      </c>
      <c r="I135" s="1" t="s">
        <v>2697</v>
      </c>
      <c r="J135" s="1" t="s">
        <v>2698</v>
      </c>
      <c r="K135" s="1" t="s">
        <v>2699</v>
      </c>
      <c r="L135" s="1">
        <v>-2.0</v>
      </c>
      <c r="M135" s="1">
        <v>0.010316666666666667</v>
      </c>
      <c r="N135" s="1">
        <v>10.591183333333333</v>
      </c>
      <c r="O135" s="1" t="s">
        <v>2254</v>
      </c>
      <c r="P135" s="1" t="s">
        <v>2700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idden="1">
      <c r="A136" s="1" t="s">
        <v>16</v>
      </c>
      <c r="B136" s="1" t="s">
        <v>311</v>
      </c>
      <c r="C136" s="1">
        <v>593.0</v>
      </c>
      <c r="D136" s="1">
        <v>0.0</v>
      </c>
      <c r="E136" s="2"/>
      <c r="F136" s="1" t="s">
        <v>18</v>
      </c>
      <c r="G136" s="1" t="s">
        <v>19</v>
      </c>
      <c r="H136" s="1" t="s">
        <v>2701</v>
      </c>
      <c r="I136" s="1" t="s">
        <v>2702</v>
      </c>
      <c r="J136" s="1" t="s">
        <v>2702</v>
      </c>
      <c r="K136" s="2"/>
      <c r="L136" s="1">
        <v>-10.0</v>
      </c>
      <c r="M136" s="1"/>
      <c r="N136" s="1">
        <v>8.7764</v>
      </c>
      <c r="O136" s="1" t="s">
        <v>2243</v>
      </c>
      <c r="P136" s="1" t="s">
        <v>2703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idden="1">
      <c r="A137" s="1" t="s">
        <v>24</v>
      </c>
      <c r="B137" s="1" t="s">
        <v>17</v>
      </c>
      <c r="C137" s="1">
        <v>404.0</v>
      </c>
      <c r="D137" s="1">
        <v>0.0</v>
      </c>
      <c r="E137" s="1" t="s">
        <v>25</v>
      </c>
      <c r="F137" s="1" t="s">
        <v>18</v>
      </c>
      <c r="G137" s="1" t="s">
        <v>19</v>
      </c>
      <c r="H137" s="1" t="s">
        <v>2704</v>
      </c>
      <c r="I137" s="1" t="s">
        <v>2705</v>
      </c>
      <c r="J137" s="1" t="s">
        <v>2705</v>
      </c>
      <c r="K137" s="2"/>
      <c r="L137" s="1">
        <v>-4.0</v>
      </c>
      <c r="M137" s="1"/>
      <c r="N137" s="1">
        <v>10.905116666666666</v>
      </c>
      <c r="O137" s="1" t="s">
        <v>2247</v>
      </c>
      <c r="P137" s="1" t="s">
        <v>2706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idden="1">
      <c r="A138" s="1" t="s">
        <v>37</v>
      </c>
      <c r="B138" s="1" t="s">
        <v>17</v>
      </c>
      <c r="C138" s="1">
        <v>618.0</v>
      </c>
      <c r="D138" s="1">
        <v>0.0</v>
      </c>
      <c r="E138" s="1" t="s">
        <v>2558</v>
      </c>
      <c r="F138" s="1" t="s">
        <v>44</v>
      </c>
      <c r="G138" s="1" t="s">
        <v>19</v>
      </c>
      <c r="H138" s="1" t="s">
        <v>2707</v>
      </c>
      <c r="I138" s="1" t="s">
        <v>2708</v>
      </c>
      <c r="J138" s="1" t="s">
        <v>2709</v>
      </c>
      <c r="K138" s="1" t="s">
        <v>2710</v>
      </c>
      <c r="L138" s="1">
        <v>-2.0</v>
      </c>
      <c r="M138" s="1">
        <v>0.013916666666666667</v>
      </c>
      <c r="N138" s="1">
        <v>11.390333333333333</v>
      </c>
      <c r="O138" s="1" t="s">
        <v>2254</v>
      </c>
      <c r="P138" s="1" t="s">
        <v>2711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idden="1">
      <c r="A139" s="1" t="s">
        <v>37</v>
      </c>
      <c r="B139" s="1" t="s">
        <v>17</v>
      </c>
      <c r="C139" s="1">
        <v>627.0</v>
      </c>
      <c r="D139" s="1">
        <v>0.0</v>
      </c>
      <c r="E139" s="1" t="s">
        <v>25</v>
      </c>
      <c r="F139" s="1" t="s">
        <v>44</v>
      </c>
      <c r="G139" s="1" t="s">
        <v>19</v>
      </c>
      <c r="H139" s="1" t="s">
        <v>2712</v>
      </c>
      <c r="I139" s="1" t="s">
        <v>2713</v>
      </c>
      <c r="J139" s="1" t="s">
        <v>2714</v>
      </c>
      <c r="K139" s="1" t="s">
        <v>2715</v>
      </c>
      <c r="L139" s="1">
        <v>-8.0</v>
      </c>
      <c r="M139" s="1">
        <v>3.3383666666666665</v>
      </c>
      <c r="N139" s="1">
        <v>11.731366666666666</v>
      </c>
      <c r="O139" s="1" t="s">
        <v>2254</v>
      </c>
      <c r="P139" s="1" t="s">
        <v>2716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1" t="s">
        <v>16</v>
      </c>
      <c r="B140" s="1" t="s">
        <v>311</v>
      </c>
      <c r="C140" s="1">
        <v>463.0</v>
      </c>
      <c r="D140" s="1">
        <v>0.0</v>
      </c>
      <c r="E140" s="2"/>
      <c r="F140" s="1" t="s">
        <v>18</v>
      </c>
      <c r="G140" s="1" t="s">
        <v>19</v>
      </c>
      <c r="H140" s="1" t="s">
        <v>2717</v>
      </c>
      <c r="I140" s="1" t="s">
        <v>2718</v>
      </c>
      <c r="J140" s="1" t="s">
        <v>2718</v>
      </c>
      <c r="K140" s="2"/>
      <c r="L140" s="1">
        <v>-5.0</v>
      </c>
      <c r="M140" s="1"/>
      <c r="N140" s="1">
        <v>9.418483333333333</v>
      </c>
      <c r="O140" s="1" t="s">
        <v>2243</v>
      </c>
      <c r="P140" s="1" t="s">
        <v>2719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idden="1">
      <c r="A141" s="1" t="s">
        <v>24</v>
      </c>
      <c r="B141" s="1" t="s">
        <v>17</v>
      </c>
      <c r="C141" s="1">
        <v>264.0</v>
      </c>
      <c r="D141" s="1">
        <v>0.0</v>
      </c>
      <c r="E141" s="1" t="s">
        <v>25</v>
      </c>
      <c r="F141" s="1" t="s">
        <v>18</v>
      </c>
      <c r="G141" s="1" t="s">
        <v>19</v>
      </c>
      <c r="H141" s="1" t="s">
        <v>2720</v>
      </c>
      <c r="I141" s="1" t="s">
        <v>2721</v>
      </c>
      <c r="J141" s="1" t="s">
        <v>2721</v>
      </c>
      <c r="K141" s="2"/>
      <c r="L141" s="1">
        <v>-7.0</v>
      </c>
      <c r="M141" s="1"/>
      <c r="N141" s="1">
        <v>7.89835</v>
      </c>
      <c r="O141" s="1" t="s">
        <v>2247</v>
      </c>
      <c r="P141" s="1" t="s">
        <v>2722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1" t="s">
        <v>37</v>
      </c>
      <c r="B142" s="1" t="s">
        <v>17</v>
      </c>
      <c r="C142" s="1">
        <v>517.0</v>
      </c>
      <c r="D142" s="1">
        <v>0.0</v>
      </c>
      <c r="E142" s="1" t="s">
        <v>2558</v>
      </c>
      <c r="F142" s="1" t="s">
        <v>44</v>
      </c>
      <c r="G142" s="1" t="s">
        <v>19</v>
      </c>
      <c r="H142" s="1" t="s">
        <v>2723</v>
      </c>
      <c r="I142" s="1" t="s">
        <v>2724</v>
      </c>
      <c r="J142" s="1" t="s">
        <v>2725</v>
      </c>
      <c r="K142" s="1" t="s">
        <v>2726</v>
      </c>
      <c r="L142" s="1">
        <v>-7.0</v>
      </c>
      <c r="M142" s="1">
        <v>0.013583333333333333</v>
      </c>
      <c r="N142" s="1">
        <v>23.09635</v>
      </c>
      <c r="O142" s="1" t="s">
        <v>2254</v>
      </c>
      <c r="P142" s="1" t="s">
        <v>2727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idden="1">
      <c r="A143" s="1" t="s">
        <v>16</v>
      </c>
      <c r="B143" s="1" t="s">
        <v>311</v>
      </c>
      <c r="C143" s="1">
        <v>712.0</v>
      </c>
      <c r="D143" s="1">
        <v>0.0</v>
      </c>
      <c r="E143" s="2"/>
      <c r="F143" s="1" t="s">
        <v>18</v>
      </c>
      <c r="G143" s="1" t="s">
        <v>19</v>
      </c>
      <c r="H143" s="1" t="s">
        <v>2728</v>
      </c>
      <c r="I143" s="1" t="s">
        <v>2729</v>
      </c>
      <c r="J143" s="1" t="s">
        <v>2729</v>
      </c>
      <c r="K143" s="2"/>
      <c r="L143" s="1">
        <v>-9.0</v>
      </c>
      <c r="M143" s="1"/>
      <c r="N143" s="1">
        <v>9.9891</v>
      </c>
      <c r="O143" s="1" t="s">
        <v>2243</v>
      </c>
      <c r="P143" s="1" t="s">
        <v>2730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idden="1">
      <c r="A144" s="1" t="s">
        <v>24</v>
      </c>
      <c r="B144" s="1" t="s">
        <v>17</v>
      </c>
      <c r="C144" s="1">
        <v>750.0</v>
      </c>
      <c r="D144" s="1">
        <v>0.0</v>
      </c>
      <c r="E144" s="1" t="s">
        <v>25</v>
      </c>
      <c r="F144" s="1" t="s">
        <v>18</v>
      </c>
      <c r="G144" s="1" t="s">
        <v>19</v>
      </c>
      <c r="H144" s="1" t="s">
        <v>2731</v>
      </c>
      <c r="I144" s="1" t="s">
        <v>2732</v>
      </c>
      <c r="J144" s="1" t="s">
        <v>2732</v>
      </c>
      <c r="K144" s="2"/>
      <c r="L144" s="1">
        <v>-10.0</v>
      </c>
      <c r="M144" s="1"/>
      <c r="N144" s="1">
        <v>9.463216666666666</v>
      </c>
      <c r="O144" s="1" t="s">
        <v>2247</v>
      </c>
      <c r="P144" s="1" t="s">
        <v>2733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idden="1">
      <c r="A145" s="1" t="s">
        <v>24</v>
      </c>
      <c r="B145" s="1" t="s">
        <v>17</v>
      </c>
      <c r="C145" s="1">
        <v>618.0</v>
      </c>
      <c r="D145" s="1">
        <v>0.0</v>
      </c>
      <c r="E145" s="1" t="s">
        <v>25</v>
      </c>
      <c r="F145" s="1" t="s">
        <v>18</v>
      </c>
      <c r="G145" s="1" t="s">
        <v>19</v>
      </c>
      <c r="H145" s="1" t="s">
        <v>2734</v>
      </c>
      <c r="I145" s="1" t="s">
        <v>2735</v>
      </c>
      <c r="J145" s="1" t="s">
        <v>2735</v>
      </c>
      <c r="K145" s="2"/>
      <c r="L145" s="1">
        <v>-12.0</v>
      </c>
      <c r="M145" s="1"/>
      <c r="N145" s="1">
        <v>7.875483333333333</v>
      </c>
      <c r="O145" s="1" t="s">
        <v>2247</v>
      </c>
      <c r="P145" s="1" t="s">
        <v>2736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idden="1">
      <c r="A146" s="1" t="s">
        <v>37</v>
      </c>
      <c r="B146" s="1" t="s">
        <v>17</v>
      </c>
      <c r="C146" s="1">
        <v>324.0</v>
      </c>
      <c r="D146" s="1">
        <v>54.0</v>
      </c>
      <c r="E146" s="1" t="s">
        <v>2558</v>
      </c>
      <c r="F146" s="1" t="s">
        <v>44</v>
      </c>
      <c r="G146" s="1" t="s">
        <v>45</v>
      </c>
      <c r="H146" s="1" t="s">
        <v>2737</v>
      </c>
      <c r="I146" s="1" t="s">
        <v>2738</v>
      </c>
      <c r="J146" s="1" t="s">
        <v>2739</v>
      </c>
      <c r="K146" s="1" t="s">
        <v>2740</v>
      </c>
      <c r="L146" s="1">
        <v>-3.0</v>
      </c>
      <c r="M146" s="1">
        <v>0.0144</v>
      </c>
      <c r="N146" s="1">
        <v>16.2218</v>
      </c>
      <c r="O146" s="1" t="s">
        <v>2254</v>
      </c>
      <c r="P146" s="1" t="s">
        <v>2741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1" t="s">
        <v>24</v>
      </c>
      <c r="B147" s="1" t="s">
        <v>17</v>
      </c>
      <c r="C147" s="1">
        <v>364.0</v>
      </c>
      <c r="D147" s="1">
        <v>0.0</v>
      </c>
      <c r="E147" s="1" t="s">
        <v>25</v>
      </c>
      <c r="F147" s="1" t="s">
        <v>18</v>
      </c>
      <c r="G147" s="1" t="s">
        <v>19</v>
      </c>
      <c r="H147" s="1" t="s">
        <v>2742</v>
      </c>
      <c r="I147" s="1" t="s">
        <v>2743</v>
      </c>
      <c r="J147" s="1" t="s">
        <v>2743</v>
      </c>
      <c r="K147" s="2"/>
      <c r="L147" s="1">
        <v>-5.0</v>
      </c>
      <c r="M147" s="1"/>
      <c r="N147" s="1">
        <v>9.284083333333333</v>
      </c>
      <c r="O147" s="1" t="s">
        <v>2247</v>
      </c>
      <c r="P147" s="1" t="s">
        <v>2744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idden="1">
      <c r="A148" s="1" t="s">
        <v>16</v>
      </c>
      <c r="B148" s="1" t="s">
        <v>311</v>
      </c>
      <c r="C148" s="1">
        <v>264.0</v>
      </c>
      <c r="D148" s="1">
        <v>0.0</v>
      </c>
      <c r="E148" s="2"/>
      <c r="F148" s="1" t="s">
        <v>18</v>
      </c>
      <c r="G148" s="1" t="s">
        <v>19</v>
      </c>
      <c r="H148" s="1" t="s">
        <v>2745</v>
      </c>
      <c r="I148" s="1" t="s">
        <v>2746</v>
      </c>
      <c r="J148" s="1" t="s">
        <v>2746</v>
      </c>
      <c r="K148" s="2"/>
      <c r="L148" s="1">
        <v>-7.0</v>
      </c>
      <c r="M148" s="1"/>
      <c r="N148" s="1">
        <v>7.362616666666667</v>
      </c>
      <c r="O148" s="1" t="s">
        <v>2243</v>
      </c>
      <c r="P148" s="1" t="s">
        <v>2747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idden="1">
      <c r="A149" s="1" t="s">
        <v>29</v>
      </c>
      <c r="B149" s="1" t="s">
        <v>17</v>
      </c>
      <c r="C149" s="1">
        <v>188.0</v>
      </c>
      <c r="D149" s="1">
        <v>0.0</v>
      </c>
      <c r="E149" s="2"/>
      <c r="F149" s="1" t="s">
        <v>38</v>
      </c>
      <c r="G149" s="1" t="s">
        <v>19</v>
      </c>
      <c r="H149" s="1" t="s">
        <v>2748</v>
      </c>
      <c r="I149" s="1" t="s">
        <v>2749</v>
      </c>
      <c r="J149" s="1" t="s">
        <v>2750</v>
      </c>
      <c r="K149" s="2"/>
      <c r="L149" s="1">
        <v>318.0</v>
      </c>
      <c r="M149" s="1"/>
      <c r="N149" s="1">
        <v>2.178383333333333</v>
      </c>
      <c r="O149" s="1" t="s">
        <v>2243</v>
      </c>
      <c r="P149" s="1" t="s">
        <v>2751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idden="1">
      <c r="A150" s="1" t="s">
        <v>24</v>
      </c>
      <c r="B150" s="1" t="s">
        <v>17</v>
      </c>
      <c r="C150" s="1">
        <v>723.0</v>
      </c>
      <c r="D150" s="1">
        <v>0.0</v>
      </c>
      <c r="E150" s="1" t="s">
        <v>25</v>
      </c>
      <c r="F150" s="1" t="s">
        <v>18</v>
      </c>
      <c r="G150" s="1" t="s">
        <v>19</v>
      </c>
      <c r="H150" s="1" t="s">
        <v>2752</v>
      </c>
      <c r="I150" s="1" t="s">
        <v>2753</v>
      </c>
      <c r="J150" s="1" t="s">
        <v>2753</v>
      </c>
      <c r="K150" s="2"/>
      <c r="L150" s="1">
        <v>-11.0</v>
      </c>
      <c r="M150" s="1"/>
      <c r="N150" s="1">
        <v>8.5764</v>
      </c>
      <c r="O150" s="1" t="s">
        <v>2247</v>
      </c>
      <c r="P150" s="1" t="s">
        <v>2754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idden="1">
      <c r="A151" s="1" t="s">
        <v>16</v>
      </c>
      <c r="B151" s="1" t="s">
        <v>311</v>
      </c>
      <c r="C151" s="1">
        <v>299.0</v>
      </c>
      <c r="D151" s="1">
        <v>0.0</v>
      </c>
      <c r="E151" s="2"/>
      <c r="F151" s="1" t="s">
        <v>18</v>
      </c>
      <c r="G151" s="1" t="s">
        <v>19</v>
      </c>
      <c r="H151" s="1" t="s">
        <v>2755</v>
      </c>
      <c r="I151" s="1" t="s">
        <v>2756</v>
      </c>
      <c r="J151" s="1" t="s">
        <v>2756</v>
      </c>
      <c r="K151" s="2"/>
      <c r="L151" s="1">
        <v>-9.0</v>
      </c>
      <c r="M151" s="1"/>
      <c r="N151" s="1">
        <v>5.223683333333334</v>
      </c>
      <c r="O151" s="1" t="s">
        <v>2243</v>
      </c>
      <c r="P151" s="1" t="s">
        <v>2757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1" t="s">
        <v>117</v>
      </c>
      <c r="B152" s="1" t="s">
        <v>17</v>
      </c>
      <c r="C152" s="1">
        <v>498.0</v>
      </c>
      <c r="D152" s="1">
        <v>0.0</v>
      </c>
      <c r="E152" s="2"/>
      <c r="F152" s="1" t="s">
        <v>38</v>
      </c>
      <c r="G152" s="1" t="s">
        <v>45</v>
      </c>
      <c r="H152" s="1" t="s">
        <v>2758</v>
      </c>
      <c r="I152" s="1" t="s">
        <v>2759</v>
      </c>
      <c r="J152" s="1" t="s">
        <v>2750</v>
      </c>
      <c r="K152" s="2"/>
      <c r="L152" s="1">
        <v>345.0</v>
      </c>
      <c r="M152" s="1"/>
      <c r="N152" s="1">
        <v>6.85315</v>
      </c>
      <c r="O152" s="1" t="s">
        <v>120</v>
      </c>
      <c r="P152" s="1" t="s">
        <v>2760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idden="1">
      <c r="A153" s="1" t="s">
        <v>24</v>
      </c>
      <c r="B153" s="1" t="s">
        <v>17</v>
      </c>
      <c r="C153" s="1">
        <v>329.0</v>
      </c>
      <c r="D153" s="1">
        <v>0.0</v>
      </c>
      <c r="E153" s="1" t="s">
        <v>25</v>
      </c>
      <c r="F153" s="1" t="s">
        <v>18</v>
      </c>
      <c r="G153" s="1" t="s">
        <v>19</v>
      </c>
      <c r="H153" s="1" t="s">
        <v>2761</v>
      </c>
      <c r="I153" s="1" t="s">
        <v>2762</v>
      </c>
      <c r="J153" s="1" t="s">
        <v>2762</v>
      </c>
      <c r="K153" s="2"/>
      <c r="L153" s="1">
        <v>-6.0</v>
      </c>
      <c r="M153" s="1"/>
      <c r="N153" s="1">
        <v>8.6098</v>
      </c>
      <c r="O153" s="1" t="s">
        <v>2247</v>
      </c>
      <c r="P153" s="1" t="s">
        <v>2763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idden="1">
      <c r="A154" s="1" t="s">
        <v>29</v>
      </c>
      <c r="B154" s="1" t="s">
        <v>311</v>
      </c>
      <c r="C154" s="1">
        <v>274.0</v>
      </c>
      <c r="D154" s="1">
        <v>0.0</v>
      </c>
      <c r="E154" s="1" t="s">
        <v>2764</v>
      </c>
      <c r="F154" s="1" t="s">
        <v>18</v>
      </c>
      <c r="G154" s="1" t="s">
        <v>19</v>
      </c>
      <c r="H154" s="1" t="s">
        <v>2765</v>
      </c>
      <c r="I154" s="1" t="s">
        <v>2766</v>
      </c>
      <c r="J154" s="1" t="s">
        <v>2766</v>
      </c>
      <c r="K154" s="2"/>
      <c r="L154" s="1">
        <v>-4.0</v>
      </c>
      <c r="M154" s="1"/>
      <c r="N154" s="1">
        <v>10.729783333333334</v>
      </c>
      <c r="O154" s="1" t="s">
        <v>2243</v>
      </c>
      <c r="P154" s="1" t="s">
        <v>2767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idden="1">
      <c r="A155" s="1" t="s">
        <v>24</v>
      </c>
      <c r="B155" s="1" t="s">
        <v>17</v>
      </c>
      <c r="C155" s="1">
        <v>324.0</v>
      </c>
      <c r="D155" s="1">
        <v>0.0</v>
      </c>
      <c r="E155" s="1" t="s">
        <v>25</v>
      </c>
      <c r="F155" s="1" t="s">
        <v>18</v>
      </c>
      <c r="G155" s="1" t="s">
        <v>19</v>
      </c>
      <c r="H155" s="1" t="s">
        <v>2768</v>
      </c>
      <c r="I155" s="1" t="s">
        <v>2769</v>
      </c>
      <c r="J155" s="1" t="s">
        <v>2769</v>
      </c>
      <c r="K155" s="2"/>
      <c r="L155" s="1">
        <v>-5.0</v>
      </c>
      <c r="M155" s="1"/>
      <c r="N155" s="1">
        <v>9.356733333333333</v>
      </c>
      <c r="O155" s="1" t="s">
        <v>2247</v>
      </c>
      <c r="P155" s="1" t="s">
        <v>2770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idden="1">
      <c r="A156" s="1" t="s">
        <v>37</v>
      </c>
      <c r="B156" s="1" t="s">
        <v>17</v>
      </c>
      <c r="C156" s="1">
        <v>389.0</v>
      </c>
      <c r="D156" s="1">
        <v>0.0</v>
      </c>
      <c r="E156" s="1" t="s">
        <v>2272</v>
      </c>
      <c r="F156" s="1" t="s">
        <v>44</v>
      </c>
      <c r="G156" s="1" t="s">
        <v>19</v>
      </c>
      <c r="H156" s="1" t="s">
        <v>2771</v>
      </c>
      <c r="I156" s="1" t="s">
        <v>2772</v>
      </c>
      <c r="J156" s="1" t="s">
        <v>2773</v>
      </c>
      <c r="K156" s="1" t="s">
        <v>2774</v>
      </c>
      <c r="L156" s="1">
        <v>-7.0</v>
      </c>
      <c r="M156" s="1">
        <v>0.008133333333333333</v>
      </c>
      <c r="N156" s="1">
        <v>65.94998333333334</v>
      </c>
      <c r="O156" s="1" t="s">
        <v>2254</v>
      </c>
      <c r="P156" s="1" t="s">
        <v>2775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idden="1">
      <c r="A157" s="1" t="s">
        <v>16</v>
      </c>
      <c r="B157" s="1" t="s">
        <v>311</v>
      </c>
      <c r="C157" s="1">
        <v>264.0</v>
      </c>
      <c r="D157" s="1">
        <v>0.0</v>
      </c>
      <c r="E157" s="2"/>
      <c r="F157" s="1" t="s">
        <v>18</v>
      </c>
      <c r="G157" s="1" t="s">
        <v>19</v>
      </c>
      <c r="H157" s="1" t="s">
        <v>2776</v>
      </c>
      <c r="I157" s="1" t="s">
        <v>2777</v>
      </c>
      <c r="J157" s="1" t="s">
        <v>2777</v>
      </c>
      <c r="K157" s="2"/>
      <c r="L157" s="1">
        <v>-8.0</v>
      </c>
      <c r="M157" s="1"/>
      <c r="N157" s="1">
        <v>6.5039</v>
      </c>
      <c r="O157" s="1" t="s">
        <v>2243</v>
      </c>
      <c r="P157" s="1" t="s">
        <v>2778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1" t="s">
        <v>37</v>
      </c>
      <c r="B158" s="1" t="s">
        <v>17</v>
      </c>
      <c r="C158" s="1">
        <v>340.0</v>
      </c>
      <c r="D158" s="1">
        <v>0.0</v>
      </c>
      <c r="E158" s="1" t="s">
        <v>2272</v>
      </c>
      <c r="F158" s="1" t="s">
        <v>44</v>
      </c>
      <c r="G158" s="1" t="s">
        <v>19</v>
      </c>
      <c r="H158" s="1" t="s">
        <v>2779</v>
      </c>
      <c r="I158" s="1" t="s">
        <v>2780</v>
      </c>
      <c r="J158" s="1" t="s">
        <v>2781</v>
      </c>
      <c r="K158" s="1" t="s">
        <v>2782</v>
      </c>
      <c r="L158" s="1">
        <v>-7.0</v>
      </c>
      <c r="M158" s="1">
        <v>0.009516666666666666</v>
      </c>
      <c r="N158" s="1">
        <v>12.196033333333334</v>
      </c>
      <c r="O158" s="1" t="s">
        <v>2254</v>
      </c>
      <c r="P158" s="1" t="s">
        <v>2783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1" t="s">
        <v>24</v>
      </c>
      <c r="B159" s="1" t="s">
        <v>17</v>
      </c>
      <c r="C159" s="1">
        <v>553.0</v>
      </c>
      <c r="D159" s="1">
        <v>0.0</v>
      </c>
      <c r="E159" s="1" t="s">
        <v>25</v>
      </c>
      <c r="F159" s="1" t="s">
        <v>18</v>
      </c>
      <c r="G159" s="1" t="s">
        <v>19</v>
      </c>
      <c r="H159" s="1" t="s">
        <v>2784</v>
      </c>
      <c r="I159" s="1" t="s">
        <v>2785</v>
      </c>
      <c r="J159" s="1" t="s">
        <v>2785</v>
      </c>
      <c r="K159" s="2"/>
      <c r="L159" s="1">
        <v>-10.0</v>
      </c>
      <c r="M159" s="1"/>
      <c r="N159" s="1">
        <v>9.50265</v>
      </c>
      <c r="O159" s="1" t="s">
        <v>2247</v>
      </c>
      <c r="P159" s="1" t="s">
        <v>2786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idden="1">
      <c r="A160" s="1" t="s">
        <v>37</v>
      </c>
      <c r="B160" s="1" t="s">
        <v>17</v>
      </c>
      <c r="C160" s="1">
        <v>232.0</v>
      </c>
      <c r="D160" s="1">
        <v>42.0</v>
      </c>
      <c r="E160" s="1" t="s">
        <v>2272</v>
      </c>
      <c r="F160" s="1" t="s">
        <v>44</v>
      </c>
      <c r="G160" s="1" t="s">
        <v>19</v>
      </c>
      <c r="H160" s="1" t="s">
        <v>2787</v>
      </c>
      <c r="I160" s="1" t="s">
        <v>2788</v>
      </c>
      <c r="J160" s="1" t="s">
        <v>2789</v>
      </c>
      <c r="K160" s="1" t="s">
        <v>2790</v>
      </c>
      <c r="L160" s="1">
        <v>-4.0</v>
      </c>
      <c r="M160" s="1">
        <v>0.007883333333333332</v>
      </c>
      <c r="N160" s="1">
        <v>7.716866666666666</v>
      </c>
      <c r="O160" s="1" t="s">
        <v>2254</v>
      </c>
      <c r="P160" s="1" t="s">
        <v>2791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1" t="s">
        <v>16</v>
      </c>
      <c r="B161" s="1" t="s">
        <v>311</v>
      </c>
      <c r="C161" s="1">
        <v>329.0</v>
      </c>
      <c r="D161" s="1">
        <v>0.0</v>
      </c>
      <c r="E161" s="2"/>
      <c r="F161" s="1" t="s">
        <v>18</v>
      </c>
      <c r="G161" s="1" t="s">
        <v>19</v>
      </c>
      <c r="H161" s="1" t="s">
        <v>2792</v>
      </c>
      <c r="I161" s="1" t="s">
        <v>2793</v>
      </c>
      <c r="J161" s="1" t="s">
        <v>2793</v>
      </c>
      <c r="K161" s="2"/>
      <c r="L161" s="1">
        <v>-3.0</v>
      </c>
      <c r="M161" s="1"/>
      <c r="N161" s="1">
        <v>11.337166666666667</v>
      </c>
      <c r="O161" s="1" t="s">
        <v>2243</v>
      </c>
      <c r="P161" s="1" t="s">
        <v>2794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idden="1">
      <c r="A162" s="1" t="s">
        <v>37</v>
      </c>
      <c r="B162" s="1" t="s">
        <v>17</v>
      </c>
      <c r="C162" s="1">
        <v>330.0</v>
      </c>
      <c r="D162" s="1">
        <v>18.0</v>
      </c>
      <c r="E162" s="1" t="s">
        <v>2272</v>
      </c>
      <c r="F162" s="1" t="s">
        <v>44</v>
      </c>
      <c r="G162" s="1" t="s">
        <v>19</v>
      </c>
      <c r="H162" s="1" t="s">
        <v>2795</v>
      </c>
      <c r="I162" s="1" t="s">
        <v>2796</v>
      </c>
      <c r="J162" s="1" t="s">
        <v>2797</v>
      </c>
      <c r="K162" s="1" t="s">
        <v>2798</v>
      </c>
      <c r="L162" s="1">
        <v>0.0</v>
      </c>
      <c r="M162" s="1">
        <v>0.010983333333333333</v>
      </c>
      <c r="N162" s="1">
        <v>10.8991</v>
      </c>
      <c r="O162" s="1" t="s">
        <v>2254</v>
      </c>
      <c r="P162" s="1" t="s">
        <v>2799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idden="1">
      <c r="A163" s="1" t="s">
        <v>24</v>
      </c>
      <c r="B163" s="1" t="s">
        <v>17</v>
      </c>
      <c r="C163" s="1">
        <v>922.0</v>
      </c>
      <c r="D163" s="1">
        <v>0.0</v>
      </c>
      <c r="E163" s="1" t="s">
        <v>25</v>
      </c>
      <c r="F163" s="1" t="s">
        <v>18</v>
      </c>
      <c r="G163" s="1" t="s">
        <v>19</v>
      </c>
      <c r="H163" s="1" t="s">
        <v>2800</v>
      </c>
      <c r="I163" s="1" t="s">
        <v>2801</v>
      </c>
      <c r="J163" s="1" t="s">
        <v>2801</v>
      </c>
      <c r="K163" s="2"/>
      <c r="L163" s="1">
        <v>-10.0</v>
      </c>
      <c r="M163" s="1"/>
      <c r="N163" s="1">
        <v>9.728916666666667</v>
      </c>
      <c r="O163" s="1" t="s">
        <v>2247</v>
      </c>
      <c r="P163" s="1" t="s">
        <v>2802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idden="1">
      <c r="A164" s="1" t="s">
        <v>24</v>
      </c>
      <c r="B164" s="1" t="s">
        <v>17</v>
      </c>
      <c r="C164" s="3">
        <v>399.0</v>
      </c>
      <c r="D164" s="1">
        <v>0.0</v>
      </c>
      <c r="E164" s="1" t="s">
        <v>25</v>
      </c>
      <c r="F164" s="1" t="s">
        <v>18</v>
      </c>
      <c r="G164" s="1" t="s">
        <v>19</v>
      </c>
      <c r="H164" s="1" t="s">
        <v>2803</v>
      </c>
      <c r="I164" s="1" t="s">
        <v>2804</v>
      </c>
      <c r="J164" s="1" t="s">
        <v>2804</v>
      </c>
      <c r="K164" s="2"/>
      <c r="L164" s="1">
        <v>-6.0</v>
      </c>
      <c r="M164" s="1"/>
      <c r="N164" s="1">
        <v>8.001666666666667</v>
      </c>
      <c r="O164" s="1" t="s">
        <v>2247</v>
      </c>
      <c r="P164" s="1" t="s">
        <v>2805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idden="1">
      <c r="A165" s="1" t="s">
        <v>37</v>
      </c>
      <c r="B165" s="1" t="s">
        <v>17</v>
      </c>
      <c r="C165" s="1">
        <v>199.0</v>
      </c>
      <c r="D165" s="1">
        <v>50.0</v>
      </c>
      <c r="E165" s="2"/>
      <c r="F165" s="1" t="s">
        <v>38</v>
      </c>
      <c r="G165" s="1" t="s">
        <v>45</v>
      </c>
      <c r="H165" s="1" t="s">
        <v>2806</v>
      </c>
      <c r="I165" s="1" t="s">
        <v>2807</v>
      </c>
      <c r="J165" s="1" t="s">
        <v>2750</v>
      </c>
      <c r="K165" s="2"/>
      <c r="L165" s="1">
        <v>415.0</v>
      </c>
      <c r="M165" s="1"/>
      <c r="N165" s="1">
        <v>7.5392</v>
      </c>
      <c r="O165" s="1" t="s">
        <v>2254</v>
      </c>
      <c r="P165" s="1" t="s">
        <v>2808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idden="1">
      <c r="A166" s="1" t="s">
        <v>37</v>
      </c>
      <c r="B166" s="1" t="s">
        <v>17</v>
      </c>
      <c r="C166" s="1">
        <v>405.0</v>
      </c>
      <c r="D166" s="1">
        <v>0.0</v>
      </c>
      <c r="E166" s="1" t="s">
        <v>2272</v>
      </c>
      <c r="F166" s="1" t="s">
        <v>44</v>
      </c>
      <c r="G166" s="1" t="s">
        <v>19</v>
      </c>
      <c r="H166" s="1" t="s">
        <v>2809</v>
      </c>
      <c r="I166" s="1" t="s">
        <v>2810</v>
      </c>
      <c r="J166" s="1" t="s">
        <v>2811</v>
      </c>
      <c r="K166" s="1" t="s">
        <v>2812</v>
      </c>
      <c r="L166" s="1">
        <v>-8.0</v>
      </c>
      <c r="M166" s="1">
        <v>0.011883333333333333</v>
      </c>
      <c r="N166" s="1">
        <v>8.465466666666666</v>
      </c>
      <c r="O166" s="1" t="s">
        <v>2254</v>
      </c>
      <c r="P166" s="1" t="s">
        <v>2813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1" t="s">
        <v>37</v>
      </c>
      <c r="B167" s="1" t="s">
        <v>17</v>
      </c>
      <c r="C167" s="1">
        <v>413.0</v>
      </c>
      <c r="D167" s="1">
        <v>0.0</v>
      </c>
      <c r="E167" s="1" t="s">
        <v>2272</v>
      </c>
      <c r="F167" s="1" t="s">
        <v>44</v>
      </c>
      <c r="G167" s="1" t="s">
        <v>19</v>
      </c>
      <c r="H167" s="1" t="s">
        <v>2814</v>
      </c>
      <c r="I167" s="1" t="s">
        <v>2815</v>
      </c>
      <c r="J167" s="1" t="s">
        <v>2816</v>
      </c>
      <c r="K167" s="1" t="s">
        <v>2817</v>
      </c>
      <c r="L167" s="1">
        <v>1.0</v>
      </c>
      <c r="M167" s="1">
        <v>0.011483333333333333</v>
      </c>
      <c r="N167" s="1">
        <v>9.472733333333334</v>
      </c>
      <c r="O167" s="1" t="s">
        <v>2254</v>
      </c>
      <c r="P167" s="1" t="s">
        <v>2818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idden="1">
      <c r="A168" s="1" t="s">
        <v>16</v>
      </c>
      <c r="B168" s="1" t="s">
        <v>311</v>
      </c>
      <c r="C168" s="1">
        <v>323.0</v>
      </c>
      <c r="D168" s="1">
        <v>0.0</v>
      </c>
      <c r="E168" s="2"/>
      <c r="F168" s="1" t="s">
        <v>18</v>
      </c>
      <c r="G168" s="1" t="s">
        <v>19</v>
      </c>
      <c r="H168" s="1" t="s">
        <v>2819</v>
      </c>
      <c r="I168" s="1" t="s">
        <v>2820</v>
      </c>
      <c r="J168" s="1" t="s">
        <v>2820</v>
      </c>
      <c r="K168" s="2"/>
      <c r="L168" s="1">
        <v>-4.0</v>
      </c>
      <c r="M168" s="1"/>
      <c r="N168" s="1">
        <v>10.2346</v>
      </c>
      <c r="O168" s="1" t="s">
        <v>2243</v>
      </c>
      <c r="P168" s="1" t="s">
        <v>2821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idden="1">
      <c r="A169" s="1" t="s">
        <v>16</v>
      </c>
      <c r="B169" s="1" t="s">
        <v>311</v>
      </c>
      <c r="C169" s="1">
        <v>1022.0</v>
      </c>
      <c r="D169" s="1">
        <v>0.0</v>
      </c>
      <c r="E169" s="2"/>
      <c r="F169" s="1" t="s">
        <v>18</v>
      </c>
      <c r="G169" s="1" t="s">
        <v>45</v>
      </c>
      <c r="H169" s="1" t="s">
        <v>2822</v>
      </c>
      <c r="I169" s="1" t="s">
        <v>2823</v>
      </c>
      <c r="J169" s="1" t="s">
        <v>2823</v>
      </c>
      <c r="K169" s="2"/>
      <c r="L169" s="1">
        <v>-9.0</v>
      </c>
      <c r="M169" s="1"/>
      <c r="N169" s="1">
        <v>10.760533333333333</v>
      </c>
      <c r="O169" s="1" t="s">
        <v>2243</v>
      </c>
      <c r="P169" s="1" t="s">
        <v>2824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1" t="s">
        <v>37</v>
      </c>
      <c r="B170" s="1" t="s">
        <v>17</v>
      </c>
      <c r="C170" s="1">
        <v>378.0</v>
      </c>
      <c r="D170" s="1">
        <v>0.0</v>
      </c>
      <c r="E170" s="1" t="s">
        <v>2272</v>
      </c>
      <c r="F170" s="1" t="s">
        <v>44</v>
      </c>
      <c r="G170" s="1" t="s">
        <v>19</v>
      </c>
      <c r="H170" s="1" t="s">
        <v>2825</v>
      </c>
      <c r="I170" s="1" t="s">
        <v>2826</v>
      </c>
      <c r="J170" s="1" t="s">
        <v>2827</v>
      </c>
      <c r="K170" s="1" t="s">
        <v>2828</v>
      </c>
      <c r="L170" s="1">
        <v>-13.0</v>
      </c>
      <c r="M170" s="1">
        <v>0.008416666666666666</v>
      </c>
      <c r="N170" s="1">
        <v>7.515733333333333</v>
      </c>
      <c r="O170" s="1" t="s">
        <v>2254</v>
      </c>
      <c r="P170" s="1" t="s">
        <v>2579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idden="1">
      <c r="A171" s="1" t="s">
        <v>16</v>
      </c>
      <c r="B171" s="1" t="s">
        <v>311</v>
      </c>
      <c r="C171" s="1">
        <v>329.0</v>
      </c>
      <c r="D171" s="1">
        <v>0.0</v>
      </c>
      <c r="E171" s="2"/>
      <c r="F171" s="1" t="s">
        <v>18</v>
      </c>
      <c r="G171" s="1" t="s">
        <v>45</v>
      </c>
      <c r="H171" s="1" t="s">
        <v>2829</v>
      </c>
      <c r="I171" s="1" t="s">
        <v>2830</v>
      </c>
      <c r="J171" s="1" t="s">
        <v>2830</v>
      </c>
      <c r="K171" s="2"/>
      <c r="L171" s="1">
        <v>-3.0</v>
      </c>
      <c r="M171" s="1"/>
      <c r="N171" s="1">
        <v>11.051483333333334</v>
      </c>
      <c r="O171" s="1" t="s">
        <v>2243</v>
      </c>
      <c r="P171" s="1" t="s">
        <v>2831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idden="1">
      <c r="A172" s="1" t="s">
        <v>24</v>
      </c>
      <c r="B172" s="1" t="s">
        <v>17</v>
      </c>
      <c r="C172" s="1">
        <v>498.0</v>
      </c>
      <c r="D172" s="1">
        <v>0.0</v>
      </c>
      <c r="E172" s="1" t="s">
        <v>25</v>
      </c>
      <c r="F172" s="1" t="s">
        <v>18</v>
      </c>
      <c r="G172" s="1" t="s">
        <v>19</v>
      </c>
      <c r="H172" s="1" t="s">
        <v>2832</v>
      </c>
      <c r="I172" s="1" t="s">
        <v>2833</v>
      </c>
      <c r="J172" s="1" t="s">
        <v>2833</v>
      </c>
      <c r="K172" s="2"/>
      <c r="L172" s="1">
        <v>-3.0</v>
      </c>
      <c r="M172" s="1"/>
      <c r="N172" s="1">
        <v>11.5776</v>
      </c>
      <c r="O172" s="1" t="s">
        <v>2247</v>
      </c>
      <c r="P172" s="1" t="s">
        <v>2834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1" t="s">
        <v>29</v>
      </c>
      <c r="B173" s="1" t="s">
        <v>311</v>
      </c>
      <c r="C173" s="1">
        <v>354.0</v>
      </c>
      <c r="D173" s="1">
        <v>0.0</v>
      </c>
      <c r="E173" s="1" t="s">
        <v>2835</v>
      </c>
      <c r="F173" s="1" t="s">
        <v>18</v>
      </c>
      <c r="G173" s="1" t="s">
        <v>19</v>
      </c>
      <c r="H173" s="1" t="s">
        <v>2836</v>
      </c>
      <c r="I173" s="1" t="s">
        <v>2837</v>
      </c>
      <c r="J173" s="1" t="s">
        <v>2837</v>
      </c>
      <c r="K173" s="2"/>
      <c r="L173" s="1">
        <v>-8.0</v>
      </c>
      <c r="M173" s="1"/>
      <c r="N173" s="1">
        <v>6.423933333333333</v>
      </c>
      <c r="O173" s="1" t="s">
        <v>2243</v>
      </c>
      <c r="P173" s="1" t="s">
        <v>2838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idden="1">
      <c r="A174" s="1" t="s">
        <v>24</v>
      </c>
      <c r="B174" s="1" t="s">
        <v>17</v>
      </c>
      <c r="C174" s="1">
        <v>329.0</v>
      </c>
      <c r="D174" s="1">
        <v>0.0</v>
      </c>
      <c r="E174" s="1" t="s">
        <v>25</v>
      </c>
      <c r="F174" s="1" t="s">
        <v>18</v>
      </c>
      <c r="G174" s="1" t="s">
        <v>19</v>
      </c>
      <c r="H174" s="1" t="s">
        <v>2839</v>
      </c>
      <c r="I174" s="1" t="s">
        <v>2840</v>
      </c>
      <c r="J174" s="1" t="s">
        <v>2840</v>
      </c>
      <c r="K174" s="2"/>
      <c r="L174" s="1">
        <v>-5.0</v>
      </c>
      <c r="M174" s="1"/>
      <c r="N174" s="1">
        <v>9.867566666666667</v>
      </c>
      <c r="O174" s="1" t="s">
        <v>2247</v>
      </c>
      <c r="P174" s="1" t="s">
        <v>2319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idden="1">
      <c r="A175" s="1" t="s">
        <v>24</v>
      </c>
      <c r="B175" s="1" t="s">
        <v>17</v>
      </c>
      <c r="C175" s="1">
        <v>488.0</v>
      </c>
      <c r="D175" s="1">
        <v>0.0</v>
      </c>
      <c r="E175" s="1" t="s">
        <v>25</v>
      </c>
      <c r="F175" s="1" t="s">
        <v>18</v>
      </c>
      <c r="G175" s="1" t="s">
        <v>19</v>
      </c>
      <c r="H175" s="1" t="s">
        <v>2841</v>
      </c>
      <c r="I175" s="1" t="s">
        <v>2842</v>
      </c>
      <c r="J175" s="1" t="s">
        <v>2842</v>
      </c>
      <c r="K175" s="2"/>
      <c r="L175" s="1">
        <v>-7.0</v>
      </c>
      <c r="M175" s="1"/>
      <c r="N175" s="1">
        <v>7.180033333333333</v>
      </c>
      <c r="O175" s="1" t="s">
        <v>2247</v>
      </c>
      <c r="P175" s="1" t="s">
        <v>2843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idden="1">
      <c r="A176" s="1" t="s">
        <v>24</v>
      </c>
      <c r="B176" s="1" t="s">
        <v>17</v>
      </c>
      <c r="C176" s="1">
        <v>528.0</v>
      </c>
      <c r="D176" s="1">
        <v>0.0</v>
      </c>
      <c r="E176" s="1" t="s">
        <v>25</v>
      </c>
      <c r="F176" s="1" t="s">
        <v>18</v>
      </c>
      <c r="G176" s="1" t="s">
        <v>19</v>
      </c>
      <c r="H176" s="1" t="s">
        <v>2844</v>
      </c>
      <c r="I176" s="1" t="s">
        <v>2845</v>
      </c>
      <c r="J176" s="1" t="s">
        <v>2845</v>
      </c>
      <c r="K176" s="2"/>
      <c r="L176" s="1">
        <v>-9.0</v>
      </c>
      <c r="M176" s="1"/>
      <c r="N176" s="1">
        <v>10.830416666666666</v>
      </c>
      <c r="O176" s="1" t="s">
        <v>2247</v>
      </c>
      <c r="P176" s="1" t="s">
        <v>2846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idden="1">
      <c r="A177" s="1" t="s">
        <v>37</v>
      </c>
      <c r="B177" s="1" t="s">
        <v>17</v>
      </c>
      <c r="C177" s="1">
        <v>266.0</v>
      </c>
      <c r="D177" s="1">
        <v>122.0</v>
      </c>
      <c r="E177" s="2"/>
      <c r="F177" s="1" t="s">
        <v>38</v>
      </c>
      <c r="G177" s="1" t="s">
        <v>254</v>
      </c>
      <c r="H177" s="1" t="s">
        <v>2847</v>
      </c>
      <c r="I177" s="1" t="s">
        <v>2848</v>
      </c>
      <c r="J177" s="1" t="s">
        <v>2750</v>
      </c>
      <c r="K177" s="2"/>
      <c r="L177" s="1">
        <v>494.0</v>
      </c>
      <c r="M177" s="1"/>
      <c r="N177" s="1">
        <v>16.072633333333332</v>
      </c>
      <c r="O177" s="1" t="s">
        <v>2254</v>
      </c>
      <c r="P177" s="1" t="s">
        <v>2849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idden="1">
      <c r="A178" s="1" t="s">
        <v>16</v>
      </c>
      <c r="B178" s="1" t="s">
        <v>311</v>
      </c>
      <c r="C178" s="1">
        <v>593.0</v>
      </c>
      <c r="D178" s="1">
        <v>0.0</v>
      </c>
      <c r="E178" s="2"/>
      <c r="F178" s="1" t="s">
        <v>18</v>
      </c>
      <c r="G178" s="1" t="s">
        <v>19</v>
      </c>
      <c r="H178" s="1" t="s">
        <v>2850</v>
      </c>
      <c r="I178" s="1" t="s">
        <v>2851</v>
      </c>
      <c r="J178" s="1" t="s">
        <v>2851</v>
      </c>
      <c r="K178" s="2"/>
      <c r="L178" s="1">
        <v>-3.0</v>
      </c>
      <c r="M178" s="1"/>
      <c r="N178" s="1">
        <v>15.318016666666667</v>
      </c>
      <c r="O178" s="1" t="s">
        <v>2243</v>
      </c>
      <c r="P178" s="1" t="s">
        <v>2852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idden="1">
      <c r="A179" s="1" t="s">
        <v>16</v>
      </c>
      <c r="B179" s="1" t="s">
        <v>311</v>
      </c>
      <c r="C179" s="1">
        <v>329.0</v>
      </c>
      <c r="D179" s="1">
        <v>0.0</v>
      </c>
      <c r="E179" s="2"/>
      <c r="F179" s="1" t="s">
        <v>18</v>
      </c>
      <c r="G179" s="1" t="s">
        <v>19</v>
      </c>
      <c r="H179" s="1" t="s">
        <v>2853</v>
      </c>
      <c r="I179" s="1" t="s">
        <v>2854</v>
      </c>
      <c r="J179" s="1" t="s">
        <v>2854</v>
      </c>
      <c r="K179" s="2"/>
      <c r="L179" s="1">
        <v>0.0</v>
      </c>
      <c r="M179" s="1"/>
      <c r="N179" s="1">
        <v>15.327216666666667</v>
      </c>
      <c r="O179" s="1" t="s">
        <v>2243</v>
      </c>
      <c r="P179" s="1" t="s">
        <v>2554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idden="1">
      <c r="A180" s="1" t="s">
        <v>37</v>
      </c>
      <c r="B180" s="1" t="s">
        <v>17</v>
      </c>
      <c r="C180" s="1">
        <v>617.0</v>
      </c>
      <c r="D180" s="1">
        <v>0.0</v>
      </c>
      <c r="E180" s="1" t="s">
        <v>2272</v>
      </c>
      <c r="F180" s="1" t="s">
        <v>44</v>
      </c>
      <c r="G180" s="1" t="s">
        <v>19</v>
      </c>
      <c r="H180" s="1" t="s">
        <v>2855</v>
      </c>
      <c r="I180" s="1" t="s">
        <v>2856</v>
      </c>
      <c r="J180" s="1" t="s">
        <v>2857</v>
      </c>
      <c r="K180" s="1" t="s">
        <v>2858</v>
      </c>
      <c r="L180" s="1">
        <v>1.0</v>
      </c>
      <c r="M180" s="1">
        <v>0.00915</v>
      </c>
      <c r="N180" s="1">
        <v>11.785833333333333</v>
      </c>
      <c r="O180" s="1" t="s">
        <v>2254</v>
      </c>
      <c r="P180" s="1" t="s">
        <v>2859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idden="1">
      <c r="A181" s="1" t="s">
        <v>24</v>
      </c>
      <c r="B181" s="1" t="s">
        <v>17</v>
      </c>
      <c r="C181" s="3">
        <v>658.0</v>
      </c>
      <c r="D181" s="1">
        <v>0.0</v>
      </c>
      <c r="E181" s="1" t="s">
        <v>25</v>
      </c>
      <c r="F181" s="1" t="s">
        <v>18</v>
      </c>
      <c r="G181" s="1" t="s">
        <v>19</v>
      </c>
      <c r="H181" s="1" t="s">
        <v>2860</v>
      </c>
      <c r="I181" s="1" t="s">
        <v>2861</v>
      </c>
      <c r="J181" s="1" t="s">
        <v>2861</v>
      </c>
      <c r="K181" s="2"/>
      <c r="L181" s="1">
        <v>-7.0</v>
      </c>
      <c r="M181" s="1"/>
      <c r="N181" s="1">
        <v>12.7418</v>
      </c>
      <c r="O181" s="1" t="s">
        <v>2247</v>
      </c>
      <c r="P181" s="1" t="s">
        <v>2862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idden="1">
      <c r="A182" s="1" t="s">
        <v>16</v>
      </c>
      <c r="B182" s="1" t="s">
        <v>311</v>
      </c>
      <c r="C182" s="1">
        <v>786.0</v>
      </c>
      <c r="D182" s="1">
        <v>0.0</v>
      </c>
      <c r="E182" s="2"/>
      <c r="F182" s="1" t="s">
        <v>18</v>
      </c>
      <c r="G182" s="1" t="s">
        <v>19</v>
      </c>
      <c r="H182" s="1" t="s">
        <v>2863</v>
      </c>
      <c r="I182" s="1" t="s">
        <v>2864</v>
      </c>
      <c r="J182" s="1" t="s">
        <v>2864</v>
      </c>
      <c r="K182" s="2"/>
      <c r="L182" s="1">
        <v>-6.0</v>
      </c>
      <c r="M182" s="1"/>
      <c r="N182" s="1">
        <v>13.80535</v>
      </c>
      <c r="O182" s="1" t="s">
        <v>2243</v>
      </c>
      <c r="P182" s="1" t="s">
        <v>2865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idden="1">
      <c r="A183" s="1" t="s">
        <v>37</v>
      </c>
      <c r="B183" s="1" t="s">
        <v>17</v>
      </c>
      <c r="C183" s="1">
        <v>463.0</v>
      </c>
      <c r="D183" s="1">
        <v>0.0</v>
      </c>
      <c r="E183" s="1" t="s">
        <v>2272</v>
      </c>
      <c r="F183" s="1" t="s">
        <v>44</v>
      </c>
      <c r="G183" s="1" t="s">
        <v>19</v>
      </c>
      <c r="H183" s="1" t="s">
        <v>2866</v>
      </c>
      <c r="I183" s="1" t="s">
        <v>2867</v>
      </c>
      <c r="J183" s="1" t="s">
        <v>2868</v>
      </c>
      <c r="K183" s="1" t="s">
        <v>2869</v>
      </c>
      <c r="L183" s="1">
        <v>-1.0</v>
      </c>
      <c r="M183" s="1">
        <v>0.013933333333333334</v>
      </c>
      <c r="N183" s="1">
        <v>13.054233333333332</v>
      </c>
      <c r="O183" s="1" t="s">
        <v>2254</v>
      </c>
      <c r="P183" s="1" t="s">
        <v>2870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idden="1">
      <c r="A184" s="1" t="s">
        <v>37</v>
      </c>
      <c r="B184" s="1" t="s">
        <v>17</v>
      </c>
      <c r="C184" s="3">
        <v>247.0</v>
      </c>
      <c r="D184" s="1">
        <v>62.0</v>
      </c>
      <c r="E184" s="2"/>
      <c r="F184" s="1" t="s">
        <v>38</v>
      </c>
      <c r="G184" s="1" t="s">
        <v>254</v>
      </c>
      <c r="H184" s="1" t="s">
        <v>2871</v>
      </c>
      <c r="I184" s="1" t="s">
        <v>2872</v>
      </c>
      <c r="J184" s="1" t="s">
        <v>2750</v>
      </c>
      <c r="K184" s="2"/>
      <c r="L184" s="1">
        <v>554.0</v>
      </c>
      <c r="M184" s="1"/>
      <c r="N184" s="1">
        <v>14.22455</v>
      </c>
      <c r="O184" s="1" t="s">
        <v>2254</v>
      </c>
      <c r="P184" s="1" t="s">
        <v>2873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idden="1">
      <c r="A185" s="1" t="s">
        <v>117</v>
      </c>
      <c r="B185" s="1" t="s">
        <v>17</v>
      </c>
      <c r="C185" s="3">
        <v>498.0</v>
      </c>
      <c r="D185" s="1">
        <v>0.0</v>
      </c>
      <c r="E185" s="2"/>
      <c r="F185" s="1" t="s">
        <v>38</v>
      </c>
      <c r="G185" s="1" t="s">
        <v>45</v>
      </c>
      <c r="H185" s="1" t="s">
        <v>2874</v>
      </c>
      <c r="I185" s="1" t="s">
        <v>2875</v>
      </c>
      <c r="J185" s="1" t="s">
        <v>2750</v>
      </c>
      <c r="K185" s="2"/>
      <c r="L185" s="1">
        <v>577.0</v>
      </c>
      <c r="M185" s="1"/>
      <c r="N185" s="1">
        <v>6.1635</v>
      </c>
      <c r="O185" s="1" t="s">
        <v>120</v>
      </c>
      <c r="P185" s="1" t="s">
        <v>2876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idden="1">
      <c r="A186" s="1" t="s">
        <v>37</v>
      </c>
      <c r="B186" s="1" t="s">
        <v>17</v>
      </c>
      <c r="C186" s="1">
        <v>668.0</v>
      </c>
      <c r="D186" s="1">
        <v>0.0</v>
      </c>
      <c r="E186" s="1" t="s">
        <v>2272</v>
      </c>
      <c r="F186" s="1" t="s">
        <v>44</v>
      </c>
      <c r="G186" s="1" t="s">
        <v>19</v>
      </c>
      <c r="H186" s="1" t="s">
        <v>2877</v>
      </c>
      <c r="I186" s="1" t="s">
        <v>2878</v>
      </c>
      <c r="J186" s="1" t="s">
        <v>2879</v>
      </c>
      <c r="K186" s="1" t="s">
        <v>2880</v>
      </c>
      <c r="L186" s="1">
        <v>-13.0</v>
      </c>
      <c r="M186" s="1">
        <v>0.010783333333333334</v>
      </c>
      <c r="N186" s="1">
        <v>10.571083333333334</v>
      </c>
      <c r="O186" s="1" t="s">
        <v>2254</v>
      </c>
      <c r="P186" s="1" t="s">
        <v>2881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idden="1">
      <c r="A187" s="1" t="s">
        <v>37</v>
      </c>
      <c r="B187" s="1" t="s">
        <v>17</v>
      </c>
      <c r="C187" s="1">
        <v>428.0</v>
      </c>
      <c r="D187" s="1">
        <v>67.0</v>
      </c>
      <c r="E187" s="2"/>
      <c r="F187" s="1" t="s">
        <v>38</v>
      </c>
      <c r="G187" s="1" t="s">
        <v>254</v>
      </c>
      <c r="H187" s="1" t="s">
        <v>2882</v>
      </c>
      <c r="I187" s="1" t="s">
        <v>2883</v>
      </c>
      <c r="J187" s="1" t="s">
        <v>2750</v>
      </c>
      <c r="K187" s="2"/>
      <c r="L187" s="1">
        <v>565.0</v>
      </c>
      <c r="M187" s="1"/>
      <c r="N187" s="1">
        <v>9.30125</v>
      </c>
      <c r="O187" s="1" t="s">
        <v>2254</v>
      </c>
      <c r="P187" s="1" t="s">
        <v>2884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1" t="s">
        <v>16</v>
      </c>
      <c r="B188" s="1" t="s">
        <v>311</v>
      </c>
      <c r="C188" s="1">
        <v>264.0</v>
      </c>
      <c r="D188" s="1">
        <v>0.0</v>
      </c>
      <c r="E188" s="2"/>
      <c r="F188" s="1" t="s">
        <v>18</v>
      </c>
      <c r="G188" s="1" t="s">
        <v>19</v>
      </c>
      <c r="H188" s="1" t="s">
        <v>2885</v>
      </c>
      <c r="I188" s="1" t="s">
        <v>2886</v>
      </c>
      <c r="J188" s="1" t="s">
        <v>2886</v>
      </c>
      <c r="K188" s="2"/>
      <c r="L188" s="1">
        <v>-7.0</v>
      </c>
      <c r="M188" s="1"/>
      <c r="N188" s="1">
        <v>7.1264666666666665</v>
      </c>
      <c r="O188" s="1" t="s">
        <v>2243</v>
      </c>
      <c r="P188" s="1" t="s">
        <v>2887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1" t="s">
        <v>16</v>
      </c>
      <c r="B189" s="1" t="s">
        <v>311</v>
      </c>
      <c r="C189" s="1">
        <v>369.0</v>
      </c>
      <c r="D189" s="1">
        <v>0.0</v>
      </c>
      <c r="E189" s="2"/>
      <c r="F189" s="1" t="s">
        <v>18</v>
      </c>
      <c r="G189" s="1" t="s">
        <v>19</v>
      </c>
      <c r="H189" s="1" t="s">
        <v>2888</v>
      </c>
      <c r="I189" s="1" t="s">
        <v>2889</v>
      </c>
      <c r="J189" s="1" t="s">
        <v>2889</v>
      </c>
      <c r="K189" s="2"/>
      <c r="L189" s="1">
        <v>-7.0</v>
      </c>
      <c r="M189" s="1"/>
      <c r="N189" s="1">
        <v>7.6484</v>
      </c>
      <c r="O189" s="1" t="s">
        <v>2243</v>
      </c>
      <c r="P189" s="1" t="s">
        <v>2890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idden="1">
      <c r="A190" s="1" t="s">
        <v>37</v>
      </c>
      <c r="B190" s="1" t="s">
        <v>17</v>
      </c>
      <c r="C190" s="1">
        <v>247.0</v>
      </c>
      <c r="D190" s="1">
        <v>62.0</v>
      </c>
      <c r="E190" s="2"/>
      <c r="F190" s="1" t="s">
        <v>38</v>
      </c>
      <c r="G190" s="1" t="s">
        <v>45</v>
      </c>
      <c r="H190" s="1" t="s">
        <v>2891</v>
      </c>
      <c r="I190" s="1" t="s">
        <v>2892</v>
      </c>
      <c r="J190" s="1" t="s">
        <v>2750</v>
      </c>
      <c r="K190" s="2"/>
      <c r="L190" s="1">
        <v>573.0</v>
      </c>
      <c r="M190" s="1"/>
      <c r="N190" s="1">
        <v>10.901333333333334</v>
      </c>
      <c r="O190" s="1" t="s">
        <v>2254</v>
      </c>
      <c r="P190" s="1" t="s">
        <v>2277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1" t="s">
        <v>16</v>
      </c>
      <c r="B191" s="1" t="s">
        <v>311</v>
      </c>
      <c r="C191" s="1">
        <v>632.0</v>
      </c>
      <c r="D191" s="1">
        <v>0.0</v>
      </c>
      <c r="E191" s="2"/>
      <c r="F191" s="1" t="s">
        <v>18</v>
      </c>
      <c r="G191" s="1" t="s">
        <v>19</v>
      </c>
      <c r="H191" s="1" t="s">
        <v>2893</v>
      </c>
      <c r="I191" s="1" t="s">
        <v>2894</v>
      </c>
      <c r="J191" s="1" t="s">
        <v>2894</v>
      </c>
      <c r="K191" s="2"/>
      <c r="L191" s="1">
        <v>-12.0</v>
      </c>
      <c r="M191" s="1"/>
      <c r="N191" s="1">
        <v>7.818</v>
      </c>
      <c r="O191" s="1" t="s">
        <v>2243</v>
      </c>
      <c r="P191" s="1" t="s">
        <v>2895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idden="1">
      <c r="A192" s="1" t="s">
        <v>24</v>
      </c>
      <c r="B192" s="1" t="s">
        <v>17</v>
      </c>
      <c r="C192" s="1">
        <v>492.0</v>
      </c>
      <c r="D192" s="1">
        <v>0.0</v>
      </c>
      <c r="E192" s="1" t="s">
        <v>25</v>
      </c>
      <c r="F192" s="1" t="s">
        <v>18</v>
      </c>
      <c r="G192" s="1" t="s">
        <v>19</v>
      </c>
      <c r="H192" s="1" t="s">
        <v>2896</v>
      </c>
      <c r="I192" s="1" t="s">
        <v>2897</v>
      </c>
      <c r="J192" s="1" t="s">
        <v>2897</v>
      </c>
      <c r="K192" s="2"/>
      <c r="L192" s="1">
        <v>-6.0</v>
      </c>
      <c r="M192" s="1"/>
      <c r="N192" s="1">
        <v>8.092633333333334</v>
      </c>
      <c r="O192" s="1" t="s">
        <v>2247</v>
      </c>
      <c r="P192" s="1" t="s">
        <v>2898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idden="1">
      <c r="A193" s="1" t="s">
        <v>37</v>
      </c>
      <c r="B193" s="1" t="s">
        <v>17</v>
      </c>
      <c r="C193" s="1">
        <v>678.0</v>
      </c>
      <c r="D193" s="1">
        <v>0.0</v>
      </c>
      <c r="E193" s="1" t="s">
        <v>2558</v>
      </c>
      <c r="F193" s="1" t="s">
        <v>44</v>
      </c>
      <c r="G193" s="1" t="s">
        <v>19</v>
      </c>
      <c r="H193" s="1" t="s">
        <v>2899</v>
      </c>
      <c r="I193" s="1" t="s">
        <v>2900</v>
      </c>
      <c r="J193" s="1" t="s">
        <v>2901</v>
      </c>
      <c r="K193" s="1" t="s">
        <v>2902</v>
      </c>
      <c r="L193" s="1">
        <v>-15.0</v>
      </c>
      <c r="M193" s="1">
        <v>0.016466666666666668</v>
      </c>
      <c r="N193" s="1">
        <v>11.865233333333334</v>
      </c>
      <c r="O193" s="1" t="s">
        <v>2254</v>
      </c>
      <c r="P193" s="1" t="s">
        <v>2903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1" t="s">
        <v>16</v>
      </c>
      <c r="B194" s="1" t="s">
        <v>311</v>
      </c>
      <c r="C194" s="1">
        <v>398.0</v>
      </c>
      <c r="D194" s="1">
        <v>0.0</v>
      </c>
      <c r="E194" s="2"/>
      <c r="F194" s="1" t="s">
        <v>18</v>
      </c>
      <c r="G194" s="1" t="s">
        <v>19</v>
      </c>
      <c r="H194" s="1" t="s">
        <v>2904</v>
      </c>
      <c r="I194" s="1" t="s">
        <v>2905</v>
      </c>
      <c r="J194" s="1" t="s">
        <v>2905</v>
      </c>
      <c r="K194" s="2"/>
      <c r="L194" s="1">
        <v>-7.0</v>
      </c>
      <c r="M194" s="1"/>
      <c r="N194" s="1">
        <v>7.9374</v>
      </c>
      <c r="O194" s="1" t="s">
        <v>2243</v>
      </c>
      <c r="P194" s="1" t="s">
        <v>2906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idden="1">
      <c r="A195" s="1" t="s">
        <v>29</v>
      </c>
      <c r="B195" s="1" t="s">
        <v>311</v>
      </c>
      <c r="C195" s="1">
        <v>264.0</v>
      </c>
      <c r="D195" s="1">
        <v>0.0</v>
      </c>
      <c r="E195" s="1" t="s">
        <v>2907</v>
      </c>
      <c r="F195" s="1" t="s">
        <v>18</v>
      </c>
      <c r="G195" s="1" t="s">
        <v>19</v>
      </c>
      <c r="H195" s="1" t="s">
        <v>2908</v>
      </c>
      <c r="I195" s="1" t="s">
        <v>2909</v>
      </c>
      <c r="J195" s="1" t="s">
        <v>2909</v>
      </c>
      <c r="K195" s="2"/>
      <c r="L195" s="1">
        <v>-9.0</v>
      </c>
      <c r="M195" s="1"/>
      <c r="N195" s="1">
        <v>5.36675</v>
      </c>
      <c r="O195" s="1" t="s">
        <v>2243</v>
      </c>
      <c r="P195" s="1" t="s">
        <v>110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1" t="s">
        <v>37</v>
      </c>
      <c r="B196" s="1" t="s">
        <v>17</v>
      </c>
      <c r="C196" s="3">
        <v>494.0</v>
      </c>
      <c r="D196" s="1">
        <v>124.0</v>
      </c>
      <c r="E196" s="2"/>
      <c r="F196" s="1" t="s">
        <v>38</v>
      </c>
      <c r="G196" s="1" t="s">
        <v>254</v>
      </c>
      <c r="H196" s="1" t="s">
        <v>2910</v>
      </c>
      <c r="I196" s="1" t="s">
        <v>2911</v>
      </c>
      <c r="J196" s="1" t="s">
        <v>2750</v>
      </c>
      <c r="K196" s="2"/>
      <c r="L196" s="1">
        <v>606.0</v>
      </c>
      <c r="M196" s="1"/>
      <c r="N196" s="1">
        <v>10.005733333333334</v>
      </c>
      <c r="O196" s="1" t="s">
        <v>2254</v>
      </c>
      <c r="P196" s="1" t="s">
        <v>2912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idden="1">
      <c r="A197" s="1" t="s">
        <v>29</v>
      </c>
      <c r="B197" s="1" t="s">
        <v>311</v>
      </c>
      <c r="C197" s="1">
        <v>528.0</v>
      </c>
      <c r="D197" s="1">
        <v>0.0</v>
      </c>
      <c r="E197" s="1" t="s">
        <v>2913</v>
      </c>
      <c r="F197" s="1" t="s">
        <v>18</v>
      </c>
      <c r="G197" s="1" t="s">
        <v>19</v>
      </c>
      <c r="H197" s="1" t="s">
        <v>2914</v>
      </c>
      <c r="I197" s="1" t="s">
        <v>2915</v>
      </c>
      <c r="J197" s="1" t="s">
        <v>2915</v>
      </c>
      <c r="K197" s="2"/>
      <c r="L197" s="1">
        <v>-11.0</v>
      </c>
      <c r="M197" s="1"/>
      <c r="N197" s="1">
        <v>8.647666666666666</v>
      </c>
      <c r="O197" s="1" t="s">
        <v>2243</v>
      </c>
      <c r="P197" s="1" t="s">
        <v>2916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1" t="s">
        <v>24</v>
      </c>
      <c r="B198" s="1" t="s">
        <v>17</v>
      </c>
      <c r="C198" s="1">
        <v>323.0</v>
      </c>
      <c r="D198" s="1">
        <v>0.0</v>
      </c>
      <c r="E198" s="1" t="s">
        <v>25</v>
      </c>
      <c r="F198" s="1" t="s">
        <v>18</v>
      </c>
      <c r="G198" s="1" t="s">
        <v>19</v>
      </c>
      <c r="H198" s="1" t="s">
        <v>2917</v>
      </c>
      <c r="I198" s="1" t="s">
        <v>2918</v>
      </c>
      <c r="J198" s="1" t="s">
        <v>2918</v>
      </c>
      <c r="K198" s="2"/>
      <c r="L198" s="1">
        <v>-7.0</v>
      </c>
      <c r="M198" s="1"/>
      <c r="N198" s="1">
        <v>7.819983333333333</v>
      </c>
      <c r="O198" s="1" t="s">
        <v>2247</v>
      </c>
      <c r="P198" s="1" t="s">
        <v>2919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idden="1">
      <c r="A199" s="1" t="s">
        <v>37</v>
      </c>
      <c r="B199" s="1" t="s">
        <v>17</v>
      </c>
      <c r="C199" s="1">
        <v>267.0</v>
      </c>
      <c r="D199" s="1">
        <v>62.0</v>
      </c>
      <c r="E199" s="2"/>
      <c r="F199" s="1" t="s">
        <v>38</v>
      </c>
      <c r="G199" s="1" t="s">
        <v>45</v>
      </c>
      <c r="H199" s="1" t="s">
        <v>2920</v>
      </c>
      <c r="I199" s="1" t="s">
        <v>2921</v>
      </c>
      <c r="J199" s="1" t="s">
        <v>2750</v>
      </c>
      <c r="K199" s="2"/>
      <c r="L199" s="1">
        <v>611.0</v>
      </c>
      <c r="M199" s="1"/>
      <c r="N199" s="1">
        <v>7.4248</v>
      </c>
      <c r="O199" s="1" t="s">
        <v>2254</v>
      </c>
      <c r="P199" s="1" t="s">
        <v>2922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1" t="s">
        <v>24</v>
      </c>
      <c r="B200" s="1" t="s">
        <v>17</v>
      </c>
      <c r="C200" s="1">
        <v>321.0</v>
      </c>
      <c r="D200" s="1">
        <v>0.0</v>
      </c>
      <c r="E200" s="1" t="s">
        <v>25</v>
      </c>
      <c r="F200" s="1" t="s">
        <v>18</v>
      </c>
      <c r="G200" s="1" t="s">
        <v>19</v>
      </c>
      <c r="H200" s="1" t="s">
        <v>2923</v>
      </c>
      <c r="I200" s="1" t="s">
        <v>2924</v>
      </c>
      <c r="J200" s="1" t="s">
        <v>2924</v>
      </c>
      <c r="K200" s="2"/>
      <c r="L200" s="1">
        <v>-8.0</v>
      </c>
      <c r="M200" s="1"/>
      <c r="N200" s="1">
        <v>6.7995833333333335</v>
      </c>
      <c r="O200" s="1" t="s">
        <v>2247</v>
      </c>
      <c r="P200" s="1" t="s">
        <v>2925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1" t="s">
        <v>24</v>
      </c>
      <c r="B201" s="1" t="s">
        <v>17</v>
      </c>
      <c r="C201" s="1">
        <v>386.0</v>
      </c>
      <c r="D201" s="1">
        <v>0.0</v>
      </c>
      <c r="E201" s="1" t="s">
        <v>25</v>
      </c>
      <c r="F201" s="1" t="s">
        <v>18</v>
      </c>
      <c r="G201" s="1" t="s">
        <v>19</v>
      </c>
      <c r="H201" s="1" t="s">
        <v>2926</v>
      </c>
      <c r="I201" s="1" t="s">
        <v>2927</v>
      </c>
      <c r="J201" s="1" t="s">
        <v>2927</v>
      </c>
      <c r="K201" s="2"/>
      <c r="L201" s="1">
        <v>-6.0</v>
      </c>
      <c r="M201" s="1"/>
      <c r="N201" s="1">
        <v>8.5138</v>
      </c>
      <c r="O201" s="1" t="s">
        <v>2247</v>
      </c>
      <c r="P201" s="1" t="s">
        <v>2928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1" t="s">
        <v>16</v>
      </c>
      <c r="B202" s="1" t="s">
        <v>311</v>
      </c>
      <c r="C202" s="1">
        <v>593.0</v>
      </c>
      <c r="D202" s="1">
        <v>0.0</v>
      </c>
      <c r="E202" s="2"/>
      <c r="F202" s="1" t="s">
        <v>18</v>
      </c>
      <c r="G202" s="1" t="s">
        <v>19</v>
      </c>
      <c r="H202" s="1" t="s">
        <v>2929</v>
      </c>
      <c r="I202" s="1" t="s">
        <v>2930</v>
      </c>
      <c r="J202" s="1" t="s">
        <v>2930</v>
      </c>
      <c r="K202" s="2"/>
      <c r="L202" s="1">
        <v>-8.0</v>
      </c>
      <c r="M202" s="1"/>
      <c r="N202" s="1">
        <v>11.59235</v>
      </c>
      <c r="O202" s="1" t="s">
        <v>2243</v>
      </c>
      <c r="P202" s="1" t="s">
        <v>2931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idden="1">
      <c r="A203" s="1" t="s">
        <v>29</v>
      </c>
      <c r="B203" s="1" t="s">
        <v>311</v>
      </c>
      <c r="C203" s="3">
        <v>413.0</v>
      </c>
      <c r="D203" s="1">
        <v>0.0</v>
      </c>
      <c r="E203" s="1" t="s">
        <v>2907</v>
      </c>
      <c r="F203" s="1" t="s">
        <v>18</v>
      </c>
      <c r="G203" s="1" t="s">
        <v>19</v>
      </c>
      <c r="H203" s="1" t="s">
        <v>2932</v>
      </c>
      <c r="I203" s="1" t="s">
        <v>2933</v>
      </c>
      <c r="J203" s="1" t="s">
        <v>2933</v>
      </c>
      <c r="K203" s="2"/>
      <c r="L203" s="1">
        <v>-5.0</v>
      </c>
      <c r="M203" s="1"/>
      <c r="N203" s="1">
        <v>9.829716666666666</v>
      </c>
      <c r="O203" s="1" t="s">
        <v>2243</v>
      </c>
      <c r="P203" s="1" t="s">
        <v>2934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idden="1">
      <c r="A204" s="1" t="s">
        <v>37</v>
      </c>
      <c r="B204" s="1" t="s">
        <v>17</v>
      </c>
      <c r="C204" s="1">
        <v>287.0</v>
      </c>
      <c r="D204" s="1">
        <v>62.0</v>
      </c>
      <c r="E204" s="2"/>
      <c r="F204" s="1" t="s">
        <v>38</v>
      </c>
      <c r="G204" s="1" t="s">
        <v>254</v>
      </c>
      <c r="H204" s="1" t="s">
        <v>2935</v>
      </c>
      <c r="I204" s="1" t="s">
        <v>2936</v>
      </c>
      <c r="J204" s="1" t="s">
        <v>2750</v>
      </c>
      <c r="K204" s="2"/>
      <c r="L204" s="1">
        <v>632.0</v>
      </c>
      <c r="M204" s="1"/>
      <c r="N204" s="1">
        <v>11.492466666666667</v>
      </c>
      <c r="O204" s="1" t="s">
        <v>2254</v>
      </c>
      <c r="P204" s="1" t="s">
        <v>2937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idden="1">
      <c r="A205" s="1" t="s">
        <v>37</v>
      </c>
      <c r="B205" s="1" t="s">
        <v>17</v>
      </c>
      <c r="C205" s="1">
        <v>245.0</v>
      </c>
      <c r="D205" s="1">
        <v>61.0</v>
      </c>
      <c r="E205" s="2"/>
      <c r="F205" s="1" t="s">
        <v>38</v>
      </c>
      <c r="G205" s="1" t="s">
        <v>254</v>
      </c>
      <c r="H205" s="1" t="s">
        <v>2938</v>
      </c>
      <c r="I205" s="1" t="s">
        <v>2939</v>
      </c>
      <c r="J205" s="1" t="s">
        <v>2750</v>
      </c>
      <c r="K205" s="2"/>
      <c r="L205" s="1">
        <v>638.0</v>
      </c>
      <c r="M205" s="1"/>
      <c r="N205" s="1">
        <v>8.876266666666666</v>
      </c>
      <c r="O205" s="1" t="s">
        <v>2254</v>
      </c>
      <c r="P205" s="1" t="s">
        <v>2940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idden="1">
      <c r="A206" s="1" t="s">
        <v>37</v>
      </c>
      <c r="B206" s="1" t="s">
        <v>17</v>
      </c>
      <c r="C206" s="1">
        <v>831.0</v>
      </c>
      <c r="D206" s="1">
        <v>0.0</v>
      </c>
      <c r="E206" s="1" t="s">
        <v>2558</v>
      </c>
      <c r="F206" s="1" t="s">
        <v>44</v>
      </c>
      <c r="G206" s="1" t="s">
        <v>19</v>
      </c>
      <c r="H206" s="1" t="s">
        <v>2941</v>
      </c>
      <c r="I206" s="1" t="s">
        <v>2942</v>
      </c>
      <c r="J206" s="1" t="s">
        <v>2943</v>
      </c>
      <c r="K206" s="1" t="s">
        <v>2944</v>
      </c>
      <c r="L206" s="1">
        <v>0.0</v>
      </c>
      <c r="M206" s="1">
        <v>0.015066666666666667</v>
      </c>
      <c r="N206" s="1">
        <v>11.261066666666666</v>
      </c>
      <c r="O206" s="1" t="s">
        <v>2254</v>
      </c>
      <c r="P206" s="1" t="s">
        <v>2945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idden="1">
      <c r="A207" s="1" t="s">
        <v>117</v>
      </c>
      <c r="B207" s="1" t="s">
        <v>17</v>
      </c>
      <c r="C207" s="1">
        <v>40.0</v>
      </c>
      <c r="D207" s="1">
        <v>70.0</v>
      </c>
      <c r="E207" s="2"/>
      <c r="F207" s="1" t="s">
        <v>38</v>
      </c>
      <c r="G207" s="1" t="s">
        <v>45</v>
      </c>
      <c r="H207" s="1" t="s">
        <v>2946</v>
      </c>
      <c r="I207" s="1" t="s">
        <v>2947</v>
      </c>
      <c r="J207" s="1" t="s">
        <v>2750</v>
      </c>
      <c r="K207" s="2"/>
      <c r="L207" s="1">
        <v>669.0</v>
      </c>
      <c r="M207" s="1"/>
      <c r="N207" s="1">
        <v>0.3465666666666667</v>
      </c>
      <c r="O207" s="1" t="s">
        <v>120</v>
      </c>
      <c r="P207" s="1" t="s">
        <v>2948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1" t="s">
        <v>37</v>
      </c>
      <c r="B208" s="1" t="s">
        <v>17</v>
      </c>
      <c r="C208" s="1">
        <v>267.0</v>
      </c>
      <c r="D208" s="1">
        <v>62.0</v>
      </c>
      <c r="E208" s="2"/>
      <c r="F208" s="1" t="s">
        <v>38</v>
      </c>
      <c r="G208" s="1" t="s">
        <v>19</v>
      </c>
      <c r="H208" s="1" t="s">
        <v>2949</v>
      </c>
      <c r="I208" s="1" t="s">
        <v>2950</v>
      </c>
      <c r="J208" s="1" t="s">
        <v>2750</v>
      </c>
      <c r="K208" s="2"/>
      <c r="L208" s="1">
        <v>658.0</v>
      </c>
      <c r="M208" s="1"/>
      <c r="N208" s="1">
        <v>6.51205</v>
      </c>
      <c r="O208" s="1" t="s">
        <v>2254</v>
      </c>
      <c r="P208" s="1" t="s">
        <v>2951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1" t="s">
        <v>37</v>
      </c>
      <c r="B209" s="1" t="s">
        <v>17</v>
      </c>
      <c r="C209" s="1">
        <v>518.0</v>
      </c>
      <c r="D209" s="1">
        <v>39.0</v>
      </c>
      <c r="E209" s="1" t="s">
        <v>2272</v>
      </c>
      <c r="F209" s="1" t="s">
        <v>44</v>
      </c>
      <c r="G209" s="1" t="s">
        <v>19</v>
      </c>
      <c r="H209" s="1" t="s">
        <v>2952</v>
      </c>
      <c r="I209" s="1" t="s">
        <v>2953</v>
      </c>
      <c r="J209" s="1" t="s">
        <v>2954</v>
      </c>
      <c r="K209" s="1" t="s">
        <v>2955</v>
      </c>
      <c r="L209" s="1">
        <v>-5.0</v>
      </c>
      <c r="M209" s="1">
        <v>0.0088</v>
      </c>
      <c r="N209" s="1">
        <v>11.41225</v>
      </c>
      <c r="O209" s="1" t="s">
        <v>2254</v>
      </c>
      <c r="P209" s="1" t="s">
        <v>2956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idden="1">
      <c r="A210" s="1" t="s">
        <v>24</v>
      </c>
      <c r="B210" s="1" t="s">
        <v>17</v>
      </c>
      <c r="C210" s="3">
        <v>264.0</v>
      </c>
      <c r="D210" s="1">
        <v>0.0</v>
      </c>
      <c r="E210" s="1" t="s">
        <v>25</v>
      </c>
      <c r="F210" s="1" t="s">
        <v>18</v>
      </c>
      <c r="G210" s="1" t="s">
        <v>19</v>
      </c>
      <c r="H210" s="1" t="s">
        <v>2957</v>
      </c>
      <c r="I210" s="1" t="s">
        <v>2958</v>
      </c>
      <c r="J210" s="1" t="s">
        <v>2958</v>
      </c>
      <c r="K210" s="2"/>
      <c r="L210" s="1">
        <v>-8.0</v>
      </c>
      <c r="M210" s="1"/>
      <c r="N210" s="1">
        <v>53.0231</v>
      </c>
      <c r="O210" s="1" t="s">
        <v>2247</v>
      </c>
      <c r="P210" s="1" t="s">
        <v>2959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idden="1">
      <c r="A211" s="1" t="s">
        <v>37</v>
      </c>
      <c r="B211" s="1" t="s">
        <v>17</v>
      </c>
      <c r="C211" s="1">
        <v>472.0</v>
      </c>
      <c r="D211" s="1">
        <v>50.0</v>
      </c>
      <c r="E211" s="2"/>
      <c r="F211" s="1" t="s">
        <v>38</v>
      </c>
      <c r="G211" s="1" t="s">
        <v>254</v>
      </c>
      <c r="H211" s="1" t="s">
        <v>2960</v>
      </c>
      <c r="I211" s="1" t="s">
        <v>2961</v>
      </c>
      <c r="J211" s="1" t="s">
        <v>2750</v>
      </c>
      <c r="K211" s="2"/>
      <c r="L211" s="1">
        <v>677.0</v>
      </c>
      <c r="M211" s="1"/>
      <c r="N211" s="1">
        <v>10.087616666666667</v>
      </c>
      <c r="O211" s="1" t="s">
        <v>2254</v>
      </c>
      <c r="P211" s="1" t="s">
        <v>2962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idden="1">
      <c r="A212" s="1" t="s">
        <v>16</v>
      </c>
      <c r="B212" s="1" t="s">
        <v>311</v>
      </c>
      <c r="C212" s="1">
        <v>264.0</v>
      </c>
      <c r="D212" s="1">
        <v>0.0</v>
      </c>
      <c r="E212" s="2"/>
      <c r="F212" s="1" t="s">
        <v>18</v>
      </c>
      <c r="G212" s="1" t="s">
        <v>19</v>
      </c>
      <c r="H212" s="1" t="s">
        <v>2963</v>
      </c>
      <c r="I212" s="1" t="s">
        <v>2964</v>
      </c>
      <c r="J212" s="1" t="s">
        <v>2964</v>
      </c>
      <c r="K212" s="2"/>
      <c r="L212" s="1">
        <v>-2.0</v>
      </c>
      <c r="M212" s="1"/>
      <c r="N212" s="1">
        <v>12.809483333333333</v>
      </c>
      <c r="O212" s="1" t="s">
        <v>2243</v>
      </c>
      <c r="P212" s="1" t="s">
        <v>2965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idden="1">
      <c r="A213" s="1" t="s">
        <v>37</v>
      </c>
      <c r="B213" s="1" t="s">
        <v>17</v>
      </c>
      <c r="C213" s="1">
        <v>693.0</v>
      </c>
      <c r="D213" s="1">
        <v>0.0</v>
      </c>
      <c r="E213" s="1" t="s">
        <v>2272</v>
      </c>
      <c r="F213" s="1" t="s">
        <v>44</v>
      </c>
      <c r="G213" s="1" t="s">
        <v>19</v>
      </c>
      <c r="H213" s="1" t="s">
        <v>2966</v>
      </c>
      <c r="I213" s="1" t="s">
        <v>2967</v>
      </c>
      <c r="J213" s="1" t="s">
        <v>2968</v>
      </c>
      <c r="K213" s="1" t="s">
        <v>2969</v>
      </c>
      <c r="L213" s="1">
        <v>0.0</v>
      </c>
      <c r="M213" s="1">
        <v>0.010366666666666666</v>
      </c>
      <c r="N213" s="1">
        <v>13.504416666666666</v>
      </c>
      <c r="O213" s="1" t="s">
        <v>2254</v>
      </c>
      <c r="P213" s="1" t="s">
        <v>2970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idden="1">
      <c r="A214" s="1" t="s">
        <v>24</v>
      </c>
      <c r="B214" s="1" t="s">
        <v>17</v>
      </c>
      <c r="C214" s="1">
        <v>773.0</v>
      </c>
      <c r="D214" s="1">
        <v>0.0</v>
      </c>
      <c r="E214" s="1" t="s">
        <v>25</v>
      </c>
      <c r="F214" s="1" t="s">
        <v>18</v>
      </c>
      <c r="G214" s="1" t="s">
        <v>19</v>
      </c>
      <c r="H214" s="1" t="s">
        <v>2971</v>
      </c>
      <c r="I214" s="1" t="s">
        <v>2972</v>
      </c>
      <c r="J214" s="1" t="s">
        <v>2972</v>
      </c>
      <c r="K214" s="2"/>
      <c r="L214" s="1">
        <v>-11.0</v>
      </c>
      <c r="M214" s="1"/>
      <c r="N214" s="1">
        <v>8.94625</v>
      </c>
      <c r="O214" s="1" t="s">
        <v>2247</v>
      </c>
      <c r="P214" s="1" t="s">
        <v>2973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idden="1">
      <c r="A215" s="1" t="s">
        <v>16</v>
      </c>
      <c r="B215" s="1" t="s">
        <v>311</v>
      </c>
      <c r="C215" s="1">
        <v>299.0</v>
      </c>
      <c r="D215" s="1">
        <v>0.0</v>
      </c>
      <c r="E215" s="2"/>
      <c r="F215" s="1" t="s">
        <v>18</v>
      </c>
      <c r="G215" s="1" t="s">
        <v>19</v>
      </c>
      <c r="H215" s="1" t="s">
        <v>2974</v>
      </c>
      <c r="I215" s="1" t="s">
        <v>2975</v>
      </c>
      <c r="J215" s="1" t="s">
        <v>2975</v>
      </c>
      <c r="K215" s="2"/>
      <c r="L215" s="1">
        <v>-7.0</v>
      </c>
      <c r="M215" s="1"/>
      <c r="N215" s="1">
        <v>7.56815</v>
      </c>
      <c r="O215" s="1" t="s">
        <v>2243</v>
      </c>
      <c r="P215" s="1" t="s">
        <v>2976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idden="1">
      <c r="A216" s="1" t="s">
        <v>37</v>
      </c>
      <c r="B216" s="1" t="s">
        <v>17</v>
      </c>
      <c r="C216" s="1">
        <v>547.0</v>
      </c>
      <c r="D216" s="1">
        <v>0.0</v>
      </c>
      <c r="E216" s="1" t="s">
        <v>2272</v>
      </c>
      <c r="F216" s="1" t="s">
        <v>44</v>
      </c>
      <c r="G216" s="1" t="s">
        <v>19</v>
      </c>
      <c r="H216" s="1" t="s">
        <v>2977</v>
      </c>
      <c r="I216" s="1" t="s">
        <v>2978</v>
      </c>
      <c r="J216" s="1" t="s">
        <v>2979</v>
      </c>
      <c r="K216" s="1" t="s">
        <v>2980</v>
      </c>
      <c r="L216" s="1">
        <v>-3.0</v>
      </c>
      <c r="M216" s="1">
        <v>0.01115</v>
      </c>
      <c r="N216" s="1">
        <v>11.057483333333334</v>
      </c>
      <c r="O216" s="1" t="s">
        <v>2254</v>
      </c>
      <c r="P216" s="1" t="s">
        <v>2981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1" t="s">
        <v>37</v>
      </c>
      <c r="B217" s="1" t="s">
        <v>17</v>
      </c>
      <c r="C217" s="1">
        <v>456.0</v>
      </c>
      <c r="D217" s="1">
        <v>109.0</v>
      </c>
      <c r="E217" s="2"/>
      <c r="F217" s="1" t="s">
        <v>38</v>
      </c>
      <c r="G217" s="1" t="s">
        <v>19</v>
      </c>
      <c r="H217" s="1" t="s">
        <v>2982</v>
      </c>
      <c r="I217" s="1" t="s">
        <v>2983</v>
      </c>
      <c r="J217" s="1" t="s">
        <v>2750</v>
      </c>
      <c r="K217" s="2"/>
      <c r="L217" s="1">
        <v>704.0</v>
      </c>
      <c r="M217" s="1"/>
      <c r="N217" s="1">
        <v>8.08815</v>
      </c>
      <c r="O217" s="1" t="s">
        <v>2254</v>
      </c>
      <c r="P217" s="1" t="s">
        <v>2984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1" t="s">
        <v>16</v>
      </c>
      <c r="B218" s="1" t="s">
        <v>311</v>
      </c>
      <c r="C218" s="1">
        <v>373.0</v>
      </c>
      <c r="D218" s="1">
        <v>0.0</v>
      </c>
      <c r="E218" s="2"/>
      <c r="F218" s="1" t="s">
        <v>18</v>
      </c>
      <c r="G218" s="1" t="s">
        <v>19</v>
      </c>
      <c r="H218" s="1" t="s">
        <v>2985</v>
      </c>
      <c r="I218" s="1" t="s">
        <v>2986</v>
      </c>
      <c r="J218" s="1" t="s">
        <v>2986</v>
      </c>
      <c r="K218" s="2"/>
      <c r="L218" s="1">
        <v>-6.0</v>
      </c>
      <c r="M218" s="1"/>
      <c r="N218" s="1">
        <v>8.127483333333334</v>
      </c>
      <c r="O218" s="1" t="s">
        <v>2243</v>
      </c>
      <c r="P218" s="1" t="s">
        <v>2987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1" t="s">
        <v>24</v>
      </c>
      <c r="B219" s="1" t="s">
        <v>17</v>
      </c>
      <c r="C219" s="3">
        <v>321.0</v>
      </c>
      <c r="D219" s="1">
        <v>0.0</v>
      </c>
      <c r="E219" s="1" t="s">
        <v>25</v>
      </c>
      <c r="F219" s="1" t="s">
        <v>18</v>
      </c>
      <c r="G219" s="1" t="s">
        <v>19</v>
      </c>
      <c r="H219" s="1" t="s">
        <v>2988</v>
      </c>
      <c r="I219" s="1" t="s">
        <v>2989</v>
      </c>
      <c r="J219" s="1" t="s">
        <v>2989</v>
      </c>
      <c r="K219" s="2"/>
      <c r="L219" s="1">
        <v>-7.0</v>
      </c>
      <c r="M219" s="1"/>
      <c r="N219" s="1">
        <v>7.391583333333333</v>
      </c>
      <c r="O219" s="1" t="s">
        <v>2247</v>
      </c>
      <c r="P219" s="1" t="s">
        <v>2990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idden="1">
      <c r="A220" s="1" t="s">
        <v>37</v>
      </c>
      <c r="B220" s="1" t="s">
        <v>17</v>
      </c>
      <c r="C220" s="1">
        <v>583.0</v>
      </c>
      <c r="D220" s="1">
        <v>0.0</v>
      </c>
      <c r="E220" s="1" t="s">
        <v>2558</v>
      </c>
      <c r="F220" s="1" t="s">
        <v>44</v>
      </c>
      <c r="G220" s="1" t="s">
        <v>19</v>
      </c>
      <c r="H220" s="1" t="s">
        <v>2991</v>
      </c>
      <c r="I220" s="1" t="s">
        <v>2992</v>
      </c>
      <c r="J220" s="1" t="s">
        <v>2993</v>
      </c>
      <c r="K220" s="1" t="s">
        <v>2994</v>
      </c>
      <c r="L220" s="1">
        <v>-15.0</v>
      </c>
      <c r="M220" s="1">
        <v>0.0095</v>
      </c>
      <c r="N220" s="1">
        <v>9.04435</v>
      </c>
      <c r="O220" s="1" t="s">
        <v>2254</v>
      </c>
      <c r="P220" s="1" t="s">
        <v>2995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idden="1">
      <c r="A221" s="1" t="s">
        <v>117</v>
      </c>
      <c r="B221" s="1" t="s">
        <v>17</v>
      </c>
      <c r="C221" s="1">
        <v>374.0</v>
      </c>
      <c r="D221" s="1">
        <v>0.0</v>
      </c>
      <c r="E221" s="2"/>
      <c r="F221" s="1" t="s">
        <v>38</v>
      </c>
      <c r="G221" s="1" t="s">
        <v>45</v>
      </c>
      <c r="H221" s="1" t="s">
        <v>2996</v>
      </c>
      <c r="I221" s="1" t="s">
        <v>2997</v>
      </c>
      <c r="J221" s="1" t="s">
        <v>2750</v>
      </c>
      <c r="K221" s="2"/>
      <c r="L221" s="1">
        <v>744.0</v>
      </c>
      <c r="M221" s="1"/>
      <c r="N221" s="1">
        <v>11.609916666666667</v>
      </c>
      <c r="O221" s="1" t="s">
        <v>120</v>
      </c>
      <c r="P221" s="1" t="s">
        <v>2998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idden="1">
      <c r="A222" s="1" t="s">
        <v>29</v>
      </c>
      <c r="B222" s="1" t="s">
        <v>311</v>
      </c>
      <c r="C222" s="1">
        <v>619.0</v>
      </c>
      <c r="D222" s="1">
        <v>0.0</v>
      </c>
      <c r="E222" s="1" t="s">
        <v>2999</v>
      </c>
      <c r="F222" s="1" t="s">
        <v>18</v>
      </c>
      <c r="G222" s="1" t="s">
        <v>19</v>
      </c>
      <c r="H222" s="1" t="s">
        <v>3000</v>
      </c>
      <c r="I222" s="1" t="s">
        <v>3001</v>
      </c>
      <c r="J222" s="1" t="s">
        <v>3001</v>
      </c>
      <c r="K222" s="2"/>
      <c r="L222" s="1">
        <v>-5.0</v>
      </c>
      <c r="M222" s="1"/>
      <c r="N222" s="1">
        <v>14.247133333333334</v>
      </c>
      <c r="O222" s="1" t="s">
        <v>2243</v>
      </c>
      <c r="P222" s="1" t="s">
        <v>3002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1" t="s">
        <v>16</v>
      </c>
      <c r="B223" s="1" t="s">
        <v>311</v>
      </c>
      <c r="C223" s="1">
        <v>553.0</v>
      </c>
      <c r="D223" s="1">
        <v>0.0</v>
      </c>
      <c r="E223" s="2"/>
      <c r="F223" s="1" t="s">
        <v>18</v>
      </c>
      <c r="G223" s="1" t="s">
        <v>19</v>
      </c>
      <c r="H223" s="1" t="s">
        <v>3003</v>
      </c>
      <c r="I223" s="1" t="s">
        <v>3004</v>
      </c>
      <c r="J223" s="1" t="s">
        <v>3004</v>
      </c>
      <c r="K223" s="2"/>
      <c r="L223" s="1">
        <v>-13.0</v>
      </c>
      <c r="M223" s="1"/>
      <c r="N223" s="1">
        <v>6.752166666666667</v>
      </c>
      <c r="O223" s="1" t="s">
        <v>2243</v>
      </c>
      <c r="P223" s="1" t="s">
        <v>3005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idden="1">
      <c r="A224" s="1" t="s">
        <v>16</v>
      </c>
      <c r="B224" s="1" t="s">
        <v>311</v>
      </c>
      <c r="C224" s="1">
        <v>264.0</v>
      </c>
      <c r="D224" s="1">
        <v>0.0</v>
      </c>
      <c r="E224" s="2"/>
      <c r="F224" s="1" t="s">
        <v>18</v>
      </c>
      <c r="G224" s="1" t="s">
        <v>19</v>
      </c>
      <c r="H224" s="1" t="s">
        <v>3006</v>
      </c>
      <c r="I224" s="1" t="s">
        <v>3007</v>
      </c>
      <c r="J224" s="1" t="s">
        <v>3007</v>
      </c>
      <c r="K224" s="2"/>
      <c r="L224" s="1">
        <v>-7.0</v>
      </c>
      <c r="M224" s="1"/>
      <c r="N224" s="1">
        <v>7.8633</v>
      </c>
      <c r="O224" s="1" t="s">
        <v>2243</v>
      </c>
      <c r="P224" s="1" t="s">
        <v>3008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1" t="s">
        <v>24</v>
      </c>
      <c r="B225" s="1" t="s">
        <v>17</v>
      </c>
      <c r="C225" s="1">
        <v>404.0</v>
      </c>
      <c r="D225" s="1">
        <v>0.0</v>
      </c>
      <c r="E225" s="1" t="s">
        <v>25</v>
      </c>
      <c r="F225" s="1" t="s">
        <v>18</v>
      </c>
      <c r="G225" s="1" t="s">
        <v>19</v>
      </c>
      <c r="H225" s="1" t="s">
        <v>3009</v>
      </c>
      <c r="I225" s="1" t="s">
        <v>3010</v>
      </c>
      <c r="J225" s="1" t="s">
        <v>3010</v>
      </c>
      <c r="K225" s="2"/>
      <c r="L225" s="1">
        <v>-6.0</v>
      </c>
      <c r="M225" s="1"/>
      <c r="N225" s="1">
        <v>8.041383333333334</v>
      </c>
      <c r="O225" s="1" t="s">
        <v>2247</v>
      </c>
      <c r="P225" s="1" t="s">
        <v>3011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idden="1">
      <c r="A226" s="1" t="s">
        <v>24</v>
      </c>
      <c r="B226" s="1" t="s">
        <v>17</v>
      </c>
      <c r="C226" s="1">
        <v>450.0</v>
      </c>
      <c r="D226" s="1">
        <v>0.0</v>
      </c>
      <c r="E226" s="1" t="s">
        <v>25</v>
      </c>
      <c r="F226" s="1" t="s">
        <v>18</v>
      </c>
      <c r="G226" s="1" t="s">
        <v>19</v>
      </c>
      <c r="H226" s="1" t="s">
        <v>3012</v>
      </c>
      <c r="I226" s="1" t="s">
        <v>3013</v>
      </c>
      <c r="J226" s="1" t="s">
        <v>3013</v>
      </c>
      <c r="K226" s="2"/>
      <c r="L226" s="1">
        <v>-3.0</v>
      </c>
      <c r="M226" s="1"/>
      <c r="N226" s="1">
        <v>11.46065</v>
      </c>
      <c r="O226" s="1" t="s">
        <v>2247</v>
      </c>
      <c r="P226" s="1" t="s">
        <v>3014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idden="1">
      <c r="A227" s="1" t="s">
        <v>37</v>
      </c>
      <c r="B227" s="1" t="s">
        <v>17</v>
      </c>
      <c r="C227" s="1">
        <v>250.0</v>
      </c>
      <c r="D227" s="1">
        <v>0.0</v>
      </c>
      <c r="E227" s="1" t="s">
        <v>2272</v>
      </c>
      <c r="F227" s="1" t="s">
        <v>44</v>
      </c>
      <c r="G227" s="1" t="s">
        <v>19</v>
      </c>
      <c r="H227" s="1" t="s">
        <v>3015</v>
      </c>
      <c r="I227" s="1" t="s">
        <v>3016</v>
      </c>
      <c r="J227" s="1" t="s">
        <v>3017</v>
      </c>
      <c r="K227" s="1" t="s">
        <v>3018</v>
      </c>
      <c r="L227" s="1">
        <v>-10.0</v>
      </c>
      <c r="M227" s="1">
        <v>0.009766666666666667</v>
      </c>
      <c r="N227" s="1">
        <v>5.984483333333333</v>
      </c>
      <c r="O227" s="1" t="s">
        <v>2254</v>
      </c>
      <c r="P227" s="1" t="s">
        <v>3019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idden="1">
      <c r="A228" s="1" t="s">
        <v>37</v>
      </c>
      <c r="B228" s="1" t="s">
        <v>17</v>
      </c>
      <c r="C228" s="1">
        <v>245.0</v>
      </c>
      <c r="D228" s="1">
        <v>61.0</v>
      </c>
      <c r="E228" s="2"/>
      <c r="F228" s="1" t="s">
        <v>38</v>
      </c>
      <c r="G228" s="1" t="s">
        <v>19</v>
      </c>
      <c r="H228" s="1" t="s">
        <v>3020</v>
      </c>
      <c r="I228" s="1" t="s">
        <v>3021</v>
      </c>
      <c r="J228" s="1" t="s">
        <v>2750</v>
      </c>
      <c r="K228" s="2"/>
      <c r="L228" s="1">
        <v>750.0</v>
      </c>
      <c r="M228" s="1"/>
      <c r="N228" s="1">
        <v>6.0106</v>
      </c>
      <c r="O228" s="1" t="s">
        <v>2254</v>
      </c>
      <c r="P228" s="1" t="s">
        <v>3022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idden="1">
      <c r="A229" s="1" t="s">
        <v>37</v>
      </c>
      <c r="B229" s="1" t="s">
        <v>17</v>
      </c>
      <c r="C229" s="1">
        <v>299.0</v>
      </c>
      <c r="D229" s="1">
        <v>75.0</v>
      </c>
      <c r="E229" s="2"/>
      <c r="F229" s="1" t="s">
        <v>38</v>
      </c>
      <c r="G229" s="1" t="s">
        <v>19</v>
      </c>
      <c r="H229" s="1" t="s">
        <v>3023</v>
      </c>
      <c r="I229" s="1" t="s">
        <v>3024</v>
      </c>
      <c r="J229" s="1" t="s">
        <v>2750</v>
      </c>
      <c r="K229" s="2"/>
      <c r="L229" s="1">
        <v>755.0</v>
      </c>
      <c r="M229" s="1"/>
      <c r="N229" s="1">
        <v>11.470266666666667</v>
      </c>
      <c r="O229" s="1" t="s">
        <v>2254</v>
      </c>
      <c r="P229" s="1" t="s">
        <v>2304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idden="1">
      <c r="A230" s="1" t="s">
        <v>16</v>
      </c>
      <c r="B230" s="1" t="s">
        <v>311</v>
      </c>
      <c r="C230" s="1">
        <v>299.0</v>
      </c>
      <c r="D230" s="1">
        <v>0.0</v>
      </c>
      <c r="E230" s="2"/>
      <c r="F230" s="1" t="s">
        <v>18</v>
      </c>
      <c r="G230" s="1" t="s">
        <v>45</v>
      </c>
      <c r="H230" s="1" t="s">
        <v>3025</v>
      </c>
      <c r="I230" s="1" t="s">
        <v>3026</v>
      </c>
      <c r="J230" s="1" t="s">
        <v>3026</v>
      </c>
      <c r="K230" s="2"/>
      <c r="L230" s="1">
        <v>-5.0</v>
      </c>
      <c r="M230" s="1"/>
      <c r="N230" s="1">
        <v>9.186683333333333</v>
      </c>
      <c r="O230" s="1" t="s">
        <v>2243</v>
      </c>
      <c r="P230" s="1" t="s">
        <v>3027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1" t="s">
        <v>37</v>
      </c>
      <c r="B231" s="1" t="s">
        <v>17</v>
      </c>
      <c r="C231" s="1">
        <v>927.0</v>
      </c>
      <c r="D231" s="1">
        <v>0.0</v>
      </c>
      <c r="E231" s="1" t="s">
        <v>2272</v>
      </c>
      <c r="F231" s="1" t="s">
        <v>44</v>
      </c>
      <c r="G231" s="1" t="s">
        <v>19</v>
      </c>
      <c r="H231" s="1" t="s">
        <v>3028</v>
      </c>
      <c r="I231" s="1" t="s">
        <v>3029</v>
      </c>
      <c r="J231" s="1" t="s">
        <v>3030</v>
      </c>
      <c r="K231" s="1" t="s">
        <v>3031</v>
      </c>
      <c r="L231" s="1">
        <v>-8.0</v>
      </c>
      <c r="M231" s="1">
        <v>0.012383333333333333</v>
      </c>
      <c r="N231" s="1">
        <v>12.2586</v>
      </c>
      <c r="O231" s="1" t="s">
        <v>2254</v>
      </c>
      <c r="P231" s="1" t="s">
        <v>3032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1" t="s">
        <v>37</v>
      </c>
      <c r="B232" s="1" t="s">
        <v>17</v>
      </c>
      <c r="C232" s="1">
        <v>697.0</v>
      </c>
      <c r="D232" s="1">
        <v>0.0</v>
      </c>
      <c r="E232" s="1" t="s">
        <v>2558</v>
      </c>
      <c r="F232" s="1" t="s">
        <v>44</v>
      </c>
      <c r="G232" s="1" t="s">
        <v>19</v>
      </c>
      <c r="H232" s="1" t="s">
        <v>3033</v>
      </c>
      <c r="I232" s="1" t="s">
        <v>3034</v>
      </c>
      <c r="J232" s="1" t="s">
        <v>3035</v>
      </c>
      <c r="K232" s="1" t="s">
        <v>3036</v>
      </c>
      <c r="L232" s="1">
        <v>-6.0</v>
      </c>
      <c r="M232" s="1">
        <v>0.008983333333333333</v>
      </c>
      <c r="N232" s="1">
        <v>8.503216666666667</v>
      </c>
      <c r="O232" s="1" t="s">
        <v>2254</v>
      </c>
      <c r="P232" s="1" t="s">
        <v>3037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idden="1">
      <c r="A233" s="1" t="s">
        <v>24</v>
      </c>
      <c r="B233" s="1" t="s">
        <v>17</v>
      </c>
      <c r="C233" s="1">
        <v>264.0</v>
      </c>
      <c r="D233" s="1">
        <v>0.0</v>
      </c>
      <c r="E233" s="1" t="s">
        <v>25</v>
      </c>
      <c r="F233" s="1" t="s">
        <v>18</v>
      </c>
      <c r="G233" s="1" t="s">
        <v>19</v>
      </c>
      <c r="H233" s="1" t="s">
        <v>3038</v>
      </c>
      <c r="I233" s="1" t="s">
        <v>3039</v>
      </c>
      <c r="J233" s="1" t="s">
        <v>3039</v>
      </c>
      <c r="K233" s="2"/>
      <c r="L233" s="1">
        <v>-9.0</v>
      </c>
      <c r="M233" s="1"/>
      <c r="N233" s="1">
        <v>5.6097166666666665</v>
      </c>
      <c r="O233" s="1" t="s">
        <v>2247</v>
      </c>
      <c r="P233" s="1" t="s">
        <v>3040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idden="1">
      <c r="A234" s="1" t="s">
        <v>37</v>
      </c>
      <c r="B234" s="1" t="s">
        <v>17</v>
      </c>
      <c r="C234" s="1">
        <v>250.0</v>
      </c>
      <c r="D234" s="1">
        <v>0.0</v>
      </c>
      <c r="E234" s="1" t="s">
        <v>2558</v>
      </c>
      <c r="F234" s="1" t="s">
        <v>44</v>
      </c>
      <c r="G234" s="1" t="s">
        <v>45</v>
      </c>
      <c r="H234" s="1" t="s">
        <v>3041</v>
      </c>
      <c r="I234" s="1" t="s">
        <v>3042</v>
      </c>
      <c r="J234" s="1" t="s">
        <v>3043</v>
      </c>
      <c r="K234" s="1" t="s">
        <v>3044</v>
      </c>
      <c r="L234" s="1">
        <v>-6.0</v>
      </c>
      <c r="M234" s="1">
        <v>0.0096</v>
      </c>
      <c r="N234" s="1">
        <v>10.105216666666667</v>
      </c>
      <c r="O234" s="1" t="s">
        <v>2254</v>
      </c>
      <c r="P234" s="1" t="s">
        <v>3045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idden="1">
      <c r="A235" s="1" t="s">
        <v>29</v>
      </c>
      <c r="B235" s="1" t="s">
        <v>311</v>
      </c>
      <c r="C235" s="1">
        <v>364.0</v>
      </c>
      <c r="D235" s="1">
        <v>0.0</v>
      </c>
      <c r="E235" s="1" t="s">
        <v>3046</v>
      </c>
      <c r="F235" s="1" t="s">
        <v>18</v>
      </c>
      <c r="G235" s="1" t="s">
        <v>19</v>
      </c>
      <c r="H235" s="1" t="s">
        <v>3047</v>
      </c>
      <c r="I235" s="1" t="s">
        <v>3048</v>
      </c>
      <c r="J235" s="1" t="s">
        <v>3048</v>
      </c>
      <c r="K235" s="2"/>
      <c r="L235" s="1">
        <v>-9.0</v>
      </c>
      <c r="M235" s="1"/>
      <c r="N235" s="1">
        <v>5.445783333333333</v>
      </c>
      <c r="O235" s="1" t="s">
        <v>2243</v>
      </c>
      <c r="P235" s="1" t="s">
        <v>3049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idden="1">
      <c r="A236" s="1" t="s">
        <v>37</v>
      </c>
      <c r="B236" s="1" t="s">
        <v>17</v>
      </c>
      <c r="C236" s="1">
        <v>905.0</v>
      </c>
      <c r="D236" s="1">
        <v>226.0</v>
      </c>
      <c r="E236" s="2"/>
      <c r="F236" s="1" t="s">
        <v>38</v>
      </c>
      <c r="G236" s="1" t="s">
        <v>45</v>
      </c>
      <c r="H236" s="1" t="s">
        <v>3050</v>
      </c>
      <c r="I236" s="1" t="s">
        <v>3051</v>
      </c>
      <c r="J236" s="1" t="s">
        <v>2750</v>
      </c>
      <c r="K236" s="2"/>
      <c r="L236" s="1">
        <v>816.0</v>
      </c>
      <c r="M236" s="1"/>
      <c r="N236" s="1">
        <v>11.3029</v>
      </c>
      <c r="O236" s="1" t="s">
        <v>2254</v>
      </c>
      <c r="P236" s="1" t="s">
        <v>3052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idden="1">
      <c r="A237" s="1" t="s">
        <v>16</v>
      </c>
      <c r="B237" s="1" t="s">
        <v>311</v>
      </c>
      <c r="C237" s="1">
        <v>368.0</v>
      </c>
      <c r="D237" s="1">
        <v>0.0</v>
      </c>
      <c r="E237" s="2"/>
      <c r="F237" s="1" t="s">
        <v>18</v>
      </c>
      <c r="G237" s="1" t="s">
        <v>19</v>
      </c>
      <c r="H237" s="1" t="s">
        <v>3053</v>
      </c>
      <c r="I237" s="1" t="s">
        <v>3054</v>
      </c>
      <c r="J237" s="1" t="s">
        <v>3054</v>
      </c>
      <c r="K237" s="2"/>
      <c r="L237" s="1">
        <v>0.0</v>
      </c>
      <c r="M237" s="1"/>
      <c r="N237" s="1">
        <v>14.403333333333334</v>
      </c>
      <c r="O237" s="1" t="s">
        <v>2243</v>
      </c>
      <c r="P237" s="1" t="s">
        <v>3055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1" t="s">
        <v>117</v>
      </c>
      <c r="B238" s="1" t="s">
        <v>17</v>
      </c>
      <c r="C238" s="1">
        <v>124.5</v>
      </c>
      <c r="D238" s="1">
        <v>124.5</v>
      </c>
      <c r="E238" s="2"/>
      <c r="F238" s="1" t="s">
        <v>38</v>
      </c>
      <c r="G238" s="1" t="s">
        <v>45</v>
      </c>
      <c r="H238" s="1" t="s">
        <v>3056</v>
      </c>
      <c r="I238" s="1" t="s">
        <v>3057</v>
      </c>
      <c r="J238" s="1" t="s">
        <v>2750</v>
      </c>
      <c r="K238" s="2"/>
      <c r="L238" s="1">
        <v>857.0</v>
      </c>
      <c r="M238" s="1"/>
      <c r="N238" s="1">
        <v>0.39111666666666667</v>
      </c>
      <c r="O238" s="1" t="s">
        <v>120</v>
      </c>
      <c r="P238" s="1" t="s">
        <v>3058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idden="1">
      <c r="A239" s="1" t="s">
        <v>29</v>
      </c>
      <c r="B239" s="1" t="s">
        <v>311</v>
      </c>
      <c r="C239" s="1">
        <v>329.0</v>
      </c>
      <c r="D239" s="1">
        <v>0.0</v>
      </c>
      <c r="E239" s="1" t="s">
        <v>247</v>
      </c>
      <c r="F239" s="1" t="s">
        <v>18</v>
      </c>
      <c r="G239" s="1" t="s">
        <v>19</v>
      </c>
      <c r="H239" s="1" t="s">
        <v>3059</v>
      </c>
      <c r="I239" s="1" t="s">
        <v>3060</v>
      </c>
      <c r="J239" s="1" t="s">
        <v>3060</v>
      </c>
      <c r="K239" s="2"/>
      <c r="L239" s="1">
        <v>-2.0</v>
      </c>
      <c r="M239" s="1"/>
      <c r="N239" s="1">
        <v>12.297983333333333</v>
      </c>
      <c r="O239" s="1" t="s">
        <v>2243</v>
      </c>
      <c r="P239" s="1" t="s">
        <v>3061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idden="1">
      <c r="A240" s="1" t="s">
        <v>37</v>
      </c>
      <c r="B240" s="1" t="s">
        <v>17</v>
      </c>
      <c r="C240" s="1">
        <v>400.0</v>
      </c>
      <c r="D240" s="1">
        <v>155.0</v>
      </c>
      <c r="E240" s="2"/>
      <c r="F240" s="1" t="s">
        <v>38</v>
      </c>
      <c r="G240" s="1" t="s">
        <v>254</v>
      </c>
      <c r="H240" s="1" t="s">
        <v>3062</v>
      </c>
      <c r="I240" s="1" t="s">
        <v>3063</v>
      </c>
      <c r="J240" s="1" t="s">
        <v>2750</v>
      </c>
      <c r="K240" s="2"/>
      <c r="L240" s="1">
        <v>882.0</v>
      </c>
      <c r="M240" s="1"/>
      <c r="N240" s="1">
        <v>13.19145</v>
      </c>
      <c r="O240" s="1" t="s">
        <v>2254</v>
      </c>
      <c r="P240" s="1" t="s">
        <v>3064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idden="1">
      <c r="A241" s="1" t="s">
        <v>37</v>
      </c>
      <c r="B241" s="1" t="s">
        <v>17</v>
      </c>
      <c r="C241" s="1">
        <v>1001.0</v>
      </c>
      <c r="D241" s="1">
        <v>0.0</v>
      </c>
      <c r="E241" s="1" t="s">
        <v>2558</v>
      </c>
      <c r="F241" s="1" t="s">
        <v>44</v>
      </c>
      <c r="G241" s="1" t="s">
        <v>19</v>
      </c>
      <c r="H241" s="1" t="s">
        <v>3065</v>
      </c>
      <c r="I241" s="1" t="s">
        <v>3066</v>
      </c>
      <c r="J241" s="1" t="s">
        <v>3067</v>
      </c>
      <c r="K241" s="1" t="s">
        <v>3068</v>
      </c>
      <c r="L241" s="1">
        <v>0.0</v>
      </c>
      <c r="M241" s="1">
        <v>0.010116666666666666</v>
      </c>
      <c r="N241" s="1">
        <v>47.30116666666667</v>
      </c>
      <c r="O241" s="1" t="s">
        <v>2254</v>
      </c>
      <c r="P241" s="1" t="s">
        <v>3069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idden="1">
      <c r="A242" s="1" t="s">
        <v>24</v>
      </c>
      <c r="B242" s="1" t="s">
        <v>17</v>
      </c>
      <c r="C242" s="1">
        <v>653.0</v>
      </c>
      <c r="D242" s="1">
        <v>0.0</v>
      </c>
      <c r="E242" s="1" t="s">
        <v>25</v>
      </c>
      <c r="F242" s="1" t="s">
        <v>18</v>
      </c>
      <c r="G242" s="1" t="s">
        <v>19</v>
      </c>
      <c r="H242" s="1" t="s">
        <v>3070</v>
      </c>
      <c r="I242" s="1" t="s">
        <v>3071</v>
      </c>
      <c r="J242" s="1" t="s">
        <v>3071</v>
      </c>
      <c r="K242" s="2"/>
      <c r="L242" s="1">
        <v>-13.0</v>
      </c>
      <c r="M242" s="1"/>
      <c r="N242" s="1">
        <v>34.89933333333333</v>
      </c>
      <c r="O242" s="1" t="s">
        <v>2247</v>
      </c>
      <c r="P242" s="1" t="s">
        <v>3072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idden="1">
      <c r="A243" s="1" t="s">
        <v>117</v>
      </c>
      <c r="B243" s="1" t="s">
        <v>17</v>
      </c>
      <c r="C243" s="1">
        <v>612.0</v>
      </c>
      <c r="D243" s="1">
        <v>0.0</v>
      </c>
      <c r="E243" s="2"/>
      <c r="F243" s="1" t="s">
        <v>38</v>
      </c>
      <c r="G243" s="1" t="s">
        <v>45</v>
      </c>
      <c r="H243" s="1" t="s">
        <v>3073</v>
      </c>
      <c r="I243" s="1" t="s">
        <v>3074</v>
      </c>
      <c r="J243" s="1" t="s">
        <v>2750</v>
      </c>
      <c r="K243" s="2"/>
      <c r="L243" s="1">
        <v>934.0</v>
      </c>
      <c r="M243" s="1"/>
      <c r="N243" s="1">
        <v>10.565383333333333</v>
      </c>
      <c r="O243" s="1" t="s">
        <v>120</v>
      </c>
      <c r="P243" s="1" t="s">
        <v>3075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idden="1">
      <c r="A244" s="1" t="s">
        <v>37</v>
      </c>
      <c r="B244" s="1" t="s">
        <v>17</v>
      </c>
      <c r="C244" s="1">
        <v>504.0</v>
      </c>
      <c r="D244" s="1">
        <v>126.0</v>
      </c>
      <c r="E244" s="2"/>
      <c r="F244" s="1" t="s">
        <v>38</v>
      </c>
      <c r="G244" s="1" t="s">
        <v>19</v>
      </c>
      <c r="H244" s="1" t="s">
        <v>3076</v>
      </c>
      <c r="I244" s="1" t="s">
        <v>3077</v>
      </c>
      <c r="J244" s="1" t="s">
        <v>2750</v>
      </c>
      <c r="K244" s="2"/>
      <c r="L244" s="1">
        <v>922.0</v>
      </c>
      <c r="M244" s="1"/>
      <c r="N244" s="1">
        <v>11.706516666666667</v>
      </c>
      <c r="O244" s="1" t="s">
        <v>2254</v>
      </c>
      <c r="P244" s="1" t="s">
        <v>3078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1" t="s">
        <v>24</v>
      </c>
      <c r="B245" s="1" t="s">
        <v>17</v>
      </c>
      <c r="C245" s="1">
        <v>428.0</v>
      </c>
      <c r="D245" s="1">
        <v>0.0</v>
      </c>
      <c r="E245" s="1" t="s">
        <v>25</v>
      </c>
      <c r="F245" s="1" t="s">
        <v>18</v>
      </c>
      <c r="G245" s="1" t="s">
        <v>19</v>
      </c>
      <c r="H245" s="1" t="s">
        <v>3079</v>
      </c>
      <c r="I245" s="1" t="s">
        <v>3080</v>
      </c>
      <c r="J245" s="1" t="s">
        <v>3080</v>
      </c>
      <c r="K245" s="2"/>
      <c r="L245" s="1">
        <v>-2.0</v>
      </c>
      <c r="M245" s="1"/>
      <c r="N245" s="1">
        <v>12.11875</v>
      </c>
      <c r="O245" s="1" t="s">
        <v>2247</v>
      </c>
      <c r="P245" s="1" t="s">
        <v>3081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1" t="s">
        <v>16</v>
      </c>
      <c r="B246" s="1" t="s">
        <v>311</v>
      </c>
      <c r="C246" s="1">
        <v>380.0</v>
      </c>
      <c r="D246" s="1">
        <v>0.0</v>
      </c>
      <c r="E246" s="2"/>
      <c r="F246" s="1" t="s">
        <v>18</v>
      </c>
      <c r="G246" s="1" t="s">
        <v>19</v>
      </c>
      <c r="H246" s="1" t="s">
        <v>3082</v>
      </c>
      <c r="I246" s="1" t="s">
        <v>3083</v>
      </c>
      <c r="J246" s="1" t="s">
        <v>3083</v>
      </c>
      <c r="K246" s="2"/>
      <c r="L246" s="1">
        <v>-6.0</v>
      </c>
      <c r="M246" s="1"/>
      <c r="N246" s="1">
        <v>8.436383333333334</v>
      </c>
      <c r="O246" s="1" t="s">
        <v>2243</v>
      </c>
      <c r="P246" s="1" t="s">
        <v>3084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1" t="s">
        <v>24</v>
      </c>
      <c r="B247" s="1" t="s">
        <v>17</v>
      </c>
      <c r="C247" s="1">
        <v>394.0</v>
      </c>
      <c r="D247" s="1">
        <v>0.0</v>
      </c>
      <c r="E247" s="1" t="s">
        <v>25</v>
      </c>
      <c r="F247" s="1" t="s">
        <v>18</v>
      </c>
      <c r="G247" s="1" t="s">
        <v>19</v>
      </c>
      <c r="H247" s="1" t="s">
        <v>3085</v>
      </c>
      <c r="I247" s="1" t="s">
        <v>3086</v>
      </c>
      <c r="J247" s="1" t="s">
        <v>3086</v>
      </c>
      <c r="K247" s="2"/>
      <c r="L247" s="1">
        <v>-4.0</v>
      </c>
      <c r="M247" s="1"/>
      <c r="N247" s="1">
        <v>10.694716666666666</v>
      </c>
      <c r="O247" s="1" t="s">
        <v>2247</v>
      </c>
      <c r="P247" s="1" t="s">
        <v>3087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idden="1">
      <c r="A248" s="1" t="s">
        <v>37</v>
      </c>
      <c r="B248" s="1" t="s">
        <v>17</v>
      </c>
      <c r="C248" s="1">
        <v>199.0</v>
      </c>
      <c r="D248" s="1">
        <v>50.0</v>
      </c>
      <c r="E248" s="2"/>
      <c r="F248" s="1" t="s">
        <v>38</v>
      </c>
      <c r="G248" s="1" t="s">
        <v>19</v>
      </c>
      <c r="H248" s="1" t="s">
        <v>3088</v>
      </c>
      <c r="I248" s="1" t="s">
        <v>3089</v>
      </c>
      <c r="J248" s="1" t="s">
        <v>2750</v>
      </c>
      <c r="K248" s="2"/>
      <c r="L248" s="1">
        <v>973.0</v>
      </c>
      <c r="M248" s="1"/>
      <c r="N248" s="1">
        <v>5.932516666666666</v>
      </c>
      <c r="O248" s="1" t="s">
        <v>2254</v>
      </c>
      <c r="P248" s="1" t="s">
        <v>2557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idden="1">
      <c r="A249" s="1" t="s">
        <v>24</v>
      </c>
      <c r="B249" s="1" t="s">
        <v>17</v>
      </c>
      <c r="C249" s="3">
        <v>528.0</v>
      </c>
      <c r="D249" s="1">
        <v>0.0</v>
      </c>
      <c r="E249" s="1" t="s">
        <v>25</v>
      </c>
      <c r="F249" s="1" t="s">
        <v>18</v>
      </c>
      <c r="G249" s="1" t="s">
        <v>19</v>
      </c>
      <c r="H249" s="1" t="s">
        <v>3090</v>
      </c>
      <c r="I249" s="1" t="s">
        <v>3091</v>
      </c>
      <c r="J249" s="1" t="s">
        <v>3091</v>
      </c>
      <c r="K249" s="2"/>
      <c r="L249" s="1">
        <v>-9.0</v>
      </c>
      <c r="M249" s="1"/>
      <c r="N249" s="1">
        <v>10.391133333333334</v>
      </c>
      <c r="O249" s="1" t="s">
        <v>2247</v>
      </c>
      <c r="P249" s="1" t="s">
        <v>3092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1" t="s">
        <v>16</v>
      </c>
      <c r="B250" s="1" t="s">
        <v>311</v>
      </c>
      <c r="C250" s="1">
        <v>582.0</v>
      </c>
      <c r="D250" s="1">
        <v>0.0</v>
      </c>
      <c r="E250" s="2"/>
      <c r="F250" s="1" t="s">
        <v>18</v>
      </c>
      <c r="G250" s="1" t="s">
        <v>19</v>
      </c>
      <c r="H250" s="1" t="s">
        <v>3093</v>
      </c>
      <c r="I250" s="1" t="s">
        <v>3094</v>
      </c>
      <c r="J250" s="1" t="s">
        <v>3094</v>
      </c>
      <c r="K250" s="2"/>
      <c r="L250" s="1">
        <v>-7.0</v>
      </c>
      <c r="M250" s="1"/>
      <c r="N250" s="1">
        <v>12.1781</v>
      </c>
      <c r="O250" s="1" t="s">
        <v>2243</v>
      </c>
      <c r="P250" s="1" t="s">
        <v>3095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idden="1">
      <c r="A251" s="1" t="s">
        <v>16</v>
      </c>
      <c r="B251" s="1" t="s">
        <v>311</v>
      </c>
      <c r="C251" s="1">
        <v>329.0</v>
      </c>
      <c r="D251" s="1">
        <v>0.0</v>
      </c>
      <c r="E251" s="2"/>
      <c r="F251" s="1" t="s">
        <v>18</v>
      </c>
      <c r="G251" s="1" t="s">
        <v>19</v>
      </c>
      <c r="H251" s="1" t="s">
        <v>3096</v>
      </c>
      <c r="I251" s="1" t="s">
        <v>3097</v>
      </c>
      <c r="J251" s="1" t="s">
        <v>3097</v>
      </c>
      <c r="K251" s="2"/>
      <c r="L251" s="1">
        <v>-5.0</v>
      </c>
      <c r="M251" s="1"/>
      <c r="N251" s="1">
        <v>9.563283333333333</v>
      </c>
      <c r="O251" s="1" t="s">
        <v>2243</v>
      </c>
      <c r="P251" s="1" t="s">
        <v>2554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idden="1">
      <c r="A252" s="1" t="s">
        <v>117</v>
      </c>
      <c r="B252" s="1" t="s">
        <v>17</v>
      </c>
      <c r="C252" s="1">
        <v>309.0</v>
      </c>
      <c r="D252" s="1">
        <v>0.0</v>
      </c>
      <c r="E252" s="2"/>
      <c r="F252" s="1" t="s">
        <v>38</v>
      </c>
      <c r="G252" s="1" t="s">
        <v>45</v>
      </c>
      <c r="H252" s="1" t="s">
        <v>3098</v>
      </c>
      <c r="I252" s="1" t="s">
        <v>3099</v>
      </c>
      <c r="J252" s="1" t="s">
        <v>2750</v>
      </c>
      <c r="K252" s="2"/>
      <c r="L252" s="1">
        <v>1031.0</v>
      </c>
      <c r="M252" s="1"/>
      <c r="N252" s="1">
        <v>6.16535</v>
      </c>
      <c r="O252" s="1" t="s">
        <v>120</v>
      </c>
      <c r="P252" s="1" t="s">
        <v>3100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1" t="s">
        <v>16</v>
      </c>
      <c r="B253" s="1" t="s">
        <v>311</v>
      </c>
      <c r="C253" s="1">
        <v>653.0</v>
      </c>
      <c r="D253" s="1">
        <v>0.0</v>
      </c>
      <c r="E253" s="2"/>
      <c r="F253" s="1" t="s">
        <v>18</v>
      </c>
      <c r="G253" s="1" t="s">
        <v>19</v>
      </c>
      <c r="H253" s="1" t="s">
        <v>3101</v>
      </c>
      <c r="I253" s="1" t="s">
        <v>3102</v>
      </c>
      <c r="J253" s="1" t="s">
        <v>3102</v>
      </c>
      <c r="K253" s="2"/>
      <c r="L253" s="1">
        <v>-6.0</v>
      </c>
      <c r="M253" s="1"/>
      <c r="N253" s="1">
        <v>13.0853</v>
      </c>
      <c r="O253" s="1" t="s">
        <v>2243</v>
      </c>
      <c r="P253" s="1" t="s">
        <v>3103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1" t="s">
        <v>24</v>
      </c>
      <c r="B254" s="1" t="s">
        <v>17</v>
      </c>
      <c r="C254" s="1">
        <v>334.0</v>
      </c>
      <c r="D254" s="1">
        <v>0.0</v>
      </c>
      <c r="E254" s="1" t="s">
        <v>25</v>
      </c>
      <c r="F254" s="1" t="s">
        <v>18</v>
      </c>
      <c r="G254" s="1" t="s">
        <v>19</v>
      </c>
      <c r="H254" s="1" t="s">
        <v>3104</v>
      </c>
      <c r="I254" s="1" t="s">
        <v>3105</v>
      </c>
      <c r="J254" s="1" t="s">
        <v>3105</v>
      </c>
      <c r="K254" s="2"/>
      <c r="L254" s="1">
        <v>-6.0</v>
      </c>
      <c r="M254" s="1"/>
      <c r="N254" s="1">
        <v>8.306883333333333</v>
      </c>
      <c r="O254" s="1" t="s">
        <v>2247</v>
      </c>
      <c r="P254" s="1" t="s">
        <v>3106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1" t="s">
        <v>37</v>
      </c>
      <c r="B255" s="1" t="s">
        <v>17</v>
      </c>
      <c r="C255" s="1">
        <v>410.0</v>
      </c>
      <c r="D255" s="1">
        <v>98.0</v>
      </c>
      <c r="E255" s="2"/>
      <c r="F255" s="1" t="s">
        <v>38</v>
      </c>
      <c r="G255" s="1" t="s">
        <v>19</v>
      </c>
      <c r="H255" s="1" t="s">
        <v>3107</v>
      </c>
      <c r="I255" s="1" t="s">
        <v>3108</v>
      </c>
      <c r="J255" s="1" t="s">
        <v>2750</v>
      </c>
      <c r="K255" s="2"/>
      <c r="L255" s="1">
        <v>1004.0</v>
      </c>
      <c r="M255" s="1"/>
      <c r="N255" s="1">
        <v>40.34166666666667</v>
      </c>
      <c r="O255" s="1" t="s">
        <v>2254</v>
      </c>
      <c r="P255" s="1" t="s">
        <v>3109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1" t="s">
        <v>24</v>
      </c>
      <c r="B256" s="1" t="s">
        <v>17</v>
      </c>
      <c r="C256" s="3">
        <v>364.0</v>
      </c>
      <c r="D256" s="1">
        <v>0.0</v>
      </c>
      <c r="E256" s="1" t="s">
        <v>25</v>
      </c>
      <c r="F256" s="1" t="s">
        <v>18</v>
      </c>
      <c r="G256" s="1" t="s">
        <v>19</v>
      </c>
      <c r="H256" s="1" t="s">
        <v>3110</v>
      </c>
      <c r="I256" s="1" t="s">
        <v>3111</v>
      </c>
      <c r="J256" s="1" t="s">
        <v>3111</v>
      </c>
      <c r="K256" s="2"/>
      <c r="L256" s="1">
        <v>-7.0</v>
      </c>
      <c r="M256" s="1"/>
      <c r="N256" s="1">
        <v>7.504133333333334</v>
      </c>
      <c r="O256" s="1" t="s">
        <v>2247</v>
      </c>
      <c r="P256" s="1" t="s">
        <v>3112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idden="1">
      <c r="A257" s="1" t="s">
        <v>117</v>
      </c>
      <c r="B257" s="1" t="s">
        <v>17</v>
      </c>
      <c r="C257" s="1">
        <v>269.0</v>
      </c>
      <c r="D257" s="1">
        <v>0.0</v>
      </c>
      <c r="E257" s="2"/>
      <c r="F257" s="1" t="s">
        <v>38</v>
      </c>
      <c r="G257" s="1" t="s">
        <v>45</v>
      </c>
      <c r="H257" s="1" t="s">
        <v>3113</v>
      </c>
      <c r="I257" s="1" t="s">
        <v>3114</v>
      </c>
      <c r="J257" s="1" t="s">
        <v>2750</v>
      </c>
      <c r="K257" s="2"/>
      <c r="L257" s="1">
        <v>1058.0</v>
      </c>
      <c r="M257" s="1"/>
      <c r="N257" s="1">
        <v>0.3516666666666667</v>
      </c>
      <c r="O257" s="1" t="s">
        <v>120</v>
      </c>
      <c r="P257" s="1" t="s">
        <v>3115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idden="1">
      <c r="A258" s="1" t="s">
        <v>37</v>
      </c>
      <c r="B258" s="1" t="s">
        <v>17</v>
      </c>
      <c r="C258" s="1">
        <v>182.0</v>
      </c>
      <c r="D258" s="1">
        <v>57.0</v>
      </c>
      <c r="E258" s="2"/>
      <c r="F258" s="1" t="s">
        <v>38</v>
      </c>
      <c r="G258" s="1" t="s">
        <v>19</v>
      </c>
      <c r="H258" s="1" t="s">
        <v>3116</v>
      </c>
      <c r="I258" s="1" t="s">
        <v>3117</v>
      </c>
      <c r="J258" s="1" t="s">
        <v>2750</v>
      </c>
      <c r="K258" s="2"/>
      <c r="L258" s="1">
        <v>1049.0</v>
      </c>
      <c r="M258" s="1"/>
      <c r="N258" s="1">
        <v>7.20645</v>
      </c>
      <c r="O258" s="1" t="s">
        <v>2254</v>
      </c>
      <c r="P258" s="1" t="s">
        <v>3118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idden="1">
      <c r="A259" s="1" t="s">
        <v>37</v>
      </c>
      <c r="B259" s="1" t="s">
        <v>17</v>
      </c>
      <c r="C259" s="1">
        <v>498.0</v>
      </c>
      <c r="D259" s="1">
        <v>0.0</v>
      </c>
      <c r="E259" s="1" t="s">
        <v>2558</v>
      </c>
      <c r="F259" s="1" t="s">
        <v>44</v>
      </c>
      <c r="G259" s="1" t="s">
        <v>45</v>
      </c>
      <c r="H259" s="1" t="s">
        <v>3119</v>
      </c>
      <c r="I259" s="1" t="s">
        <v>3120</v>
      </c>
      <c r="J259" s="1" t="s">
        <v>3121</v>
      </c>
      <c r="K259" s="1" t="s">
        <v>3122</v>
      </c>
      <c r="L259" s="1">
        <v>-2.0</v>
      </c>
      <c r="M259" s="1">
        <v>0.009233333333333333</v>
      </c>
      <c r="N259" s="1">
        <v>8.6993</v>
      </c>
      <c r="O259" s="1" t="s">
        <v>2254</v>
      </c>
      <c r="P259" s="1" t="s">
        <v>3123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1" t="s">
        <v>117</v>
      </c>
      <c r="B260" s="1" t="s">
        <v>1083</v>
      </c>
      <c r="C260" s="1">
        <v>538.0</v>
      </c>
      <c r="D260" s="1">
        <v>0.0</v>
      </c>
      <c r="E260" s="2"/>
      <c r="F260" s="1" t="s">
        <v>38</v>
      </c>
      <c r="G260" s="1" t="s">
        <v>45</v>
      </c>
      <c r="H260" s="1" t="s">
        <v>3124</v>
      </c>
      <c r="I260" s="1" t="s">
        <v>3125</v>
      </c>
      <c r="J260" s="1" t="s">
        <v>3125</v>
      </c>
      <c r="K260" s="2"/>
      <c r="L260" s="1">
        <v>-4.0</v>
      </c>
      <c r="M260" s="1"/>
      <c r="N260" s="1">
        <v>5.380933333333333</v>
      </c>
      <c r="O260" s="1" t="s">
        <v>120</v>
      </c>
      <c r="P260" s="1" t="s">
        <v>3126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1" t="s">
        <v>16</v>
      </c>
      <c r="B261" s="1" t="s">
        <v>311</v>
      </c>
      <c r="C261" s="3">
        <v>458.0</v>
      </c>
      <c r="D261" s="1">
        <v>0.0</v>
      </c>
      <c r="E261" s="2"/>
      <c r="F261" s="1" t="s">
        <v>18</v>
      </c>
      <c r="G261" s="1" t="s">
        <v>19</v>
      </c>
      <c r="H261" s="1" t="s">
        <v>3127</v>
      </c>
      <c r="I261" s="1" t="s">
        <v>3128</v>
      </c>
      <c r="J261" s="1" t="s">
        <v>3128</v>
      </c>
      <c r="K261" s="2"/>
      <c r="L261" s="1">
        <v>-6.0</v>
      </c>
      <c r="M261" s="1"/>
      <c r="N261" s="1">
        <v>8.538833333333333</v>
      </c>
      <c r="O261" s="1" t="s">
        <v>2243</v>
      </c>
      <c r="P261" s="1" t="s">
        <v>3129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idden="1">
      <c r="A262" s="1" t="s">
        <v>37</v>
      </c>
      <c r="B262" s="1" t="s">
        <v>17</v>
      </c>
      <c r="C262" s="1">
        <v>250.0</v>
      </c>
      <c r="D262" s="1">
        <v>0.0</v>
      </c>
      <c r="E262" s="1" t="s">
        <v>2558</v>
      </c>
      <c r="F262" s="1" t="s">
        <v>44</v>
      </c>
      <c r="G262" s="1" t="s">
        <v>19</v>
      </c>
      <c r="H262" s="1" t="s">
        <v>3130</v>
      </c>
      <c r="I262" s="1" t="s">
        <v>3131</v>
      </c>
      <c r="J262" s="1" t="s">
        <v>3132</v>
      </c>
      <c r="K262" s="1" t="s">
        <v>3133</v>
      </c>
      <c r="L262" s="1">
        <v>-8.0</v>
      </c>
      <c r="M262" s="1">
        <v>0.0104</v>
      </c>
      <c r="N262" s="1">
        <v>8.992766666666666</v>
      </c>
      <c r="O262" s="1" t="s">
        <v>2254</v>
      </c>
      <c r="P262" s="1" t="s">
        <v>3134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idden="1">
      <c r="A263" s="1" t="s">
        <v>29</v>
      </c>
      <c r="B263" s="1" t="s">
        <v>311</v>
      </c>
      <c r="C263" s="1">
        <v>264.0</v>
      </c>
      <c r="D263" s="1">
        <v>0.0</v>
      </c>
      <c r="E263" s="1" t="s">
        <v>3135</v>
      </c>
      <c r="F263" s="1" t="s">
        <v>18</v>
      </c>
      <c r="G263" s="1" t="s">
        <v>19</v>
      </c>
      <c r="H263" s="1" t="s">
        <v>3136</v>
      </c>
      <c r="I263" s="1" t="s">
        <v>3137</v>
      </c>
      <c r="J263" s="1" t="s">
        <v>3137</v>
      </c>
      <c r="K263" s="2"/>
      <c r="L263" s="1">
        <v>-8.0</v>
      </c>
      <c r="M263" s="1"/>
      <c r="N263" s="1">
        <v>6.47715</v>
      </c>
      <c r="O263" s="1" t="s">
        <v>2243</v>
      </c>
      <c r="P263" s="1" t="s">
        <v>3138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idden="1">
      <c r="A264" s="1" t="s">
        <v>16</v>
      </c>
      <c r="B264" s="1" t="s">
        <v>311</v>
      </c>
      <c r="C264" s="1">
        <v>329.0</v>
      </c>
      <c r="D264" s="1">
        <v>0.0</v>
      </c>
      <c r="E264" s="2"/>
      <c r="F264" s="1" t="s">
        <v>18</v>
      </c>
      <c r="G264" s="1" t="s">
        <v>19</v>
      </c>
      <c r="H264" s="1" t="s">
        <v>3139</v>
      </c>
      <c r="I264" s="1" t="s">
        <v>3140</v>
      </c>
      <c r="J264" s="1" t="s">
        <v>3140</v>
      </c>
      <c r="K264" s="2"/>
      <c r="L264" s="1">
        <v>-8.0</v>
      </c>
      <c r="M264" s="1"/>
      <c r="N264" s="1">
        <v>6.3644</v>
      </c>
      <c r="O264" s="1" t="s">
        <v>2243</v>
      </c>
      <c r="P264" s="1" t="s">
        <v>3141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idden="1">
      <c r="A265" s="1" t="s">
        <v>16</v>
      </c>
      <c r="B265" s="1" t="s">
        <v>311</v>
      </c>
      <c r="C265" s="3">
        <v>1604.0</v>
      </c>
      <c r="D265" s="1">
        <v>0.0</v>
      </c>
      <c r="E265" s="2"/>
      <c r="F265" s="1" t="s">
        <v>18</v>
      </c>
      <c r="G265" s="1" t="s">
        <v>19</v>
      </c>
      <c r="H265" s="1" t="s">
        <v>3142</v>
      </c>
      <c r="I265" s="1" t="s">
        <v>3143</v>
      </c>
      <c r="J265" s="1" t="s">
        <v>3143</v>
      </c>
      <c r="K265" s="2"/>
      <c r="L265" s="1">
        <v>-4.0</v>
      </c>
      <c r="M265" s="1"/>
      <c r="N265" s="1">
        <v>15.56205</v>
      </c>
      <c r="O265" s="1" t="s">
        <v>2243</v>
      </c>
      <c r="P265" s="1" t="s">
        <v>3144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1" t="s">
        <v>16</v>
      </c>
      <c r="B266" s="1" t="s">
        <v>311</v>
      </c>
      <c r="C266" s="1">
        <v>593.0</v>
      </c>
      <c r="D266" s="1">
        <v>0.0</v>
      </c>
      <c r="E266" s="2"/>
      <c r="F266" s="1" t="s">
        <v>18</v>
      </c>
      <c r="G266" s="1" t="s">
        <v>19</v>
      </c>
      <c r="H266" s="1" t="s">
        <v>3145</v>
      </c>
      <c r="I266" s="1" t="s">
        <v>3146</v>
      </c>
      <c r="J266" s="1" t="s">
        <v>3146</v>
      </c>
      <c r="K266" s="2"/>
      <c r="L266" s="1">
        <v>-5.0</v>
      </c>
      <c r="M266" s="1"/>
      <c r="N266" s="1">
        <v>14.703866666666666</v>
      </c>
      <c r="O266" s="1" t="s">
        <v>2243</v>
      </c>
      <c r="P266" s="1" t="s">
        <v>3147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idden="1">
      <c r="A267" s="1" t="s">
        <v>37</v>
      </c>
      <c r="B267" s="1" t="s">
        <v>17</v>
      </c>
      <c r="C267" s="1">
        <v>267.0</v>
      </c>
      <c r="D267" s="1">
        <v>62.0</v>
      </c>
      <c r="E267" s="2"/>
      <c r="F267" s="1" t="s">
        <v>38</v>
      </c>
      <c r="G267" s="1" t="s">
        <v>45</v>
      </c>
      <c r="H267" s="1" t="s">
        <v>3148</v>
      </c>
      <c r="I267" s="1" t="s">
        <v>3149</v>
      </c>
      <c r="J267" s="1" t="s">
        <v>2750</v>
      </c>
      <c r="K267" s="2"/>
      <c r="L267" s="1">
        <v>1094.0</v>
      </c>
      <c r="M267" s="1"/>
      <c r="N267" s="1">
        <v>33.7705</v>
      </c>
      <c r="O267" s="1" t="s">
        <v>2254</v>
      </c>
      <c r="P267" s="1" t="s">
        <v>3150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idden="1">
      <c r="A268" s="1" t="s">
        <v>37</v>
      </c>
      <c r="B268" s="1" t="s">
        <v>17</v>
      </c>
      <c r="C268" s="1">
        <v>378.0</v>
      </c>
      <c r="D268" s="1">
        <v>0.0</v>
      </c>
      <c r="E268" s="1" t="s">
        <v>2558</v>
      </c>
      <c r="F268" s="1" t="s">
        <v>44</v>
      </c>
      <c r="G268" s="1" t="s">
        <v>19</v>
      </c>
      <c r="H268" s="1" t="s">
        <v>3151</v>
      </c>
      <c r="I268" s="1" t="s">
        <v>3152</v>
      </c>
      <c r="J268" s="1" t="s">
        <v>3153</v>
      </c>
      <c r="K268" s="1" t="s">
        <v>3154</v>
      </c>
      <c r="L268" s="1">
        <v>-6.0</v>
      </c>
      <c r="M268" s="1">
        <v>0.01075</v>
      </c>
      <c r="N268" s="1">
        <v>29.62395</v>
      </c>
      <c r="O268" s="1" t="s">
        <v>2254</v>
      </c>
      <c r="P268" s="1" t="s">
        <v>2873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idden="1">
      <c r="A269" s="1" t="s">
        <v>24</v>
      </c>
      <c r="B269" s="1" t="s">
        <v>17</v>
      </c>
      <c r="C269" s="1">
        <v>329.0</v>
      </c>
      <c r="D269" s="1">
        <v>0.0</v>
      </c>
      <c r="E269" s="1" t="s">
        <v>25</v>
      </c>
      <c r="F269" s="1" t="s">
        <v>18</v>
      </c>
      <c r="G269" s="1" t="s">
        <v>19</v>
      </c>
      <c r="H269" s="1" t="s">
        <v>3155</v>
      </c>
      <c r="I269" s="1" t="s">
        <v>3156</v>
      </c>
      <c r="J269" s="1" t="s">
        <v>3156</v>
      </c>
      <c r="K269" s="2"/>
      <c r="L269" s="1">
        <v>-8.0</v>
      </c>
      <c r="M269" s="1"/>
      <c r="N269" s="1">
        <v>6.5138</v>
      </c>
      <c r="O269" s="1" t="s">
        <v>2247</v>
      </c>
      <c r="P269" s="1" t="s">
        <v>3157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idden="1">
      <c r="A270" s="1" t="s">
        <v>37</v>
      </c>
      <c r="B270" s="1" t="s">
        <v>17</v>
      </c>
      <c r="C270" s="1">
        <v>587.0</v>
      </c>
      <c r="D270" s="1">
        <v>0.0</v>
      </c>
      <c r="E270" s="1" t="s">
        <v>25</v>
      </c>
      <c r="F270" s="1" t="s">
        <v>44</v>
      </c>
      <c r="G270" s="1" t="s">
        <v>19</v>
      </c>
      <c r="H270" s="1" t="s">
        <v>3158</v>
      </c>
      <c r="I270" s="1" t="s">
        <v>3159</v>
      </c>
      <c r="J270" s="1" t="s">
        <v>3160</v>
      </c>
      <c r="K270" s="1" t="s">
        <v>3161</v>
      </c>
      <c r="L270" s="1">
        <v>-17.0</v>
      </c>
      <c r="M270" s="1">
        <v>1.6787333333333334</v>
      </c>
      <c r="N270" s="1">
        <v>9.128983333333334</v>
      </c>
      <c r="O270" s="1" t="s">
        <v>2254</v>
      </c>
      <c r="P270" s="1" t="s">
        <v>3162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1" t="s">
        <v>24</v>
      </c>
      <c r="B271" s="1" t="s">
        <v>17</v>
      </c>
      <c r="C271" s="1">
        <v>299.0</v>
      </c>
      <c r="D271" s="1">
        <v>0.0</v>
      </c>
      <c r="E271" s="1" t="s">
        <v>25</v>
      </c>
      <c r="F271" s="1" t="s">
        <v>18</v>
      </c>
      <c r="G271" s="1" t="s">
        <v>19</v>
      </c>
      <c r="H271" s="1" t="s">
        <v>3163</v>
      </c>
      <c r="I271" s="1" t="s">
        <v>3164</v>
      </c>
      <c r="J271" s="1" t="s">
        <v>3164</v>
      </c>
      <c r="K271" s="2"/>
      <c r="L271" s="1">
        <v>-5.0</v>
      </c>
      <c r="M271" s="1"/>
      <c r="N271" s="1">
        <v>9.8088</v>
      </c>
      <c r="O271" s="1" t="s">
        <v>2247</v>
      </c>
      <c r="P271" s="1" t="s">
        <v>3165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idden="1">
      <c r="A272" s="1" t="s">
        <v>16</v>
      </c>
      <c r="B272" s="1" t="s">
        <v>311</v>
      </c>
      <c r="C272" s="3">
        <v>1166.0</v>
      </c>
      <c r="D272" s="1">
        <v>0.0</v>
      </c>
      <c r="E272" s="2"/>
      <c r="F272" s="1" t="s">
        <v>18</v>
      </c>
      <c r="G272" s="1" t="s">
        <v>19</v>
      </c>
      <c r="H272" s="1" t="s">
        <v>3166</v>
      </c>
      <c r="I272" s="1" t="s">
        <v>3167</v>
      </c>
      <c r="J272" s="1" t="s">
        <v>3167</v>
      </c>
      <c r="K272" s="2"/>
      <c r="L272" s="1">
        <v>-12.0</v>
      </c>
      <c r="M272" s="1"/>
      <c r="N272" s="1">
        <v>7.97315</v>
      </c>
      <c r="O272" s="1" t="s">
        <v>2243</v>
      </c>
      <c r="P272" s="1" t="s">
        <v>3168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idden="1">
      <c r="A273" s="1" t="s">
        <v>29</v>
      </c>
      <c r="B273" s="1" t="s">
        <v>311</v>
      </c>
      <c r="C273" s="1">
        <v>329.0</v>
      </c>
      <c r="D273" s="1">
        <v>0.0</v>
      </c>
      <c r="E273" s="1" t="s">
        <v>3169</v>
      </c>
      <c r="F273" s="1" t="s">
        <v>18</v>
      </c>
      <c r="G273" s="1" t="s">
        <v>19</v>
      </c>
      <c r="H273" s="1" t="s">
        <v>3170</v>
      </c>
      <c r="I273" s="1" t="s">
        <v>3171</v>
      </c>
      <c r="J273" s="1" t="s">
        <v>3171</v>
      </c>
      <c r="K273" s="2"/>
      <c r="L273" s="1">
        <v>-8.0</v>
      </c>
      <c r="M273" s="1"/>
      <c r="N273" s="1">
        <v>6.531533333333333</v>
      </c>
      <c r="O273" s="1" t="s">
        <v>2243</v>
      </c>
      <c r="P273" s="1" t="s">
        <v>3172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idden="1">
      <c r="A274" s="1" t="s">
        <v>37</v>
      </c>
      <c r="B274" s="1" t="s">
        <v>17</v>
      </c>
      <c r="C274" s="1">
        <v>406.0</v>
      </c>
      <c r="D274" s="1">
        <v>0.0</v>
      </c>
      <c r="E274" s="1" t="s">
        <v>3173</v>
      </c>
      <c r="F274" s="1" t="s">
        <v>44</v>
      </c>
      <c r="G274" s="1" t="s">
        <v>45</v>
      </c>
      <c r="H274" s="1" t="s">
        <v>3174</v>
      </c>
      <c r="I274" s="1" t="s">
        <v>3175</v>
      </c>
      <c r="J274" s="1" t="s">
        <v>3176</v>
      </c>
      <c r="K274" s="1" t="s">
        <v>3177</v>
      </c>
      <c r="L274" s="1">
        <v>-9.0</v>
      </c>
      <c r="M274" s="1">
        <v>0.0089</v>
      </c>
      <c r="N274" s="1">
        <v>6.576733333333333</v>
      </c>
      <c r="O274" s="1" t="s">
        <v>2254</v>
      </c>
      <c r="P274" s="1" t="s">
        <v>3178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idden="1">
      <c r="A275" s="1" t="s">
        <v>16</v>
      </c>
      <c r="B275" s="1" t="s">
        <v>1083</v>
      </c>
      <c r="C275" s="1">
        <v>351.0</v>
      </c>
      <c r="D275" s="1">
        <v>0.0</v>
      </c>
      <c r="E275" s="2"/>
      <c r="F275" s="1" t="s">
        <v>18</v>
      </c>
      <c r="G275" s="1" t="s">
        <v>45</v>
      </c>
      <c r="H275" s="1" t="s">
        <v>3179</v>
      </c>
      <c r="I275" s="1" t="s">
        <v>3180</v>
      </c>
      <c r="J275" s="1" t="s">
        <v>3180</v>
      </c>
      <c r="K275" s="2"/>
      <c r="L275" s="1">
        <v>-5.0</v>
      </c>
      <c r="M275" s="1"/>
      <c r="N275" s="1">
        <v>9.046116666666666</v>
      </c>
      <c r="O275" s="1" t="s">
        <v>2243</v>
      </c>
      <c r="P275" s="1" t="s">
        <v>3181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idden="1">
      <c r="A276" s="1" t="s">
        <v>24</v>
      </c>
      <c r="B276" s="1" t="s">
        <v>17</v>
      </c>
      <c r="C276" s="1">
        <v>321.0</v>
      </c>
      <c r="D276" s="1">
        <v>0.0</v>
      </c>
      <c r="E276" s="1" t="s">
        <v>25</v>
      </c>
      <c r="F276" s="1" t="s">
        <v>18</v>
      </c>
      <c r="G276" s="1" t="s">
        <v>19</v>
      </c>
      <c r="H276" s="1" t="s">
        <v>3182</v>
      </c>
      <c r="I276" s="1" t="s">
        <v>3183</v>
      </c>
      <c r="J276" s="1" t="s">
        <v>3183</v>
      </c>
      <c r="K276" s="2"/>
      <c r="L276" s="1">
        <v>-8.0</v>
      </c>
      <c r="M276" s="1"/>
      <c r="N276" s="1">
        <v>6.31445</v>
      </c>
      <c r="O276" s="1" t="s">
        <v>2247</v>
      </c>
      <c r="P276" s="1" t="s">
        <v>3184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idden="1">
      <c r="A277" s="1" t="s">
        <v>24</v>
      </c>
      <c r="B277" s="1" t="s">
        <v>17</v>
      </c>
      <c r="C277" s="1">
        <v>658.0</v>
      </c>
      <c r="D277" s="1">
        <v>0.0</v>
      </c>
      <c r="E277" s="1" t="s">
        <v>25</v>
      </c>
      <c r="F277" s="1" t="s">
        <v>18</v>
      </c>
      <c r="G277" s="1" t="s">
        <v>19</v>
      </c>
      <c r="H277" s="1" t="s">
        <v>3185</v>
      </c>
      <c r="I277" s="1" t="s">
        <v>3186</v>
      </c>
      <c r="J277" s="1" t="s">
        <v>3186</v>
      </c>
      <c r="K277" s="2"/>
      <c r="L277" s="1">
        <v>-12.0</v>
      </c>
      <c r="M277" s="1"/>
      <c r="N277" s="1">
        <v>7.647</v>
      </c>
      <c r="O277" s="1" t="s">
        <v>2247</v>
      </c>
      <c r="P277" s="1" t="s">
        <v>3187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1" t="s">
        <v>16</v>
      </c>
      <c r="B278" s="1" t="s">
        <v>311</v>
      </c>
      <c r="C278" s="1">
        <v>329.0</v>
      </c>
      <c r="D278" s="1">
        <v>0.0</v>
      </c>
      <c r="E278" s="2"/>
      <c r="F278" s="1" t="s">
        <v>18</v>
      </c>
      <c r="G278" s="1" t="s">
        <v>19</v>
      </c>
      <c r="H278" s="1" t="s">
        <v>3188</v>
      </c>
      <c r="I278" s="1" t="s">
        <v>3189</v>
      </c>
      <c r="J278" s="1" t="s">
        <v>3189</v>
      </c>
      <c r="K278" s="2"/>
      <c r="L278" s="1">
        <v>-8.0</v>
      </c>
      <c r="M278" s="1"/>
      <c r="N278" s="1">
        <v>6.075833333333334</v>
      </c>
      <c r="O278" s="1" t="s">
        <v>2243</v>
      </c>
      <c r="P278" s="1" t="s">
        <v>3190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idden="1">
      <c r="A279" s="1" t="s">
        <v>37</v>
      </c>
      <c r="B279" s="1" t="s">
        <v>17</v>
      </c>
      <c r="C279" s="1">
        <v>190.0</v>
      </c>
      <c r="D279" s="1">
        <v>59.0</v>
      </c>
      <c r="E279" s="2"/>
      <c r="F279" s="1" t="s">
        <v>38</v>
      </c>
      <c r="G279" s="1" t="s">
        <v>254</v>
      </c>
      <c r="H279" s="1" t="s">
        <v>3191</v>
      </c>
      <c r="I279" s="1" t="s">
        <v>3192</v>
      </c>
      <c r="J279" s="1" t="s">
        <v>3193</v>
      </c>
      <c r="K279" s="2"/>
      <c r="L279" s="1">
        <v>374.0</v>
      </c>
      <c r="M279" s="1"/>
      <c r="N279" s="1">
        <v>13.612566666666666</v>
      </c>
      <c r="O279" s="1" t="s">
        <v>2254</v>
      </c>
      <c r="P279" s="1" t="s">
        <v>2808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idden="1">
      <c r="A280" s="1" t="s">
        <v>16</v>
      </c>
      <c r="B280" s="1" t="s">
        <v>311</v>
      </c>
      <c r="C280" s="1">
        <v>323.0</v>
      </c>
      <c r="D280" s="1">
        <v>0.0</v>
      </c>
      <c r="E280" s="2"/>
      <c r="F280" s="1" t="s">
        <v>18</v>
      </c>
      <c r="G280" s="1" t="s">
        <v>19</v>
      </c>
      <c r="H280" s="1" t="s">
        <v>3194</v>
      </c>
      <c r="I280" s="1" t="s">
        <v>3195</v>
      </c>
      <c r="J280" s="1" t="s">
        <v>3195</v>
      </c>
      <c r="K280" s="2"/>
      <c r="L280" s="1">
        <v>-7.0</v>
      </c>
      <c r="M280" s="1"/>
      <c r="N280" s="1">
        <v>7.99275</v>
      </c>
      <c r="O280" s="1" t="s">
        <v>2243</v>
      </c>
      <c r="P280" s="1" t="s">
        <v>3196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idden="1">
      <c r="A281" s="1" t="s">
        <v>16</v>
      </c>
      <c r="B281" s="1" t="s">
        <v>311</v>
      </c>
      <c r="C281" s="1">
        <v>264.0</v>
      </c>
      <c r="D281" s="1">
        <v>0.0</v>
      </c>
      <c r="E281" s="2"/>
      <c r="F281" s="1" t="s">
        <v>18</v>
      </c>
      <c r="G281" s="1" t="s">
        <v>19</v>
      </c>
      <c r="H281" s="1" t="s">
        <v>3197</v>
      </c>
      <c r="I281" s="1" t="s">
        <v>3198</v>
      </c>
      <c r="J281" s="1" t="s">
        <v>3198</v>
      </c>
      <c r="K281" s="2"/>
      <c r="L281" s="1">
        <v>-7.0</v>
      </c>
      <c r="M281" s="1"/>
      <c r="N281" s="1">
        <v>7.473983333333333</v>
      </c>
      <c r="O281" s="1" t="s">
        <v>2243</v>
      </c>
      <c r="P281" s="1" t="s">
        <v>3199</v>
      </c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idden="1">
      <c r="A282" s="1" t="s">
        <v>29</v>
      </c>
      <c r="B282" s="1" t="s">
        <v>311</v>
      </c>
      <c r="C282" s="1">
        <v>618.0</v>
      </c>
      <c r="D282" s="1">
        <v>0.0</v>
      </c>
      <c r="E282" s="1" t="s">
        <v>3200</v>
      </c>
      <c r="F282" s="1" t="s">
        <v>18</v>
      </c>
      <c r="G282" s="1" t="s">
        <v>19</v>
      </c>
      <c r="H282" s="1" t="s">
        <v>3201</v>
      </c>
      <c r="I282" s="1" t="s">
        <v>3202</v>
      </c>
      <c r="J282" s="1" t="s">
        <v>3202</v>
      </c>
      <c r="K282" s="2"/>
      <c r="L282" s="1">
        <v>-9.0</v>
      </c>
      <c r="M282" s="1"/>
      <c r="N282" s="1">
        <v>10.685133333333333</v>
      </c>
      <c r="O282" s="1" t="s">
        <v>2243</v>
      </c>
      <c r="P282" s="1" t="s">
        <v>3203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1" t="s">
        <v>29</v>
      </c>
      <c r="B283" s="1" t="s">
        <v>311</v>
      </c>
      <c r="C283" s="1">
        <v>321.0</v>
      </c>
      <c r="D283" s="1">
        <v>0.0</v>
      </c>
      <c r="E283" s="1" t="s">
        <v>3204</v>
      </c>
      <c r="F283" s="1" t="s">
        <v>18</v>
      </c>
      <c r="G283" s="1" t="s">
        <v>19</v>
      </c>
      <c r="H283" s="1" t="s">
        <v>3205</v>
      </c>
      <c r="I283" s="1" t="s">
        <v>3206</v>
      </c>
      <c r="J283" s="1" t="s">
        <v>3206</v>
      </c>
      <c r="K283" s="2"/>
      <c r="L283" s="1">
        <v>-5.0</v>
      </c>
      <c r="M283" s="1"/>
      <c r="N283" s="1">
        <v>9.08545</v>
      </c>
      <c r="O283" s="1" t="s">
        <v>2243</v>
      </c>
      <c r="P283" s="1" t="s">
        <v>3207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idden="1">
      <c r="A284" s="1" t="s">
        <v>24</v>
      </c>
      <c r="B284" s="1" t="s">
        <v>17</v>
      </c>
      <c r="C284" s="1">
        <v>254.0</v>
      </c>
      <c r="D284" s="1">
        <v>0.0</v>
      </c>
      <c r="E284" s="1" t="s">
        <v>25</v>
      </c>
      <c r="F284" s="1" t="s">
        <v>18</v>
      </c>
      <c r="G284" s="1" t="s">
        <v>19</v>
      </c>
      <c r="H284" s="1" t="s">
        <v>3208</v>
      </c>
      <c r="I284" s="1" t="s">
        <v>3209</v>
      </c>
      <c r="J284" s="1" t="s">
        <v>3209</v>
      </c>
      <c r="K284" s="2"/>
      <c r="L284" s="1">
        <v>-6.0</v>
      </c>
      <c r="M284" s="1"/>
      <c r="N284" s="1">
        <v>8.279516666666666</v>
      </c>
      <c r="O284" s="1" t="s">
        <v>2247</v>
      </c>
      <c r="P284" s="1" t="s">
        <v>3210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idden="1">
      <c r="A285" s="1" t="s">
        <v>24</v>
      </c>
      <c r="B285" s="3" t="s">
        <v>17</v>
      </c>
      <c r="C285" s="1">
        <v>329.0</v>
      </c>
      <c r="D285" s="1">
        <v>0.0</v>
      </c>
      <c r="E285" s="1" t="s">
        <v>25</v>
      </c>
      <c r="F285" s="1" t="s">
        <v>18</v>
      </c>
      <c r="G285" s="1" t="s">
        <v>19</v>
      </c>
      <c r="H285" s="1" t="s">
        <v>3211</v>
      </c>
      <c r="I285" s="1" t="s">
        <v>3212</v>
      </c>
      <c r="J285" s="1" t="s">
        <v>3212</v>
      </c>
      <c r="K285" s="2"/>
      <c r="L285" s="1">
        <v>-8.0</v>
      </c>
      <c r="M285" s="1"/>
      <c r="N285" s="1">
        <v>6.05925</v>
      </c>
      <c r="O285" s="1" t="s">
        <v>2247</v>
      </c>
      <c r="P285" s="1" t="s">
        <v>3213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idden="1">
      <c r="A286" s="1" t="s">
        <v>24</v>
      </c>
      <c r="B286" s="1" t="s">
        <v>17</v>
      </c>
      <c r="C286" s="1">
        <v>563.0</v>
      </c>
      <c r="D286" s="1">
        <v>0.0</v>
      </c>
      <c r="E286" s="1" t="s">
        <v>25</v>
      </c>
      <c r="F286" s="1" t="s">
        <v>18</v>
      </c>
      <c r="G286" s="1" t="s">
        <v>19</v>
      </c>
      <c r="H286" s="1" t="s">
        <v>3214</v>
      </c>
      <c r="I286" s="1" t="s">
        <v>3215</v>
      </c>
      <c r="J286" s="1" t="s">
        <v>3215</v>
      </c>
      <c r="K286" s="2"/>
      <c r="L286" s="1">
        <v>-10.0</v>
      </c>
      <c r="M286" s="1"/>
      <c r="N286" s="1">
        <v>9.048083333333333</v>
      </c>
      <c r="O286" s="1" t="s">
        <v>2247</v>
      </c>
      <c r="P286" s="1" t="s">
        <v>3216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idden="1">
      <c r="A287" s="1" t="s">
        <v>16</v>
      </c>
      <c r="B287" s="1" t="s">
        <v>311</v>
      </c>
      <c r="C287" s="1">
        <v>394.0</v>
      </c>
      <c r="D287" s="1">
        <v>0.0</v>
      </c>
      <c r="E287" s="2"/>
      <c r="F287" s="1" t="s">
        <v>18</v>
      </c>
      <c r="G287" s="1" t="s">
        <v>19</v>
      </c>
      <c r="H287" s="1" t="s">
        <v>3217</v>
      </c>
      <c r="I287" s="1" t="s">
        <v>3218</v>
      </c>
      <c r="J287" s="1" t="s">
        <v>3218</v>
      </c>
      <c r="K287" s="2"/>
      <c r="L287" s="1">
        <v>-6.0</v>
      </c>
      <c r="M287" s="1"/>
      <c r="N287" s="1">
        <v>8.423916666666667</v>
      </c>
      <c r="O287" s="1" t="s">
        <v>2243</v>
      </c>
      <c r="P287" s="1" t="s">
        <v>3219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idden="1">
      <c r="A288" s="1" t="s">
        <v>24</v>
      </c>
      <c r="B288" s="1" t="s">
        <v>17</v>
      </c>
      <c r="C288" s="1">
        <v>264.0</v>
      </c>
      <c r="D288" s="1">
        <v>0.0</v>
      </c>
      <c r="E288" s="1" t="s">
        <v>25</v>
      </c>
      <c r="F288" s="1" t="s">
        <v>18</v>
      </c>
      <c r="G288" s="1" t="s">
        <v>19</v>
      </c>
      <c r="H288" s="1" t="s">
        <v>3220</v>
      </c>
      <c r="I288" s="1" t="s">
        <v>3221</v>
      </c>
      <c r="J288" s="1" t="s">
        <v>3221</v>
      </c>
      <c r="K288" s="2"/>
      <c r="L288" s="1">
        <v>-8.0</v>
      </c>
      <c r="M288" s="1"/>
      <c r="N288" s="1">
        <v>6.597</v>
      </c>
      <c r="O288" s="1" t="s">
        <v>2247</v>
      </c>
      <c r="P288" s="1" t="s">
        <v>3222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idden="1">
      <c r="A289" s="1" t="s">
        <v>16</v>
      </c>
      <c r="B289" s="1" t="s">
        <v>311</v>
      </c>
      <c r="C289" s="3">
        <v>1017.0</v>
      </c>
      <c r="D289" s="1">
        <v>0.0</v>
      </c>
      <c r="E289" s="2"/>
      <c r="F289" s="1" t="s">
        <v>18</v>
      </c>
      <c r="G289" s="1" t="s">
        <v>19</v>
      </c>
      <c r="H289" s="1" t="s">
        <v>3223</v>
      </c>
      <c r="I289" s="1" t="s">
        <v>3224</v>
      </c>
      <c r="J289" s="1" t="s">
        <v>3224</v>
      </c>
      <c r="K289" s="2"/>
      <c r="L289" s="1">
        <v>-9.0</v>
      </c>
      <c r="M289" s="1"/>
      <c r="N289" s="1">
        <v>10.696416666666666</v>
      </c>
      <c r="O289" s="1" t="s">
        <v>2243</v>
      </c>
      <c r="P289" s="1" t="s">
        <v>3225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idden="1">
      <c r="A290" s="1" t="s">
        <v>24</v>
      </c>
      <c r="B290" s="1" t="s">
        <v>17</v>
      </c>
      <c r="C290" s="3">
        <v>249.0</v>
      </c>
      <c r="D290" s="1">
        <v>0.0</v>
      </c>
      <c r="E290" s="1" t="s">
        <v>25</v>
      </c>
      <c r="F290" s="1" t="s">
        <v>18</v>
      </c>
      <c r="G290" s="1" t="s">
        <v>19</v>
      </c>
      <c r="H290" s="1" t="s">
        <v>3226</v>
      </c>
      <c r="I290" s="1" t="s">
        <v>3227</v>
      </c>
      <c r="J290" s="1" t="s">
        <v>3227</v>
      </c>
      <c r="K290" s="2"/>
      <c r="L290" s="1">
        <v>-10.0</v>
      </c>
      <c r="M290" s="1"/>
      <c r="N290" s="1">
        <v>4.678933333333333</v>
      </c>
      <c r="O290" s="1" t="s">
        <v>2247</v>
      </c>
      <c r="P290" s="1" t="s">
        <v>3228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1" t="s">
        <v>37</v>
      </c>
      <c r="B291" s="1" t="s">
        <v>17</v>
      </c>
      <c r="C291" s="1">
        <v>463.0</v>
      </c>
      <c r="D291" s="1">
        <v>0.0</v>
      </c>
      <c r="E291" s="1" t="s">
        <v>3173</v>
      </c>
      <c r="F291" s="1" t="s">
        <v>44</v>
      </c>
      <c r="G291" s="1" t="s">
        <v>45</v>
      </c>
      <c r="H291" s="1" t="s">
        <v>3229</v>
      </c>
      <c r="I291" s="1" t="s">
        <v>3230</v>
      </c>
      <c r="J291" s="1" t="s">
        <v>3231</v>
      </c>
      <c r="K291" s="1" t="s">
        <v>3232</v>
      </c>
      <c r="L291" s="1">
        <v>-3.0</v>
      </c>
      <c r="M291" s="1">
        <v>0.019283333333333333</v>
      </c>
      <c r="N291" s="1">
        <v>9.9567</v>
      </c>
      <c r="O291" s="1" t="s">
        <v>2254</v>
      </c>
      <c r="P291" s="1" t="s">
        <v>3233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idden="1">
      <c r="A292" s="1" t="s">
        <v>37</v>
      </c>
      <c r="B292" s="1" t="s">
        <v>17</v>
      </c>
      <c r="C292" s="1">
        <v>269.0</v>
      </c>
      <c r="D292" s="1">
        <v>67.0</v>
      </c>
      <c r="E292" s="2"/>
      <c r="F292" s="1" t="s">
        <v>38</v>
      </c>
      <c r="G292" s="1" t="s">
        <v>45</v>
      </c>
      <c r="H292" s="1" t="s">
        <v>3234</v>
      </c>
      <c r="I292" s="1" t="s">
        <v>3235</v>
      </c>
      <c r="J292" s="1" t="s">
        <v>3193</v>
      </c>
      <c r="K292" s="2"/>
      <c r="L292" s="1">
        <v>459.0</v>
      </c>
      <c r="M292" s="1"/>
      <c r="N292" s="1">
        <v>7.323216666666666</v>
      </c>
      <c r="O292" s="1" t="s">
        <v>2254</v>
      </c>
      <c r="P292" s="1" t="s">
        <v>3236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idden="1">
      <c r="A293" s="1" t="s">
        <v>16</v>
      </c>
      <c r="B293" s="1" t="s">
        <v>311</v>
      </c>
      <c r="C293" s="1">
        <v>363.0</v>
      </c>
      <c r="D293" s="1">
        <v>0.0</v>
      </c>
      <c r="E293" s="2"/>
      <c r="F293" s="1" t="s">
        <v>18</v>
      </c>
      <c r="G293" s="1" t="s">
        <v>19</v>
      </c>
      <c r="H293" s="1" t="s">
        <v>3237</v>
      </c>
      <c r="I293" s="1" t="s">
        <v>3238</v>
      </c>
      <c r="J293" s="1" t="s">
        <v>3238</v>
      </c>
      <c r="K293" s="2"/>
      <c r="L293" s="1">
        <v>-7.0</v>
      </c>
      <c r="M293" s="1"/>
      <c r="N293" s="1">
        <v>7.479516666666667</v>
      </c>
      <c r="O293" s="1" t="s">
        <v>2243</v>
      </c>
      <c r="P293" s="1" t="s">
        <v>3239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idden="1">
      <c r="A294" s="1" t="s">
        <v>16</v>
      </c>
      <c r="B294" s="1" t="s">
        <v>311</v>
      </c>
      <c r="C294" s="1">
        <v>224.0</v>
      </c>
      <c r="D294" s="1">
        <v>0.0</v>
      </c>
      <c r="E294" s="2"/>
      <c r="F294" s="1" t="s">
        <v>18</v>
      </c>
      <c r="G294" s="1" t="s">
        <v>19</v>
      </c>
      <c r="H294" s="1" t="s">
        <v>3240</v>
      </c>
      <c r="I294" s="1" t="s">
        <v>3241</v>
      </c>
      <c r="J294" s="1" t="s">
        <v>3241</v>
      </c>
      <c r="K294" s="2"/>
      <c r="L294" s="1">
        <v>-5.0</v>
      </c>
      <c r="M294" s="1"/>
      <c r="N294" s="1">
        <v>9.997166666666667</v>
      </c>
      <c r="O294" s="1" t="s">
        <v>2243</v>
      </c>
      <c r="P294" s="1" t="s">
        <v>3242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idden="1">
      <c r="A295" s="1" t="s">
        <v>16</v>
      </c>
      <c r="B295" s="1" t="s">
        <v>311</v>
      </c>
      <c r="C295" s="1">
        <v>329.0</v>
      </c>
      <c r="D295" s="1">
        <v>0.0</v>
      </c>
      <c r="E295" s="2"/>
      <c r="F295" s="1" t="s">
        <v>18</v>
      </c>
      <c r="G295" s="1" t="s">
        <v>19</v>
      </c>
      <c r="H295" s="1" t="s">
        <v>3243</v>
      </c>
      <c r="I295" s="1" t="s">
        <v>3244</v>
      </c>
      <c r="J295" s="1" t="s">
        <v>3244</v>
      </c>
      <c r="K295" s="2"/>
      <c r="L295" s="1">
        <v>-6.0</v>
      </c>
      <c r="M295" s="1"/>
      <c r="N295" s="1">
        <v>8.1957</v>
      </c>
      <c r="O295" s="1" t="s">
        <v>2243</v>
      </c>
      <c r="P295" s="1" t="s">
        <v>2554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idden="1">
      <c r="A296" s="1" t="s">
        <v>24</v>
      </c>
      <c r="B296" s="1" t="s">
        <v>17</v>
      </c>
      <c r="C296" s="1">
        <v>393.0</v>
      </c>
      <c r="D296" s="1">
        <v>0.0</v>
      </c>
      <c r="E296" s="1" t="s">
        <v>25</v>
      </c>
      <c r="F296" s="1" t="s">
        <v>18</v>
      </c>
      <c r="G296" s="1" t="s">
        <v>19</v>
      </c>
      <c r="H296" s="1" t="s">
        <v>3245</v>
      </c>
      <c r="I296" s="1" t="s">
        <v>3246</v>
      </c>
      <c r="J296" s="1" t="s">
        <v>3246</v>
      </c>
      <c r="K296" s="2"/>
      <c r="L296" s="1">
        <v>-7.0</v>
      </c>
      <c r="M296" s="1"/>
      <c r="N296" s="1">
        <v>7.227766666666667</v>
      </c>
      <c r="O296" s="1" t="s">
        <v>2247</v>
      </c>
      <c r="P296" s="1" t="s">
        <v>3247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idden="1">
      <c r="A297" s="1" t="s">
        <v>37</v>
      </c>
      <c r="B297" s="1" t="s">
        <v>17</v>
      </c>
      <c r="C297" s="1">
        <v>618.0</v>
      </c>
      <c r="D297" s="1">
        <v>0.0</v>
      </c>
      <c r="E297" s="1" t="s">
        <v>3173</v>
      </c>
      <c r="F297" s="1" t="s">
        <v>44</v>
      </c>
      <c r="G297" s="1" t="s">
        <v>19</v>
      </c>
      <c r="H297" s="1" t="s">
        <v>3248</v>
      </c>
      <c r="I297" s="1" t="s">
        <v>3249</v>
      </c>
      <c r="J297" s="1" t="s">
        <v>3250</v>
      </c>
      <c r="K297" s="1" t="s">
        <v>3251</v>
      </c>
      <c r="L297" s="1">
        <v>-17.0</v>
      </c>
      <c r="M297" s="1">
        <v>0.009383333333333334</v>
      </c>
      <c r="N297" s="1">
        <v>10.26355</v>
      </c>
      <c r="O297" s="1" t="s">
        <v>2254</v>
      </c>
      <c r="P297" s="1" t="s">
        <v>3252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idden="1">
      <c r="A298" s="1" t="s">
        <v>16</v>
      </c>
      <c r="B298" s="1" t="s">
        <v>311</v>
      </c>
      <c r="C298" s="1">
        <v>1208.0</v>
      </c>
      <c r="D298" s="1">
        <v>0.0</v>
      </c>
      <c r="E298" s="2"/>
      <c r="F298" s="1" t="s">
        <v>18</v>
      </c>
      <c r="G298" s="1" t="s">
        <v>19</v>
      </c>
      <c r="H298" s="1" t="s">
        <v>3253</v>
      </c>
      <c r="I298" s="1" t="s">
        <v>3254</v>
      </c>
      <c r="J298" s="1" t="s">
        <v>3254</v>
      </c>
      <c r="K298" s="2"/>
      <c r="L298" s="1">
        <v>-3.0</v>
      </c>
      <c r="M298" s="1"/>
      <c r="N298" s="1">
        <v>16.363933333333332</v>
      </c>
      <c r="O298" s="1" t="s">
        <v>2243</v>
      </c>
      <c r="P298" s="1" t="s">
        <v>3255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idden="1">
      <c r="A299" s="1" t="s">
        <v>37</v>
      </c>
      <c r="B299" s="1" t="s">
        <v>17</v>
      </c>
      <c r="C299" s="1">
        <v>187.0</v>
      </c>
      <c r="D299" s="1">
        <v>62.0</v>
      </c>
      <c r="E299" s="2"/>
      <c r="F299" s="1" t="s">
        <v>38</v>
      </c>
      <c r="G299" s="1" t="s">
        <v>19</v>
      </c>
      <c r="H299" s="1" t="s">
        <v>3256</v>
      </c>
      <c r="I299" s="1" t="s">
        <v>3257</v>
      </c>
      <c r="J299" s="1" t="s">
        <v>3193</v>
      </c>
      <c r="K299" s="2"/>
      <c r="L299" s="1">
        <v>488.0</v>
      </c>
      <c r="M299" s="1"/>
      <c r="N299" s="1">
        <v>8.92525</v>
      </c>
      <c r="O299" s="1" t="s">
        <v>2254</v>
      </c>
      <c r="P299" s="1" t="s">
        <v>2512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idden="1">
      <c r="A300" s="1" t="s">
        <v>24</v>
      </c>
      <c r="B300" s="1" t="s">
        <v>17</v>
      </c>
      <c r="C300" s="1">
        <v>313.0</v>
      </c>
      <c r="D300" s="1">
        <v>0.0</v>
      </c>
      <c r="E300" s="1" t="s">
        <v>25</v>
      </c>
      <c r="F300" s="1" t="s">
        <v>18</v>
      </c>
      <c r="G300" s="1" t="s">
        <v>19</v>
      </c>
      <c r="H300" s="1" t="s">
        <v>3258</v>
      </c>
      <c r="I300" s="1" t="s">
        <v>3259</v>
      </c>
      <c r="J300" s="1" t="s">
        <v>3259</v>
      </c>
      <c r="K300" s="2"/>
      <c r="L300" s="1">
        <v>-10.0</v>
      </c>
      <c r="M300" s="1"/>
      <c r="N300" s="1">
        <v>4.6689</v>
      </c>
      <c r="O300" s="1" t="s">
        <v>2247</v>
      </c>
      <c r="P300" s="1" t="s">
        <v>3260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idden="1">
      <c r="A301" s="1" t="s">
        <v>16</v>
      </c>
      <c r="B301" s="1" t="s">
        <v>311</v>
      </c>
      <c r="C301" s="1">
        <v>299.0</v>
      </c>
      <c r="D301" s="1">
        <v>0.0</v>
      </c>
      <c r="E301" s="2"/>
      <c r="F301" s="1" t="s">
        <v>18</v>
      </c>
      <c r="G301" s="1" t="s">
        <v>19</v>
      </c>
      <c r="H301" s="1" t="s">
        <v>3261</v>
      </c>
      <c r="I301" s="1" t="s">
        <v>3262</v>
      </c>
      <c r="J301" s="1" t="s">
        <v>3262</v>
      </c>
      <c r="K301" s="2"/>
      <c r="L301" s="1">
        <v>-9.0</v>
      </c>
      <c r="M301" s="1"/>
      <c r="N301" s="1">
        <v>5.290233333333333</v>
      </c>
      <c r="O301" s="1" t="s">
        <v>2243</v>
      </c>
      <c r="P301" s="1" t="s">
        <v>3263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idden="1">
      <c r="A302" s="1" t="s">
        <v>24</v>
      </c>
      <c r="B302" s="1" t="s">
        <v>17</v>
      </c>
      <c r="C302" s="1">
        <v>321.0</v>
      </c>
      <c r="D302" s="1">
        <v>0.0</v>
      </c>
      <c r="E302" s="1" t="s">
        <v>25</v>
      </c>
      <c r="F302" s="1" t="s">
        <v>18</v>
      </c>
      <c r="G302" s="1" t="s">
        <v>19</v>
      </c>
      <c r="H302" s="1" t="s">
        <v>3264</v>
      </c>
      <c r="I302" s="1" t="s">
        <v>3265</v>
      </c>
      <c r="J302" s="1" t="s">
        <v>3265</v>
      </c>
      <c r="K302" s="2"/>
      <c r="L302" s="1">
        <v>-10.0</v>
      </c>
      <c r="M302" s="1"/>
      <c r="N302" s="1">
        <v>4.658766666666667</v>
      </c>
      <c r="O302" s="1" t="s">
        <v>2247</v>
      </c>
      <c r="P302" s="1" t="s">
        <v>3266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1" t="s">
        <v>29</v>
      </c>
      <c r="B303" s="1" t="s">
        <v>311</v>
      </c>
      <c r="C303" s="1">
        <v>264.0</v>
      </c>
      <c r="D303" s="1">
        <v>0.0</v>
      </c>
      <c r="E303" s="1" t="s">
        <v>1551</v>
      </c>
      <c r="F303" s="1" t="s">
        <v>18</v>
      </c>
      <c r="G303" s="1" t="s">
        <v>19</v>
      </c>
      <c r="H303" s="1" t="s">
        <v>3267</v>
      </c>
      <c r="I303" s="1" t="s">
        <v>3268</v>
      </c>
      <c r="J303" s="1" t="s">
        <v>3268</v>
      </c>
      <c r="K303" s="2"/>
      <c r="L303" s="1">
        <v>-7.0</v>
      </c>
      <c r="M303" s="1"/>
      <c r="N303" s="1">
        <v>7.356216666666667</v>
      </c>
      <c r="O303" s="1" t="s">
        <v>2243</v>
      </c>
      <c r="P303" s="1" t="s">
        <v>3269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idden="1">
      <c r="A304" s="1" t="s">
        <v>16</v>
      </c>
      <c r="B304" s="1" t="s">
        <v>311</v>
      </c>
      <c r="C304" s="1">
        <v>364.0</v>
      </c>
      <c r="D304" s="1">
        <v>0.0</v>
      </c>
      <c r="E304" s="2"/>
      <c r="F304" s="1" t="s">
        <v>18</v>
      </c>
      <c r="G304" s="1" t="s">
        <v>19</v>
      </c>
      <c r="H304" s="1" t="s">
        <v>3270</v>
      </c>
      <c r="I304" s="1" t="s">
        <v>3271</v>
      </c>
      <c r="J304" s="1" t="s">
        <v>3271</v>
      </c>
      <c r="K304" s="2"/>
      <c r="L304" s="1">
        <v>-7.0</v>
      </c>
      <c r="M304" s="1"/>
      <c r="N304" s="1">
        <v>7.1889666666666665</v>
      </c>
      <c r="O304" s="1" t="s">
        <v>2243</v>
      </c>
      <c r="P304" s="1" t="s">
        <v>3272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idden="1">
      <c r="A305" s="1" t="s">
        <v>37</v>
      </c>
      <c r="B305" s="1" t="s">
        <v>17</v>
      </c>
      <c r="C305" s="1">
        <v>537.0</v>
      </c>
      <c r="D305" s="1">
        <v>100.0</v>
      </c>
      <c r="E305" s="2"/>
      <c r="F305" s="1" t="s">
        <v>38</v>
      </c>
      <c r="G305" s="1" t="s">
        <v>254</v>
      </c>
      <c r="H305" s="1" t="s">
        <v>3273</v>
      </c>
      <c r="I305" s="1" t="s">
        <v>3274</v>
      </c>
      <c r="J305" s="1" t="s">
        <v>3193</v>
      </c>
      <c r="K305" s="2"/>
      <c r="L305" s="1">
        <v>507.0</v>
      </c>
      <c r="M305" s="1"/>
      <c r="N305" s="1">
        <v>9.260366666666666</v>
      </c>
      <c r="O305" s="1" t="s">
        <v>2254</v>
      </c>
      <c r="P305" s="1" t="s">
        <v>3275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idden="1">
      <c r="A306" s="1" t="s">
        <v>24</v>
      </c>
      <c r="B306" s="1" t="s">
        <v>17</v>
      </c>
      <c r="C306" s="1">
        <v>488.0</v>
      </c>
      <c r="D306" s="1">
        <v>0.0</v>
      </c>
      <c r="E306" s="1" t="s">
        <v>25</v>
      </c>
      <c r="F306" s="1" t="s">
        <v>18</v>
      </c>
      <c r="G306" s="1" t="s">
        <v>19</v>
      </c>
      <c r="H306" s="1" t="s">
        <v>3276</v>
      </c>
      <c r="I306" s="1" t="s">
        <v>3277</v>
      </c>
      <c r="J306" s="1" t="s">
        <v>3277</v>
      </c>
      <c r="K306" s="2"/>
      <c r="L306" s="1">
        <v>-9.0</v>
      </c>
      <c r="M306" s="1"/>
      <c r="N306" s="1">
        <v>5.81875</v>
      </c>
      <c r="O306" s="1" t="s">
        <v>2247</v>
      </c>
      <c r="P306" s="1" t="s">
        <v>3278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idden="1">
      <c r="A307" s="1" t="s">
        <v>37</v>
      </c>
      <c r="B307" s="1" t="s">
        <v>17</v>
      </c>
      <c r="C307" s="1">
        <v>219.0</v>
      </c>
      <c r="D307" s="1">
        <v>50.0</v>
      </c>
      <c r="E307" s="2"/>
      <c r="F307" s="1" t="s">
        <v>38</v>
      </c>
      <c r="G307" s="1" t="s">
        <v>254</v>
      </c>
      <c r="H307" s="1" t="s">
        <v>3279</v>
      </c>
      <c r="I307" s="1" t="s">
        <v>3280</v>
      </c>
      <c r="J307" s="1" t="s">
        <v>3193</v>
      </c>
      <c r="K307" s="2"/>
      <c r="L307" s="1">
        <v>516.0</v>
      </c>
      <c r="M307" s="1"/>
      <c r="N307" s="1">
        <v>6.8854</v>
      </c>
      <c r="O307" s="1" t="s">
        <v>2254</v>
      </c>
      <c r="P307" s="1" t="s">
        <v>3281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idden="1">
      <c r="A308" s="1" t="s">
        <v>37</v>
      </c>
      <c r="B308" s="1" t="s">
        <v>17</v>
      </c>
      <c r="C308" s="1">
        <v>443.0</v>
      </c>
      <c r="D308" s="1">
        <v>105.0</v>
      </c>
      <c r="E308" s="2"/>
      <c r="F308" s="1" t="s">
        <v>38</v>
      </c>
      <c r="G308" s="1" t="s">
        <v>19</v>
      </c>
      <c r="H308" s="1" t="s">
        <v>3282</v>
      </c>
      <c r="I308" s="1" t="s">
        <v>3283</v>
      </c>
      <c r="J308" s="1" t="s">
        <v>3193</v>
      </c>
      <c r="K308" s="2"/>
      <c r="L308" s="1">
        <v>520.0</v>
      </c>
      <c r="M308" s="1"/>
      <c r="N308" s="1">
        <v>8.619083333333334</v>
      </c>
      <c r="O308" s="1" t="s">
        <v>2254</v>
      </c>
      <c r="P308" s="1" t="s">
        <v>3284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idden="1">
      <c r="A309" s="1" t="s">
        <v>24</v>
      </c>
      <c r="B309" s="1" t="s">
        <v>17</v>
      </c>
      <c r="C309" s="1">
        <v>429.0</v>
      </c>
      <c r="D309" s="1">
        <v>0.0</v>
      </c>
      <c r="E309" s="1" t="s">
        <v>25</v>
      </c>
      <c r="F309" s="1" t="s">
        <v>18</v>
      </c>
      <c r="G309" s="1" t="s">
        <v>19</v>
      </c>
      <c r="H309" s="1" t="s">
        <v>3285</v>
      </c>
      <c r="I309" s="1" t="s">
        <v>3286</v>
      </c>
      <c r="J309" s="1" t="s">
        <v>3286</v>
      </c>
      <c r="K309" s="2"/>
      <c r="L309" s="1">
        <v>-6.0</v>
      </c>
      <c r="M309" s="1"/>
      <c r="N309" s="1">
        <v>8.714633333333333</v>
      </c>
      <c r="O309" s="1" t="s">
        <v>2247</v>
      </c>
      <c r="P309" s="1" t="s">
        <v>3287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idden="1">
      <c r="A310" s="1" t="s">
        <v>16</v>
      </c>
      <c r="B310" s="3" t="s">
        <v>311</v>
      </c>
      <c r="C310" s="1">
        <v>264.0</v>
      </c>
      <c r="D310" s="1">
        <v>0.0</v>
      </c>
      <c r="E310" s="2"/>
      <c r="F310" s="1" t="s">
        <v>18</v>
      </c>
      <c r="G310" s="1" t="s">
        <v>45</v>
      </c>
      <c r="H310" s="1" t="s">
        <v>3288</v>
      </c>
      <c r="I310" s="1" t="s">
        <v>3289</v>
      </c>
      <c r="J310" s="1" t="s">
        <v>3289</v>
      </c>
      <c r="K310" s="2"/>
      <c r="L310" s="1">
        <v>-8.0</v>
      </c>
      <c r="M310" s="1"/>
      <c r="N310" s="1">
        <v>6.0805</v>
      </c>
      <c r="O310" s="1" t="s">
        <v>2243</v>
      </c>
      <c r="P310" s="1" t="s">
        <v>2887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1" t="s">
        <v>16</v>
      </c>
      <c r="B311" s="1" t="s">
        <v>311</v>
      </c>
      <c r="C311" s="1">
        <v>264.0</v>
      </c>
      <c r="D311" s="1">
        <v>0.0</v>
      </c>
      <c r="E311" s="2"/>
      <c r="F311" s="1" t="s">
        <v>18</v>
      </c>
      <c r="G311" s="1" t="s">
        <v>19</v>
      </c>
      <c r="H311" s="1" t="s">
        <v>3290</v>
      </c>
      <c r="I311" s="1" t="s">
        <v>3291</v>
      </c>
      <c r="J311" s="1" t="s">
        <v>3291</v>
      </c>
      <c r="K311" s="2"/>
      <c r="L311" s="1">
        <v>-6.0</v>
      </c>
      <c r="M311" s="1"/>
      <c r="N311" s="1">
        <v>8.038066666666667</v>
      </c>
      <c r="O311" s="1" t="s">
        <v>2243</v>
      </c>
      <c r="P311" s="1" t="s">
        <v>2747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1" t="s">
        <v>37</v>
      </c>
      <c r="B312" s="3" t="s">
        <v>17</v>
      </c>
      <c r="C312" s="1">
        <v>309.0</v>
      </c>
      <c r="D312" s="1">
        <v>0.0</v>
      </c>
      <c r="E312" s="1" t="s">
        <v>2272</v>
      </c>
      <c r="F312" s="1" t="s">
        <v>44</v>
      </c>
      <c r="G312" s="1" t="s">
        <v>19</v>
      </c>
      <c r="H312" s="1" t="s">
        <v>3292</v>
      </c>
      <c r="I312" s="1" t="s">
        <v>3293</v>
      </c>
      <c r="J312" s="1" t="s">
        <v>3294</v>
      </c>
      <c r="K312" s="1" t="s">
        <v>3295</v>
      </c>
      <c r="L312" s="1">
        <v>-19.0</v>
      </c>
      <c r="M312" s="1">
        <v>0.008516666666666667</v>
      </c>
      <c r="N312" s="1">
        <v>5.6170333333333335</v>
      </c>
      <c r="O312" s="1" t="s">
        <v>2254</v>
      </c>
      <c r="P312" s="1" t="s">
        <v>3296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1" t="s">
        <v>24</v>
      </c>
      <c r="B313" s="1" t="s">
        <v>17</v>
      </c>
      <c r="C313" s="1">
        <v>646.0</v>
      </c>
      <c r="D313" s="1">
        <v>0.0</v>
      </c>
      <c r="E313" s="1" t="s">
        <v>25</v>
      </c>
      <c r="F313" s="1" t="s">
        <v>18</v>
      </c>
      <c r="G313" s="1" t="s">
        <v>19</v>
      </c>
      <c r="H313" s="1" t="s">
        <v>3297</v>
      </c>
      <c r="I313" s="1" t="s">
        <v>3298</v>
      </c>
      <c r="J313" s="1" t="s">
        <v>3298</v>
      </c>
      <c r="K313" s="2"/>
      <c r="L313" s="1">
        <v>-14.0</v>
      </c>
      <c r="M313" s="1"/>
      <c r="N313" s="1">
        <v>5.823133333333334</v>
      </c>
      <c r="O313" s="1" t="s">
        <v>2247</v>
      </c>
      <c r="P313" s="1" t="s">
        <v>3299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idden="1">
      <c r="A314" s="1" t="s">
        <v>24</v>
      </c>
      <c r="B314" s="1" t="s">
        <v>17</v>
      </c>
      <c r="C314" s="1">
        <v>364.0</v>
      </c>
      <c r="D314" s="1">
        <v>0.0</v>
      </c>
      <c r="E314" s="1" t="s">
        <v>25</v>
      </c>
      <c r="F314" s="1" t="s">
        <v>18</v>
      </c>
      <c r="G314" s="1" t="s">
        <v>19</v>
      </c>
      <c r="H314" s="1" t="s">
        <v>3300</v>
      </c>
      <c r="I314" s="1" t="s">
        <v>3301</v>
      </c>
      <c r="J314" s="1" t="s">
        <v>3301</v>
      </c>
      <c r="K314" s="2"/>
      <c r="L314" s="1">
        <v>-7.0</v>
      </c>
      <c r="M314" s="1"/>
      <c r="N314" s="1">
        <v>7.6296</v>
      </c>
      <c r="O314" s="1" t="s">
        <v>2247</v>
      </c>
      <c r="P314" s="1" t="s">
        <v>3302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idden="1">
      <c r="A315" s="1" t="s">
        <v>37</v>
      </c>
      <c r="B315" s="1" t="s">
        <v>17</v>
      </c>
      <c r="C315" s="1">
        <v>318.0</v>
      </c>
      <c r="D315" s="1">
        <v>0.0</v>
      </c>
      <c r="E315" s="1" t="s">
        <v>3173</v>
      </c>
      <c r="F315" s="1" t="s">
        <v>44</v>
      </c>
      <c r="G315" s="1" t="s">
        <v>19</v>
      </c>
      <c r="H315" s="1" t="s">
        <v>3303</v>
      </c>
      <c r="I315" s="1" t="s">
        <v>3304</v>
      </c>
      <c r="J315" s="1" t="s">
        <v>3305</v>
      </c>
      <c r="K315" s="1" t="s">
        <v>3306</v>
      </c>
      <c r="L315" s="1">
        <v>0.0</v>
      </c>
      <c r="M315" s="1">
        <v>0.012366666666666666</v>
      </c>
      <c r="N315" s="1">
        <v>5.2256</v>
      </c>
      <c r="O315" s="1" t="s">
        <v>2254</v>
      </c>
      <c r="P315" s="1" t="s">
        <v>2503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1" t="s">
        <v>37</v>
      </c>
      <c r="B316" s="1" t="s">
        <v>17</v>
      </c>
      <c r="C316" s="1">
        <v>324.0</v>
      </c>
      <c r="D316" s="1">
        <v>0.0</v>
      </c>
      <c r="E316" s="1" t="s">
        <v>3173</v>
      </c>
      <c r="F316" s="1" t="s">
        <v>44</v>
      </c>
      <c r="G316" s="1" t="s">
        <v>19</v>
      </c>
      <c r="H316" s="1" t="s">
        <v>3307</v>
      </c>
      <c r="I316" s="1" t="s">
        <v>3308</v>
      </c>
      <c r="J316" s="1" t="s">
        <v>3309</v>
      </c>
      <c r="K316" s="1" t="s">
        <v>3310</v>
      </c>
      <c r="L316" s="1">
        <v>-10.0</v>
      </c>
      <c r="M316" s="1">
        <v>0.0091</v>
      </c>
      <c r="N316" s="1">
        <v>9.2008</v>
      </c>
      <c r="O316" s="1" t="s">
        <v>2254</v>
      </c>
      <c r="P316" s="1" t="s">
        <v>3311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1" t="s">
        <v>37</v>
      </c>
      <c r="B317" s="1" t="s">
        <v>17</v>
      </c>
      <c r="C317" s="1">
        <v>247.0</v>
      </c>
      <c r="D317" s="1">
        <v>62.0</v>
      </c>
      <c r="E317" s="2"/>
      <c r="F317" s="1" t="s">
        <v>38</v>
      </c>
      <c r="G317" s="1" t="s">
        <v>254</v>
      </c>
      <c r="H317" s="1" t="s">
        <v>3312</v>
      </c>
      <c r="I317" s="1" t="s">
        <v>3313</v>
      </c>
      <c r="J317" s="1" t="s">
        <v>3193</v>
      </c>
      <c r="K317" s="2"/>
      <c r="L317" s="1">
        <v>547.0</v>
      </c>
      <c r="M317" s="1"/>
      <c r="N317" s="1">
        <v>11.183366666666666</v>
      </c>
      <c r="O317" s="1" t="s">
        <v>2254</v>
      </c>
      <c r="P317" s="1" t="s">
        <v>3314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idden="1">
      <c r="A318" s="1" t="s">
        <v>37</v>
      </c>
      <c r="B318" s="1" t="s">
        <v>17</v>
      </c>
      <c r="C318" s="1">
        <v>418.0</v>
      </c>
      <c r="D318" s="1">
        <v>100.0</v>
      </c>
      <c r="E318" s="2"/>
      <c r="F318" s="1" t="s">
        <v>38</v>
      </c>
      <c r="G318" s="1" t="s">
        <v>19</v>
      </c>
      <c r="H318" s="1" t="s">
        <v>3315</v>
      </c>
      <c r="I318" s="1" t="s">
        <v>3316</v>
      </c>
      <c r="J318" s="1" t="s">
        <v>3193</v>
      </c>
      <c r="K318" s="2"/>
      <c r="L318" s="1">
        <v>539.0</v>
      </c>
      <c r="M318" s="1"/>
      <c r="N318" s="1">
        <v>28.153733333333335</v>
      </c>
      <c r="O318" s="1" t="s">
        <v>2254</v>
      </c>
      <c r="P318" s="1" t="s">
        <v>3317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1" t="s">
        <v>16</v>
      </c>
      <c r="B319" s="1" t="s">
        <v>311</v>
      </c>
      <c r="C319" s="1">
        <v>453.0</v>
      </c>
      <c r="D319" s="1">
        <v>0.0</v>
      </c>
      <c r="E319" s="2"/>
      <c r="F319" s="1" t="s">
        <v>18</v>
      </c>
      <c r="G319" s="1" t="s">
        <v>19</v>
      </c>
      <c r="H319" s="1" t="s">
        <v>3318</v>
      </c>
      <c r="I319" s="1" t="s">
        <v>3319</v>
      </c>
      <c r="J319" s="1" t="s">
        <v>3319</v>
      </c>
      <c r="K319" s="2"/>
      <c r="L319" s="1">
        <v>-8.0</v>
      </c>
      <c r="M319" s="1"/>
      <c r="N319" s="1">
        <v>6.851916666666667</v>
      </c>
      <c r="O319" s="1" t="s">
        <v>2243</v>
      </c>
      <c r="P319" s="1" t="s">
        <v>3320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idden="1">
      <c r="A320" s="1" t="s">
        <v>37</v>
      </c>
      <c r="B320" s="1" t="s">
        <v>17</v>
      </c>
      <c r="C320" s="3">
        <v>898.0</v>
      </c>
      <c r="D320" s="1">
        <v>224.0</v>
      </c>
      <c r="E320" s="2"/>
      <c r="F320" s="1" t="s">
        <v>38</v>
      </c>
      <c r="G320" s="1" t="s">
        <v>254</v>
      </c>
      <c r="H320" s="1" t="s">
        <v>3321</v>
      </c>
      <c r="I320" s="1" t="s">
        <v>3322</v>
      </c>
      <c r="J320" s="1" t="s">
        <v>3193</v>
      </c>
      <c r="K320" s="2"/>
      <c r="L320" s="1">
        <v>561.0</v>
      </c>
      <c r="M320" s="1"/>
      <c r="N320" s="1">
        <v>10.710383333333333</v>
      </c>
      <c r="O320" s="1" t="s">
        <v>2254</v>
      </c>
      <c r="P320" s="1" t="s">
        <v>3323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1" t="s">
        <v>37</v>
      </c>
      <c r="B321" s="1" t="s">
        <v>17</v>
      </c>
      <c r="C321" s="1">
        <v>199.0</v>
      </c>
      <c r="D321" s="1">
        <v>50.0</v>
      </c>
      <c r="E321" s="2"/>
      <c r="F321" s="1" t="s">
        <v>38</v>
      </c>
      <c r="G321" s="1" t="s">
        <v>19</v>
      </c>
      <c r="H321" s="1" t="s">
        <v>3324</v>
      </c>
      <c r="I321" s="1" t="s">
        <v>3325</v>
      </c>
      <c r="J321" s="1" t="s">
        <v>3193</v>
      </c>
      <c r="K321" s="2"/>
      <c r="L321" s="1">
        <v>575.0</v>
      </c>
      <c r="M321" s="1"/>
      <c r="N321" s="1">
        <v>9.25805</v>
      </c>
      <c r="O321" s="1" t="s">
        <v>2254</v>
      </c>
      <c r="P321" s="1" t="s">
        <v>3326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idden="1">
      <c r="A322" s="1" t="s">
        <v>37</v>
      </c>
      <c r="B322" s="1" t="s">
        <v>17</v>
      </c>
      <c r="C322" s="1">
        <v>528.0</v>
      </c>
      <c r="D322" s="1">
        <v>0.0</v>
      </c>
      <c r="E322" s="1" t="s">
        <v>3173</v>
      </c>
      <c r="F322" s="1" t="s">
        <v>44</v>
      </c>
      <c r="G322" s="1" t="s">
        <v>19</v>
      </c>
      <c r="H322" s="1" t="s">
        <v>3327</v>
      </c>
      <c r="I322" s="1" t="s">
        <v>3328</v>
      </c>
      <c r="J322" s="1" t="s">
        <v>3329</v>
      </c>
      <c r="K322" s="1" t="s">
        <v>3330</v>
      </c>
      <c r="L322" s="1">
        <v>-19.0</v>
      </c>
      <c r="M322" s="1">
        <v>0.017366666666666666</v>
      </c>
      <c r="N322" s="1">
        <v>6.940433333333333</v>
      </c>
      <c r="O322" s="1" t="s">
        <v>2254</v>
      </c>
      <c r="P322" s="1" t="s">
        <v>3331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idden="1">
      <c r="A323" s="1" t="s">
        <v>24</v>
      </c>
      <c r="B323" s="1" t="s">
        <v>17</v>
      </c>
      <c r="C323" s="1">
        <v>274.0</v>
      </c>
      <c r="D323" s="1">
        <v>0.0</v>
      </c>
      <c r="E323" s="1" t="s">
        <v>25</v>
      </c>
      <c r="F323" s="1" t="s">
        <v>18</v>
      </c>
      <c r="G323" s="1" t="s">
        <v>19</v>
      </c>
      <c r="H323" s="1" t="s">
        <v>3332</v>
      </c>
      <c r="I323" s="1" t="s">
        <v>3333</v>
      </c>
      <c r="J323" s="1" t="s">
        <v>3333</v>
      </c>
      <c r="K323" s="2"/>
      <c r="L323" s="1">
        <v>-7.0</v>
      </c>
      <c r="M323" s="1"/>
      <c r="N323" s="1">
        <v>7.67685</v>
      </c>
      <c r="O323" s="1" t="s">
        <v>2247</v>
      </c>
      <c r="P323" s="1" t="s">
        <v>3334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1" t="s">
        <v>37</v>
      </c>
      <c r="B324" s="1" t="s">
        <v>17</v>
      </c>
      <c r="C324" s="1">
        <v>190.0</v>
      </c>
      <c r="D324" s="1">
        <v>59.0</v>
      </c>
      <c r="E324" s="2"/>
      <c r="F324" s="1" t="s">
        <v>38</v>
      </c>
      <c r="G324" s="1" t="s">
        <v>19</v>
      </c>
      <c r="H324" s="1" t="s">
        <v>3335</v>
      </c>
      <c r="I324" s="1" t="s">
        <v>3336</v>
      </c>
      <c r="J324" s="1" t="s">
        <v>3193</v>
      </c>
      <c r="K324" s="2"/>
      <c r="L324" s="1">
        <v>569.0</v>
      </c>
      <c r="M324" s="1"/>
      <c r="N324" s="1">
        <v>16.972533333333335</v>
      </c>
      <c r="O324" s="1" t="s">
        <v>2254</v>
      </c>
      <c r="P324" s="1" t="s">
        <v>3326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idden="1">
      <c r="A325" s="1" t="s">
        <v>29</v>
      </c>
      <c r="B325" s="1" t="s">
        <v>311</v>
      </c>
      <c r="C325" s="1">
        <v>528.0</v>
      </c>
      <c r="D325" s="1">
        <v>0.0</v>
      </c>
      <c r="E325" s="1" t="s">
        <v>3337</v>
      </c>
      <c r="F325" s="1" t="s">
        <v>18</v>
      </c>
      <c r="G325" s="1" t="s">
        <v>19</v>
      </c>
      <c r="H325" s="1" t="s">
        <v>3338</v>
      </c>
      <c r="I325" s="1" t="s">
        <v>3339</v>
      </c>
      <c r="J325" s="1" t="s">
        <v>3339</v>
      </c>
      <c r="K325" s="2"/>
      <c r="L325" s="1">
        <v>-10.0</v>
      </c>
      <c r="M325" s="1"/>
      <c r="N325" s="1">
        <v>9.95515</v>
      </c>
      <c r="O325" s="1" t="s">
        <v>2243</v>
      </c>
      <c r="P325" s="1" t="s">
        <v>3340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idden="1">
      <c r="A326" s="1" t="s">
        <v>16</v>
      </c>
      <c r="B326" s="1" t="s">
        <v>311</v>
      </c>
      <c r="C326" s="1">
        <v>1169.0</v>
      </c>
      <c r="D326" s="1">
        <v>0.0</v>
      </c>
      <c r="E326" s="2"/>
      <c r="F326" s="1" t="s">
        <v>18</v>
      </c>
      <c r="G326" s="1" t="s">
        <v>19</v>
      </c>
      <c r="H326" s="1" t="s">
        <v>3341</v>
      </c>
      <c r="I326" s="1" t="s">
        <v>3342</v>
      </c>
      <c r="J326" s="1" t="s">
        <v>3342</v>
      </c>
      <c r="K326" s="2"/>
      <c r="L326" s="1">
        <v>-11.0</v>
      </c>
      <c r="M326" s="1"/>
      <c r="N326" s="1">
        <v>8.620783333333334</v>
      </c>
      <c r="O326" s="1" t="s">
        <v>2243</v>
      </c>
      <c r="P326" s="1" t="s">
        <v>3343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idden="1">
      <c r="A327" s="1" t="s">
        <v>37</v>
      </c>
      <c r="B327" s="1" t="s">
        <v>17</v>
      </c>
      <c r="C327" s="1">
        <v>287.0</v>
      </c>
      <c r="D327" s="1">
        <v>0.0</v>
      </c>
      <c r="E327" s="2"/>
      <c r="F327" s="1" t="s">
        <v>38</v>
      </c>
      <c r="G327" s="1" t="s">
        <v>45</v>
      </c>
      <c r="H327" s="1" t="s">
        <v>3344</v>
      </c>
      <c r="I327" s="1" t="s">
        <v>3345</v>
      </c>
      <c r="J327" s="1" t="s">
        <v>3193</v>
      </c>
      <c r="K327" s="2"/>
      <c r="L327" s="1">
        <v>584.0</v>
      </c>
      <c r="M327" s="1"/>
      <c r="N327" s="1">
        <v>13.681933333333333</v>
      </c>
      <c r="O327" s="1" t="s">
        <v>2254</v>
      </c>
      <c r="P327" s="1" t="s">
        <v>3346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idden="1">
      <c r="A328" s="1" t="s">
        <v>37</v>
      </c>
      <c r="B328" s="1" t="s">
        <v>17</v>
      </c>
      <c r="C328" s="1">
        <v>418.0</v>
      </c>
      <c r="D328" s="1">
        <v>0.0</v>
      </c>
      <c r="E328" s="1" t="s">
        <v>2272</v>
      </c>
      <c r="F328" s="1" t="s">
        <v>44</v>
      </c>
      <c r="G328" s="1" t="s">
        <v>45</v>
      </c>
      <c r="H328" s="1" t="s">
        <v>3347</v>
      </c>
      <c r="I328" s="1" t="s">
        <v>3348</v>
      </c>
      <c r="J328" s="1" t="s">
        <v>3349</v>
      </c>
      <c r="K328" s="1" t="s">
        <v>3350</v>
      </c>
      <c r="L328" s="1">
        <v>-13.0</v>
      </c>
      <c r="M328" s="1">
        <v>0.00975</v>
      </c>
      <c r="N328" s="1">
        <v>6.597016666666667</v>
      </c>
      <c r="O328" s="1" t="s">
        <v>2254</v>
      </c>
      <c r="P328" s="1" t="s">
        <v>3351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idden="1">
      <c r="A329" s="1" t="s">
        <v>24</v>
      </c>
      <c r="B329" s="1" t="s">
        <v>17</v>
      </c>
      <c r="C329" s="1">
        <v>329.0</v>
      </c>
      <c r="D329" s="1">
        <v>0.0</v>
      </c>
      <c r="E329" s="1" t="s">
        <v>25</v>
      </c>
      <c r="F329" s="1" t="s">
        <v>18</v>
      </c>
      <c r="G329" s="1" t="s">
        <v>19</v>
      </c>
      <c r="H329" s="1" t="s">
        <v>3352</v>
      </c>
      <c r="I329" s="1" t="s">
        <v>3353</v>
      </c>
      <c r="J329" s="1" t="s">
        <v>3353</v>
      </c>
      <c r="K329" s="2"/>
      <c r="L329" s="1">
        <v>-4.0</v>
      </c>
      <c r="M329" s="1"/>
      <c r="N329" s="1">
        <v>10.995316666666668</v>
      </c>
      <c r="O329" s="1" t="s">
        <v>2247</v>
      </c>
      <c r="P329" s="1" t="s">
        <v>2319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1" t="s">
        <v>37</v>
      </c>
      <c r="B330" s="1" t="s">
        <v>17</v>
      </c>
      <c r="C330" s="1">
        <v>364.0</v>
      </c>
      <c r="D330" s="1">
        <v>114.0</v>
      </c>
      <c r="E330" s="2"/>
      <c r="F330" s="1" t="s">
        <v>38</v>
      </c>
      <c r="G330" s="1" t="s">
        <v>19</v>
      </c>
      <c r="H330" s="1" t="s">
        <v>3354</v>
      </c>
      <c r="I330" s="1" t="s">
        <v>3355</v>
      </c>
      <c r="J330" s="1" t="s">
        <v>3193</v>
      </c>
      <c r="K330" s="2"/>
      <c r="L330" s="1">
        <v>584.0</v>
      </c>
      <c r="M330" s="1"/>
      <c r="N330" s="1">
        <v>18.3434</v>
      </c>
      <c r="O330" s="1" t="s">
        <v>2254</v>
      </c>
      <c r="P330" s="1" t="s">
        <v>3356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idden="1">
      <c r="A331" s="1" t="s">
        <v>16</v>
      </c>
      <c r="B331" s="1" t="s">
        <v>311</v>
      </c>
      <c r="C331" s="1">
        <v>1440.0</v>
      </c>
      <c r="D331" s="1">
        <v>0.0</v>
      </c>
      <c r="E331" s="2"/>
      <c r="F331" s="1" t="s">
        <v>18</v>
      </c>
      <c r="G331" s="1" t="s">
        <v>19</v>
      </c>
      <c r="H331" s="1" t="s">
        <v>3357</v>
      </c>
      <c r="I331" s="1" t="s">
        <v>3358</v>
      </c>
      <c r="J331" s="1" t="s">
        <v>3358</v>
      </c>
      <c r="K331" s="2"/>
      <c r="L331" s="1">
        <v>-8.0</v>
      </c>
      <c r="M331" s="1"/>
      <c r="N331" s="1">
        <v>11.691083333333333</v>
      </c>
      <c r="O331" s="1" t="s">
        <v>2243</v>
      </c>
      <c r="P331" s="1" t="s">
        <v>3359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1" t="s">
        <v>16</v>
      </c>
      <c r="B332" s="1" t="s">
        <v>311</v>
      </c>
      <c r="C332" s="1">
        <v>394.0</v>
      </c>
      <c r="D332" s="1">
        <v>0.0</v>
      </c>
      <c r="E332" s="2"/>
      <c r="F332" s="1" t="s">
        <v>18</v>
      </c>
      <c r="G332" s="1" t="s">
        <v>19</v>
      </c>
      <c r="H332" s="1" t="s">
        <v>3360</v>
      </c>
      <c r="I332" s="1" t="s">
        <v>3361</v>
      </c>
      <c r="J332" s="1" t="s">
        <v>3361</v>
      </c>
      <c r="K332" s="2"/>
      <c r="L332" s="1">
        <v>-6.0</v>
      </c>
      <c r="M332" s="1"/>
      <c r="N332" s="1">
        <v>8.622683333333333</v>
      </c>
      <c r="O332" s="1" t="s">
        <v>2243</v>
      </c>
      <c r="P332" s="1" t="s">
        <v>3219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idden="1">
      <c r="A333" s="1" t="s">
        <v>37</v>
      </c>
      <c r="B333" s="1" t="s">
        <v>17</v>
      </c>
      <c r="C333" s="1">
        <v>199.0</v>
      </c>
      <c r="D333" s="1">
        <v>50.0</v>
      </c>
      <c r="E333" s="2"/>
      <c r="F333" s="1" t="s">
        <v>38</v>
      </c>
      <c r="G333" s="1" t="s">
        <v>19</v>
      </c>
      <c r="H333" s="1" t="s">
        <v>3362</v>
      </c>
      <c r="I333" s="1" t="s">
        <v>3363</v>
      </c>
      <c r="J333" s="1" t="s">
        <v>3193</v>
      </c>
      <c r="K333" s="2"/>
      <c r="L333" s="1">
        <v>599.0</v>
      </c>
      <c r="M333" s="1"/>
      <c r="N333" s="1">
        <v>9.494533333333333</v>
      </c>
      <c r="O333" s="1" t="s">
        <v>2254</v>
      </c>
      <c r="P333" s="1" t="s">
        <v>2512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1" t="s">
        <v>24</v>
      </c>
      <c r="B334" s="1" t="s">
        <v>17</v>
      </c>
      <c r="C334" s="1">
        <v>593.0</v>
      </c>
      <c r="D334" s="1">
        <v>0.0</v>
      </c>
      <c r="E334" s="1" t="s">
        <v>25</v>
      </c>
      <c r="F334" s="1" t="s">
        <v>18</v>
      </c>
      <c r="G334" s="1" t="s">
        <v>19</v>
      </c>
      <c r="H334" s="1" t="s">
        <v>3364</v>
      </c>
      <c r="I334" s="1" t="s">
        <v>3365</v>
      </c>
      <c r="J334" s="1" t="s">
        <v>3365</v>
      </c>
      <c r="K334" s="2"/>
      <c r="L334" s="1">
        <v>-9.0</v>
      </c>
      <c r="M334" s="1"/>
      <c r="N334" s="1">
        <v>10.95975</v>
      </c>
      <c r="O334" s="1" t="s">
        <v>2247</v>
      </c>
      <c r="P334" s="1" t="s">
        <v>3366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idden="1">
      <c r="A335" s="1" t="s">
        <v>29</v>
      </c>
      <c r="B335" s="1" t="s">
        <v>311</v>
      </c>
      <c r="C335" s="1">
        <v>429.0</v>
      </c>
      <c r="D335" s="1">
        <v>0.0</v>
      </c>
      <c r="E335" s="1" t="s">
        <v>2592</v>
      </c>
      <c r="F335" s="1" t="s">
        <v>18</v>
      </c>
      <c r="G335" s="1" t="s">
        <v>19</v>
      </c>
      <c r="H335" s="1" t="s">
        <v>3367</v>
      </c>
      <c r="I335" s="1" t="s">
        <v>3368</v>
      </c>
      <c r="J335" s="1" t="s">
        <v>3368</v>
      </c>
      <c r="K335" s="2"/>
      <c r="L335" s="1">
        <v>-5.0</v>
      </c>
      <c r="M335" s="1"/>
      <c r="N335" s="1">
        <v>9.098016666666666</v>
      </c>
      <c r="O335" s="1" t="s">
        <v>2243</v>
      </c>
      <c r="P335" s="1" t="s">
        <v>3369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idden="1">
      <c r="A336" s="1" t="s">
        <v>24</v>
      </c>
      <c r="B336" s="1" t="s">
        <v>17</v>
      </c>
      <c r="C336" s="1">
        <v>333.0</v>
      </c>
      <c r="D336" s="1">
        <v>0.0</v>
      </c>
      <c r="E336" s="1" t="s">
        <v>25</v>
      </c>
      <c r="F336" s="1" t="s">
        <v>18</v>
      </c>
      <c r="G336" s="1" t="s">
        <v>19</v>
      </c>
      <c r="H336" s="1" t="s">
        <v>3370</v>
      </c>
      <c r="I336" s="1" t="s">
        <v>3371</v>
      </c>
      <c r="J336" s="1" t="s">
        <v>3371</v>
      </c>
      <c r="K336" s="2"/>
      <c r="L336" s="1">
        <v>-10.0</v>
      </c>
      <c r="M336" s="1"/>
      <c r="N336" s="1">
        <v>4.88495</v>
      </c>
      <c r="O336" s="1" t="s">
        <v>2247</v>
      </c>
      <c r="P336" s="1" t="s">
        <v>3372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1" t="s">
        <v>16</v>
      </c>
      <c r="B337" s="1" t="s">
        <v>311</v>
      </c>
      <c r="C337" s="1">
        <v>610.0</v>
      </c>
      <c r="D337" s="1">
        <v>0.0</v>
      </c>
      <c r="E337" s="2"/>
      <c r="F337" s="1" t="s">
        <v>18</v>
      </c>
      <c r="G337" s="1" t="s">
        <v>19</v>
      </c>
      <c r="H337" s="1" t="s">
        <v>3373</v>
      </c>
      <c r="I337" s="1" t="s">
        <v>3374</v>
      </c>
      <c r="J337" s="1" t="s">
        <v>3374</v>
      </c>
      <c r="K337" s="2"/>
      <c r="L337" s="1">
        <v>-12.0</v>
      </c>
      <c r="M337" s="1"/>
      <c r="N337" s="1">
        <v>7.39035</v>
      </c>
      <c r="O337" s="1" t="s">
        <v>2243</v>
      </c>
      <c r="P337" s="1" t="s">
        <v>3375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idden="1">
      <c r="A338" s="1" t="s">
        <v>16</v>
      </c>
      <c r="B338" s="1" t="s">
        <v>311</v>
      </c>
      <c r="C338" s="1">
        <v>264.0</v>
      </c>
      <c r="D338" s="1">
        <v>0.0</v>
      </c>
      <c r="E338" s="2"/>
      <c r="F338" s="1" t="s">
        <v>18</v>
      </c>
      <c r="G338" s="1" t="s">
        <v>19</v>
      </c>
      <c r="H338" s="1" t="s">
        <v>3376</v>
      </c>
      <c r="I338" s="1" t="s">
        <v>3377</v>
      </c>
      <c r="J338" s="1" t="s">
        <v>3377</v>
      </c>
      <c r="K338" s="2"/>
      <c r="L338" s="1">
        <v>-8.0</v>
      </c>
      <c r="M338" s="1"/>
      <c r="N338" s="1">
        <v>6.229183333333333</v>
      </c>
      <c r="O338" s="1" t="s">
        <v>2243</v>
      </c>
      <c r="P338" s="1" t="s">
        <v>3378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idden="1">
      <c r="A339" s="1" t="s">
        <v>37</v>
      </c>
      <c r="B339" s="1" t="s">
        <v>17</v>
      </c>
      <c r="C339" s="1">
        <v>237.0</v>
      </c>
      <c r="D339" s="1">
        <v>72.0</v>
      </c>
      <c r="E339" s="2"/>
      <c r="F339" s="1" t="s">
        <v>38</v>
      </c>
      <c r="G339" s="1" t="s">
        <v>254</v>
      </c>
      <c r="H339" s="1" t="s">
        <v>3379</v>
      </c>
      <c r="I339" s="1" t="s">
        <v>3380</v>
      </c>
      <c r="J339" s="1" t="s">
        <v>3193</v>
      </c>
      <c r="K339" s="2"/>
      <c r="L339" s="1">
        <v>623.0</v>
      </c>
      <c r="M339" s="1"/>
      <c r="N339" s="1">
        <v>5.563233333333334</v>
      </c>
      <c r="O339" s="1" t="s">
        <v>2254</v>
      </c>
      <c r="P339" s="1" t="s">
        <v>3381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1" t="s">
        <v>24</v>
      </c>
      <c r="B340" s="1" t="s">
        <v>17</v>
      </c>
      <c r="C340" s="1">
        <v>712.0</v>
      </c>
      <c r="D340" s="1">
        <v>0.0</v>
      </c>
      <c r="E340" s="1" t="s">
        <v>25</v>
      </c>
      <c r="F340" s="1" t="s">
        <v>18</v>
      </c>
      <c r="G340" s="1" t="s">
        <v>19</v>
      </c>
      <c r="H340" s="1" t="s">
        <v>3382</v>
      </c>
      <c r="I340" s="1" t="s">
        <v>3383</v>
      </c>
      <c r="J340" s="1" t="s">
        <v>3383</v>
      </c>
      <c r="K340" s="2"/>
      <c r="L340" s="1">
        <v>-13.0</v>
      </c>
      <c r="M340" s="1"/>
      <c r="N340" s="1">
        <v>6.032416666666666</v>
      </c>
      <c r="O340" s="1" t="s">
        <v>2247</v>
      </c>
      <c r="P340" s="1" t="s">
        <v>3384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idden="1">
      <c r="A341" s="1" t="s">
        <v>29</v>
      </c>
      <c r="B341" s="1" t="s">
        <v>311</v>
      </c>
      <c r="C341" s="1">
        <v>364.0</v>
      </c>
      <c r="D341" s="1">
        <v>0.0</v>
      </c>
      <c r="E341" s="1" t="s">
        <v>3385</v>
      </c>
      <c r="F341" s="1" t="s">
        <v>18</v>
      </c>
      <c r="G341" s="1" t="s">
        <v>19</v>
      </c>
      <c r="H341" s="1" t="s">
        <v>3386</v>
      </c>
      <c r="I341" s="1" t="s">
        <v>3387</v>
      </c>
      <c r="J341" s="1" t="s">
        <v>3387</v>
      </c>
      <c r="K341" s="2"/>
      <c r="L341" s="1">
        <v>-9.0</v>
      </c>
      <c r="M341" s="1"/>
      <c r="N341" s="1">
        <v>5.336566666666666</v>
      </c>
      <c r="O341" s="1" t="s">
        <v>2243</v>
      </c>
      <c r="P341" s="1" t="s">
        <v>3388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1" t="s">
        <v>29</v>
      </c>
      <c r="B342" s="1" t="s">
        <v>311</v>
      </c>
      <c r="C342" s="1">
        <v>528.0</v>
      </c>
      <c r="D342" s="1">
        <v>0.0</v>
      </c>
      <c r="E342" s="1" t="s">
        <v>3337</v>
      </c>
      <c r="F342" s="1" t="s">
        <v>18</v>
      </c>
      <c r="G342" s="1" t="s">
        <v>19</v>
      </c>
      <c r="H342" s="1" t="s">
        <v>3389</v>
      </c>
      <c r="I342" s="1" t="s">
        <v>3390</v>
      </c>
      <c r="J342" s="1" t="s">
        <v>3390</v>
      </c>
      <c r="K342" s="2"/>
      <c r="L342" s="1">
        <v>-13.0</v>
      </c>
      <c r="M342" s="1"/>
      <c r="N342" s="1">
        <v>6.091983333333333</v>
      </c>
      <c r="O342" s="1" t="s">
        <v>2243</v>
      </c>
      <c r="P342" s="1" t="s">
        <v>3391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idden="1">
      <c r="A343" s="1" t="s">
        <v>37</v>
      </c>
      <c r="B343" s="1" t="s">
        <v>17</v>
      </c>
      <c r="C343" s="3">
        <v>374.0</v>
      </c>
      <c r="D343" s="1">
        <v>0.0</v>
      </c>
      <c r="E343" s="1" t="s">
        <v>3173</v>
      </c>
      <c r="F343" s="1" t="s">
        <v>44</v>
      </c>
      <c r="G343" s="1" t="s">
        <v>19</v>
      </c>
      <c r="H343" s="1" t="s">
        <v>3392</v>
      </c>
      <c r="I343" s="1" t="s">
        <v>3393</v>
      </c>
      <c r="J343" s="1" t="s">
        <v>3394</v>
      </c>
      <c r="K343" s="1" t="s">
        <v>3395</v>
      </c>
      <c r="L343" s="1">
        <v>-5.0</v>
      </c>
      <c r="M343" s="1">
        <v>0.010616666666666667</v>
      </c>
      <c r="N343" s="1">
        <v>7.380683333333334</v>
      </c>
      <c r="O343" s="1" t="s">
        <v>2254</v>
      </c>
      <c r="P343" s="1" t="s">
        <v>3396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idden="1">
      <c r="A344" s="1" t="s">
        <v>24</v>
      </c>
      <c r="B344" s="1" t="s">
        <v>17</v>
      </c>
      <c r="C344" s="1">
        <v>388.0</v>
      </c>
      <c r="D344" s="1">
        <v>0.0</v>
      </c>
      <c r="E344" s="1" t="s">
        <v>25</v>
      </c>
      <c r="F344" s="1" t="s">
        <v>18</v>
      </c>
      <c r="G344" s="1" t="s">
        <v>19</v>
      </c>
      <c r="H344" s="1" t="s">
        <v>3397</v>
      </c>
      <c r="I344" s="1" t="s">
        <v>3398</v>
      </c>
      <c r="J344" s="1" t="s">
        <v>3398</v>
      </c>
      <c r="K344" s="2"/>
      <c r="L344" s="1">
        <v>-5.0</v>
      </c>
      <c r="M344" s="1"/>
      <c r="N344" s="1">
        <v>9.596433333333334</v>
      </c>
      <c r="O344" s="1" t="s">
        <v>2247</v>
      </c>
      <c r="P344" s="1" t="s">
        <v>3399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idden="1">
      <c r="A345" s="1" t="s">
        <v>37</v>
      </c>
      <c r="B345" s="1" t="s">
        <v>17</v>
      </c>
      <c r="C345" s="1">
        <v>567.0</v>
      </c>
      <c r="D345" s="1">
        <v>0.0</v>
      </c>
      <c r="E345" s="1" t="s">
        <v>3173</v>
      </c>
      <c r="F345" s="1" t="s">
        <v>44</v>
      </c>
      <c r="G345" s="1" t="s">
        <v>45</v>
      </c>
      <c r="H345" s="1" t="s">
        <v>3400</v>
      </c>
      <c r="I345" s="1" t="s">
        <v>3401</v>
      </c>
      <c r="J345" s="1" t="s">
        <v>3402</v>
      </c>
      <c r="K345" s="1" t="s">
        <v>3403</v>
      </c>
      <c r="L345" s="1">
        <v>1.0</v>
      </c>
      <c r="M345" s="1">
        <v>0.012516666666666667</v>
      </c>
      <c r="N345" s="1">
        <v>8.74625</v>
      </c>
      <c r="O345" s="1" t="s">
        <v>2254</v>
      </c>
      <c r="P345" s="1" t="s">
        <v>3404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idden="1">
      <c r="A346" s="1" t="s">
        <v>24</v>
      </c>
      <c r="B346" s="1" t="s">
        <v>17</v>
      </c>
      <c r="C346" s="3">
        <v>922.0</v>
      </c>
      <c r="D346" s="1">
        <v>0.0</v>
      </c>
      <c r="E346" s="1" t="s">
        <v>25</v>
      </c>
      <c r="F346" s="1" t="s">
        <v>18</v>
      </c>
      <c r="G346" s="1" t="s">
        <v>19</v>
      </c>
      <c r="H346" s="1" t="s">
        <v>3405</v>
      </c>
      <c r="I346" s="1" t="s">
        <v>3406</v>
      </c>
      <c r="J346" s="1" t="s">
        <v>3406</v>
      </c>
      <c r="K346" s="2"/>
      <c r="L346" s="1">
        <v>-9.0</v>
      </c>
      <c r="M346" s="1"/>
      <c r="N346" s="1">
        <v>10.879783333333334</v>
      </c>
      <c r="O346" s="1" t="s">
        <v>2247</v>
      </c>
      <c r="P346" s="1" t="s">
        <v>3407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idden="1">
      <c r="A347" s="1" t="s">
        <v>37</v>
      </c>
      <c r="B347" s="1" t="s">
        <v>17</v>
      </c>
      <c r="C347" s="1">
        <v>668.0</v>
      </c>
      <c r="D347" s="1">
        <v>0.0</v>
      </c>
      <c r="E347" s="1" t="s">
        <v>2272</v>
      </c>
      <c r="F347" s="1" t="s">
        <v>44</v>
      </c>
      <c r="G347" s="1" t="s">
        <v>19</v>
      </c>
      <c r="H347" s="1" t="s">
        <v>3408</v>
      </c>
      <c r="I347" s="1" t="s">
        <v>3409</v>
      </c>
      <c r="J347" s="1" t="s">
        <v>3410</v>
      </c>
      <c r="K347" s="1" t="s">
        <v>3411</v>
      </c>
      <c r="L347" s="1">
        <v>-13.0</v>
      </c>
      <c r="M347" s="1">
        <v>0.009216666666666666</v>
      </c>
      <c r="N347" s="1">
        <v>7.3986</v>
      </c>
      <c r="O347" s="1" t="s">
        <v>2254</v>
      </c>
      <c r="P347" s="1" t="s">
        <v>3412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idden="1">
      <c r="A348" s="1" t="s">
        <v>29</v>
      </c>
      <c r="B348" s="1" t="s">
        <v>311</v>
      </c>
      <c r="C348" s="1">
        <v>538.0</v>
      </c>
      <c r="D348" s="1">
        <v>0.0</v>
      </c>
      <c r="E348" s="1" t="s">
        <v>1706</v>
      </c>
      <c r="F348" s="1" t="s">
        <v>18</v>
      </c>
      <c r="G348" s="1" t="s">
        <v>19</v>
      </c>
      <c r="H348" s="1" t="s">
        <v>3413</v>
      </c>
      <c r="I348" s="1" t="s">
        <v>3414</v>
      </c>
      <c r="J348" s="1" t="s">
        <v>3414</v>
      </c>
      <c r="K348" s="2"/>
      <c r="L348" s="1">
        <v>-11.0</v>
      </c>
      <c r="M348" s="1"/>
      <c r="N348" s="1">
        <v>8.240666666666666</v>
      </c>
      <c r="O348" s="1" t="s">
        <v>2243</v>
      </c>
      <c r="P348" s="1" t="s">
        <v>3415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idden="1">
      <c r="A349" s="1" t="s">
        <v>24</v>
      </c>
      <c r="B349" s="1" t="s">
        <v>17</v>
      </c>
      <c r="C349" s="1">
        <v>329.0</v>
      </c>
      <c r="D349" s="1">
        <v>0.0</v>
      </c>
      <c r="E349" s="1" t="s">
        <v>25</v>
      </c>
      <c r="F349" s="1" t="s">
        <v>18</v>
      </c>
      <c r="G349" s="1" t="s">
        <v>19</v>
      </c>
      <c r="H349" s="1" t="s">
        <v>3416</v>
      </c>
      <c r="I349" s="1" t="s">
        <v>3417</v>
      </c>
      <c r="J349" s="1" t="s">
        <v>3417</v>
      </c>
      <c r="K349" s="2"/>
      <c r="L349" s="1">
        <v>-7.0</v>
      </c>
      <c r="M349" s="1"/>
      <c r="N349" s="1">
        <v>7.96865</v>
      </c>
      <c r="O349" s="1" t="s">
        <v>2247</v>
      </c>
      <c r="P349" s="1" t="s">
        <v>3418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1" t="s">
        <v>117</v>
      </c>
      <c r="B350" s="1" t="s">
        <v>17</v>
      </c>
      <c r="C350" s="1">
        <v>498.0</v>
      </c>
      <c r="D350" s="1">
        <v>0.0</v>
      </c>
      <c r="E350" s="2"/>
      <c r="F350" s="1" t="s">
        <v>38</v>
      </c>
      <c r="G350" s="1" t="s">
        <v>45</v>
      </c>
      <c r="H350" s="1" t="s">
        <v>3419</v>
      </c>
      <c r="I350" s="1" t="s">
        <v>3420</v>
      </c>
      <c r="J350" s="1" t="s">
        <v>3193</v>
      </c>
      <c r="K350" s="2"/>
      <c r="L350" s="1">
        <v>677.0</v>
      </c>
      <c r="M350" s="1"/>
      <c r="N350" s="1">
        <v>7.00065</v>
      </c>
      <c r="O350" s="1" t="s">
        <v>120</v>
      </c>
      <c r="P350" s="1" t="s">
        <v>3421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idden="1">
      <c r="A351" s="1" t="s">
        <v>16</v>
      </c>
      <c r="B351" s="1" t="s">
        <v>311</v>
      </c>
      <c r="C351" s="1">
        <v>498.0</v>
      </c>
      <c r="D351" s="1">
        <v>0.0</v>
      </c>
      <c r="E351" s="2"/>
      <c r="F351" s="1" t="s">
        <v>18</v>
      </c>
      <c r="G351" s="1" t="s">
        <v>19</v>
      </c>
      <c r="H351" s="1" t="s">
        <v>3422</v>
      </c>
      <c r="I351" s="1" t="s">
        <v>3423</v>
      </c>
      <c r="J351" s="1" t="s">
        <v>3423</v>
      </c>
      <c r="K351" s="2"/>
      <c r="L351" s="1">
        <v>-3.0</v>
      </c>
      <c r="M351" s="1"/>
      <c r="N351" s="1">
        <v>11.730566666666666</v>
      </c>
      <c r="O351" s="1" t="s">
        <v>2243</v>
      </c>
      <c r="P351" s="1" t="s">
        <v>3424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idden="1">
      <c r="A352" s="1" t="s">
        <v>16</v>
      </c>
      <c r="B352" s="1" t="s">
        <v>311</v>
      </c>
      <c r="C352" s="1">
        <v>404.0</v>
      </c>
      <c r="D352" s="1">
        <v>0.0</v>
      </c>
      <c r="E352" s="2"/>
      <c r="F352" s="1" t="s">
        <v>18</v>
      </c>
      <c r="G352" s="1" t="s">
        <v>19</v>
      </c>
      <c r="H352" s="1" t="s">
        <v>3425</v>
      </c>
      <c r="I352" s="1" t="s">
        <v>3426</v>
      </c>
      <c r="J352" s="1" t="s">
        <v>3426</v>
      </c>
      <c r="K352" s="2"/>
      <c r="L352" s="1">
        <v>-9.0</v>
      </c>
      <c r="M352" s="1"/>
      <c r="N352" s="1">
        <v>5.840233333333333</v>
      </c>
      <c r="O352" s="1" t="s">
        <v>2243</v>
      </c>
      <c r="P352" s="1" t="s">
        <v>3427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idden="1">
      <c r="A353" s="1" t="s">
        <v>24</v>
      </c>
      <c r="B353" s="1" t="s">
        <v>17</v>
      </c>
      <c r="C353" s="1">
        <v>289.0</v>
      </c>
      <c r="D353" s="1">
        <v>0.0</v>
      </c>
      <c r="E353" s="1" t="s">
        <v>25</v>
      </c>
      <c r="F353" s="1" t="s">
        <v>18</v>
      </c>
      <c r="G353" s="1" t="s">
        <v>19</v>
      </c>
      <c r="H353" s="1" t="s">
        <v>3428</v>
      </c>
      <c r="I353" s="1" t="s">
        <v>3429</v>
      </c>
      <c r="J353" s="1" t="s">
        <v>3429</v>
      </c>
      <c r="K353" s="2"/>
      <c r="L353" s="1">
        <v>-4.0</v>
      </c>
      <c r="M353" s="1"/>
      <c r="N353" s="1">
        <v>10.626016666666667</v>
      </c>
      <c r="O353" s="1" t="s">
        <v>2247</v>
      </c>
      <c r="P353" s="1" t="s">
        <v>3430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idden="1">
      <c r="A354" s="1" t="s">
        <v>37</v>
      </c>
      <c r="B354" s="1" t="s">
        <v>17</v>
      </c>
      <c r="C354" s="1">
        <v>924.0</v>
      </c>
      <c r="D354" s="1">
        <v>231.0</v>
      </c>
      <c r="E354" s="2"/>
      <c r="F354" s="1" t="s">
        <v>38</v>
      </c>
      <c r="G354" s="1" t="s">
        <v>254</v>
      </c>
      <c r="H354" s="1" t="s">
        <v>3431</v>
      </c>
      <c r="I354" s="1" t="s">
        <v>3432</v>
      </c>
      <c r="J354" s="1" t="s">
        <v>3193</v>
      </c>
      <c r="K354" s="2"/>
      <c r="L354" s="1">
        <v>678.0</v>
      </c>
      <c r="M354" s="1"/>
      <c r="N354" s="1">
        <v>13.435016666666666</v>
      </c>
      <c r="O354" s="1" t="s">
        <v>2254</v>
      </c>
      <c r="P354" s="1" t="s">
        <v>3433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1" t="s">
        <v>16</v>
      </c>
      <c r="B355" s="1" t="s">
        <v>311</v>
      </c>
      <c r="C355" s="1">
        <v>264.0</v>
      </c>
      <c r="D355" s="1">
        <v>0.0</v>
      </c>
      <c r="E355" s="2"/>
      <c r="F355" s="1" t="s">
        <v>18</v>
      </c>
      <c r="G355" s="1" t="s">
        <v>19</v>
      </c>
      <c r="H355" s="1" t="s">
        <v>3434</v>
      </c>
      <c r="I355" s="1" t="s">
        <v>3435</v>
      </c>
      <c r="J355" s="1" t="s">
        <v>3435</v>
      </c>
      <c r="K355" s="2"/>
      <c r="L355" s="1">
        <v>-10.0</v>
      </c>
      <c r="M355" s="1"/>
      <c r="N355" s="1">
        <v>4.55045</v>
      </c>
      <c r="O355" s="1" t="s">
        <v>2243</v>
      </c>
      <c r="P355" s="1" t="s">
        <v>2965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idden="1">
      <c r="A356" s="1" t="s">
        <v>24</v>
      </c>
      <c r="B356" s="1" t="s">
        <v>17</v>
      </c>
      <c r="C356" s="1">
        <v>369.0</v>
      </c>
      <c r="D356" s="1">
        <v>0.0</v>
      </c>
      <c r="E356" s="1" t="s">
        <v>25</v>
      </c>
      <c r="F356" s="1" t="s">
        <v>18</v>
      </c>
      <c r="G356" s="1" t="s">
        <v>19</v>
      </c>
      <c r="H356" s="1" t="s">
        <v>3436</v>
      </c>
      <c r="I356" s="1" t="s">
        <v>3437</v>
      </c>
      <c r="J356" s="1" t="s">
        <v>3437</v>
      </c>
      <c r="K356" s="2"/>
      <c r="L356" s="1">
        <v>-9.0</v>
      </c>
      <c r="M356" s="1"/>
      <c r="N356" s="1">
        <v>5.739716666666666</v>
      </c>
      <c r="O356" s="1" t="s">
        <v>2247</v>
      </c>
      <c r="P356" s="1" t="s">
        <v>3438</v>
      </c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idden="1">
      <c r="A357" s="1" t="s">
        <v>24</v>
      </c>
      <c r="B357" s="1" t="s">
        <v>17</v>
      </c>
      <c r="C357" s="1">
        <v>264.0</v>
      </c>
      <c r="D357" s="1">
        <v>0.0</v>
      </c>
      <c r="E357" s="1" t="s">
        <v>25</v>
      </c>
      <c r="F357" s="1" t="s">
        <v>18</v>
      </c>
      <c r="G357" s="1" t="s">
        <v>19</v>
      </c>
      <c r="H357" s="1" t="s">
        <v>3439</v>
      </c>
      <c r="I357" s="1" t="s">
        <v>3440</v>
      </c>
      <c r="J357" s="1" t="s">
        <v>3440</v>
      </c>
      <c r="K357" s="2"/>
      <c r="L357" s="1">
        <v>-8.0</v>
      </c>
      <c r="M357" s="1"/>
      <c r="N357" s="1">
        <v>6.2169</v>
      </c>
      <c r="O357" s="1" t="s">
        <v>2247</v>
      </c>
      <c r="P357" s="1" t="s">
        <v>2959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idden="1">
      <c r="A358" s="1" t="s">
        <v>37</v>
      </c>
      <c r="B358" s="1" t="s">
        <v>17</v>
      </c>
      <c r="C358" s="1">
        <v>167.0</v>
      </c>
      <c r="D358" s="1">
        <v>42.0</v>
      </c>
      <c r="E358" s="2"/>
      <c r="F358" s="1" t="s">
        <v>38</v>
      </c>
      <c r="G358" s="1" t="s">
        <v>254</v>
      </c>
      <c r="H358" s="1" t="s">
        <v>3441</v>
      </c>
      <c r="I358" s="1" t="s">
        <v>3442</v>
      </c>
      <c r="J358" s="1" t="s">
        <v>3193</v>
      </c>
      <c r="K358" s="2"/>
      <c r="L358" s="1">
        <v>694.0</v>
      </c>
      <c r="M358" s="1"/>
      <c r="N358" s="1">
        <v>6.547433333333333</v>
      </c>
      <c r="O358" s="1" t="s">
        <v>2254</v>
      </c>
      <c r="P358" s="1" t="s">
        <v>3443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1" t="s">
        <v>37</v>
      </c>
      <c r="B359" s="1" t="s">
        <v>17</v>
      </c>
      <c r="C359" s="1">
        <v>20.0</v>
      </c>
      <c r="D359" s="1">
        <v>338.0</v>
      </c>
      <c r="E359" s="1" t="s">
        <v>3173</v>
      </c>
      <c r="F359" s="1" t="s">
        <v>44</v>
      </c>
      <c r="G359" s="1" t="s">
        <v>19</v>
      </c>
      <c r="H359" s="1" t="s">
        <v>3444</v>
      </c>
      <c r="I359" s="1" t="s">
        <v>3445</v>
      </c>
      <c r="J359" s="1" t="s">
        <v>3446</v>
      </c>
      <c r="K359" s="1" t="s">
        <v>3447</v>
      </c>
      <c r="L359" s="1">
        <v>0.0</v>
      </c>
      <c r="M359" s="1">
        <v>0.008066666666666666</v>
      </c>
      <c r="N359" s="1">
        <v>7.18735</v>
      </c>
      <c r="O359" s="1" t="s">
        <v>2254</v>
      </c>
      <c r="P359" s="1" t="s">
        <v>3448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idden="1">
      <c r="A360" s="1" t="s">
        <v>37</v>
      </c>
      <c r="B360" s="1" t="s">
        <v>17</v>
      </c>
      <c r="C360" s="1">
        <v>527.0</v>
      </c>
      <c r="D360" s="1">
        <v>0.0</v>
      </c>
      <c r="E360" s="1" t="s">
        <v>3173</v>
      </c>
      <c r="F360" s="1" t="s">
        <v>44</v>
      </c>
      <c r="G360" s="1" t="s">
        <v>19</v>
      </c>
      <c r="H360" s="1" t="s">
        <v>3449</v>
      </c>
      <c r="I360" s="1" t="s">
        <v>3450</v>
      </c>
      <c r="J360" s="1" t="s">
        <v>3451</v>
      </c>
      <c r="K360" s="1" t="s">
        <v>3452</v>
      </c>
      <c r="L360" s="1">
        <v>-9.0</v>
      </c>
      <c r="M360" s="1">
        <v>0.0106</v>
      </c>
      <c r="N360" s="1">
        <v>7.54795</v>
      </c>
      <c r="O360" s="1" t="s">
        <v>2254</v>
      </c>
      <c r="P360" s="1" t="s">
        <v>3453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1" t="s">
        <v>37</v>
      </c>
      <c r="B361" s="1" t="s">
        <v>17</v>
      </c>
      <c r="C361" s="1">
        <v>348.0</v>
      </c>
      <c r="D361" s="1">
        <v>0.0</v>
      </c>
      <c r="E361" s="1" t="s">
        <v>3173</v>
      </c>
      <c r="F361" s="1" t="s">
        <v>44</v>
      </c>
      <c r="G361" s="1" t="s">
        <v>19</v>
      </c>
      <c r="H361" s="1" t="s">
        <v>3454</v>
      </c>
      <c r="I361" s="1" t="s">
        <v>3455</v>
      </c>
      <c r="J361" s="1" t="s">
        <v>3456</v>
      </c>
      <c r="K361" s="1" t="s">
        <v>3457</v>
      </c>
      <c r="L361" s="1">
        <v>-3.0</v>
      </c>
      <c r="M361" s="1">
        <v>0.009566666666666666</v>
      </c>
      <c r="N361" s="1">
        <v>4.26945</v>
      </c>
      <c r="O361" s="1" t="s">
        <v>2254</v>
      </c>
      <c r="P361" s="1" t="s">
        <v>3458</v>
      </c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idden="1">
      <c r="A362" s="1" t="s">
        <v>16</v>
      </c>
      <c r="B362" s="1" t="s">
        <v>311</v>
      </c>
      <c r="C362" s="1">
        <v>528.0</v>
      </c>
      <c r="D362" s="1">
        <v>0.0</v>
      </c>
      <c r="E362" s="2"/>
      <c r="F362" s="1" t="s">
        <v>18</v>
      </c>
      <c r="G362" s="1" t="s">
        <v>19</v>
      </c>
      <c r="H362" s="1" t="s">
        <v>3459</v>
      </c>
      <c r="I362" s="1" t="s">
        <v>3460</v>
      </c>
      <c r="J362" s="1" t="s">
        <v>3460</v>
      </c>
      <c r="K362" s="2"/>
      <c r="L362" s="1">
        <v>-11.0</v>
      </c>
      <c r="M362" s="1"/>
      <c r="N362" s="1">
        <v>7.444466666666667</v>
      </c>
      <c r="O362" s="1" t="s">
        <v>2243</v>
      </c>
      <c r="P362" s="1" t="s">
        <v>3461</v>
      </c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1" t="s">
        <v>24</v>
      </c>
      <c r="B363" s="1" t="s">
        <v>17</v>
      </c>
      <c r="C363" s="1">
        <v>274.0</v>
      </c>
      <c r="D363" s="1">
        <v>0.0</v>
      </c>
      <c r="E363" s="1" t="s">
        <v>25</v>
      </c>
      <c r="F363" s="1" t="s">
        <v>18</v>
      </c>
      <c r="G363" s="1" t="s">
        <v>19</v>
      </c>
      <c r="H363" s="1" t="s">
        <v>3462</v>
      </c>
      <c r="I363" s="1" t="s">
        <v>3463</v>
      </c>
      <c r="J363" s="1" t="s">
        <v>3463</v>
      </c>
      <c r="K363" s="2"/>
      <c r="L363" s="1">
        <v>-9.0</v>
      </c>
      <c r="M363" s="1"/>
      <c r="N363" s="1">
        <v>5.11355</v>
      </c>
      <c r="O363" s="1" t="s">
        <v>2247</v>
      </c>
      <c r="P363" s="1" t="s">
        <v>3464</v>
      </c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idden="1">
      <c r="A364" s="1" t="s">
        <v>37</v>
      </c>
      <c r="B364" s="1" t="s">
        <v>17</v>
      </c>
      <c r="C364" s="1">
        <v>846.0</v>
      </c>
      <c r="D364" s="1">
        <v>211.0</v>
      </c>
      <c r="E364" s="2"/>
      <c r="F364" s="1" t="s">
        <v>38</v>
      </c>
      <c r="G364" s="1" t="s">
        <v>19</v>
      </c>
      <c r="H364" s="1" t="s">
        <v>3465</v>
      </c>
      <c r="I364" s="1" t="s">
        <v>3466</v>
      </c>
      <c r="J364" s="1" t="s">
        <v>3193</v>
      </c>
      <c r="K364" s="2"/>
      <c r="L364" s="1">
        <v>719.0</v>
      </c>
      <c r="M364" s="1"/>
      <c r="N364" s="1">
        <v>9.684066666666666</v>
      </c>
      <c r="O364" s="1" t="s">
        <v>2254</v>
      </c>
      <c r="P364" s="1" t="s">
        <v>3467</v>
      </c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idden="1">
      <c r="A365" s="1" t="s">
        <v>37</v>
      </c>
      <c r="B365" s="1" t="s">
        <v>17</v>
      </c>
      <c r="C365" s="3">
        <v>224.0</v>
      </c>
      <c r="D365" s="1">
        <v>50.0</v>
      </c>
      <c r="E365" s="2"/>
      <c r="F365" s="1" t="s">
        <v>38</v>
      </c>
      <c r="G365" s="1" t="s">
        <v>19</v>
      </c>
      <c r="H365" s="1" t="s">
        <v>3468</v>
      </c>
      <c r="I365" s="1" t="s">
        <v>3469</v>
      </c>
      <c r="J365" s="1" t="s">
        <v>3193</v>
      </c>
      <c r="K365" s="2"/>
      <c r="L365" s="1">
        <v>724.0</v>
      </c>
      <c r="M365" s="1"/>
      <c r="N365" s="1">
        <v>4.8854</v>
      </c>
      <c r="O365" s="1" t="s">
        <v>2254</v>
      </c>
      <c r="P365" s="1" t="s">
        <v>3470</v>
      </c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1" t="s">
        <v>37</v>
      </c>
      <c r="B366" s="1" t="s">
        <v>17</v>
      </c>
      <c r="C366" s="1">
        <v>275.0</v>
      </c>
      <c r="D366" s="1">
        <v>69.0</v>
      </c>
      <c r="E366" s="2"/>
      <c r="F366" s="1" t="s">
        <v>38</v>
      </c>
      <c r="G366" s="1" t="s">
        <v>19</v>
      </c>
      <c r="H366" s="1" t="s">
        <v>3471</v>
      </c>
      <c r="I366" s="1" t="s">
        <v>3472</v>
      </c>
      <c r="J366" s="1" t="s">
        <v>3193</v>
      </c>
      <c r="K366" s="2"/>
      <c r="L366" s="1">
        <v>727.0</v>
      </c>
      <c r="M366" s="1"/>
      <c r="N366" s="1">
        <v>7.144233333333333</v>
      </c>
      <c r="O366" s="1" t="s">
        <v>2254</v>
      </c>
      <c r="P366" s="1" t="s">
        <v>3473</v>
      </c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idden="1">
      <c r="A367" s="1" t="s">
        <v>37</v>
      </c>
      <c r="B367" s="1" t="s">
        <v>17</v>
      </c>
      <c r="C367" s="1">
        <v>269.0</v>
      </c>
      <c r="D367" s="1">
        <v>0.0</v>
      </c>
      <c r="E367" s="1" t="s">
        <v>2272</v>
      </c>
      <c r="F367" s="1" t="s">
        <v>44</v>
      </c>
      <c r="G367" s="1" t="s">
        <v>19</v>
      </c>
      <c r="H367" s="1" t="s">
        <v>3474</v>
      </c>
      <c r="I367" s="1" t="s">
        <v>3475</v>
      </c>
      <c r="J367" s="1" t="s">
        <v>3476</v>
      </c>
      <c r="K367" s="1" t="s">
        <v>3477</v>
      </c>
      <c r="L367" s="1">
        <v>-18.0</v>
      </c>
      <c r="M367" s="1">
        <v>0.0126</v>
      </c>
      <c r="N367" s="1">
        <v>4.85155</v>
      </c>
      <c r="O367" s="1" t="s">
        <v>2254</v>
      </c>
      <c r="P367" s="1" t="s">
        <v>2503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idden="1">
      <c r="A368" s="1" t="s">
        <v>16</v>
      </c>
      <c r="B368" s="1" t="s">
        <v>311</v>
      </c>
      <c r="C368" s="3">
        <v>323.0</v>
      </c>
      <c r="D368" s="1">
        <v>0.0</v>
      </c>
      <c r="E368" s="2"/>
      <c r="F368" s="1" t="s">
        <v>18</v>
      </c>
      <c r="G368" s="1" t="s">
        <v>19</v>
      </c>
      <c r="H368" s="1" t="s">
        <v>3478</v>
      </c>
      <c r="I368" s="1" t="s">
        <v>3479</v>
      </c>
      <c r="J368" s="1" t="s">
        <v>3479</v>
      </c>
      <c r="K368" s="2"/>
      <c r="L368" s="1">
        <v>-7.0</v>
      </c>
      <c r="M368" s="1"/>
      <c r="N368" s="1">
        <v>7.2204</v>
      </c>
      <c r="O368" s="1" t="s">
        <v>2243</v>
      </c>
      <c r="P368" s="1" t="s">
        <v>3480</v>
      </c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idden="1">
      <c r="A369" s="1" t="s">
        <v>37</v>
      </c>
      <c r="B369" s="1" t="s">
        <v>17</v>
      </c>
      <c r="C369" s="1">
        <v>440.0</v>
      </c>
      <c r="D369" s="1">
        <v>0.0</v>
      </c>
      <c r="E369" s="1" t="s">
        <v>2272</v>
      </c>
      <c r="F369" s="1" t="s">
        <v>44</v>
      </c>
      <c r="G369" s="1" t="s">
        <v>19</v>
      </c>
      <c r="H369" s="1" t="s">
        <v>3481</v>
      </c>
      <c r="I369" s="1" t="s">
        <v>3482</v>
      </c>
      <c r="J369" s="1" t="s">
        <v>3483</v>
      </c>
      <c r="K369" s="1" t="s">
        <v>3484</v>
      </c>
      <c r="L369" s="1">
        <v>-6.0</v>
      </c>
      <c r="M369" s="1">
        <v>0.009583333333333333</v>
      </c>
      <c r="N369" s="1">
        <v>9.175966666666667</v>
      </c>
      <c r="O369" s="1" t="s">
        <v>2254</v>
      </c>
      <c r="P369" s="1" t="s">
        <v>3485</v>
      </c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idden="1">
      <c r="A370" s="1" t="s">
        <v>37</v>
      </c>
      <c r="B370" s="1" t="s">
        <v>17</v>
      </c>
      <c r="C370" s="1">
        <v>199.0</v>
      </c>
      <c r="D370" s="1">
        <v>50.0</v>
      </c>
      <c r="E370" s="2"/>
      <c r="F370" s="1" t="s">
        <v>38</v>
      </c>
      <c r="G370" s="1" t="s">
        <v>254</v>
      </c>
      <c r="H370" s="1" t="s">
        <v>3486</v>
      </c>
      <c r="I370" s="1" t="s">
        <v>3487</v>
      </c>
      <c r="J370" s="1" t="s">
        <v>3193</v>
      </c>
      <c r="K370" s="2"/>
      <c r="L370" s="1">
        <v>704.0</v>
      </c>
      <c r="M370" s="1"/>
      <c r="N370" s="1">
        <v>33.3017</v>
      </c>
      <c r="O370" s="1" t="s">
        <v>2254</v>
      </c>
      <c r="P370" s="1" t="s">
        <v>3019</v>
      </c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idden="1">
      <c r="A371" s="1" t="s">
        <v>16</v>
      </c>
      <c r="B371" s="1" t="s">
        <v>311</v>
      </c>
      <c r="C371" s="1">
        <v>642.0</v>
      </c>
      <c r="D371" s="1">
        <v>0.0</v>
      </c>
      <c r="E371" s="2"/>
      <c r="F371" s="1" t="s">
        <v>18</v>
      </c>
      <c r="G371" s="1" t="s">
        <v>19</v>
      </c>
      <c r="H371" s="1" t="s">
        <v>3488</v>
      </c>
      <c r="I371" s="1" t="s">
        <v>3489</v>
      </c>
      <c r="J371" s="1" t="s">
        <v>3489</v>
      </c>
      <c r="K371" s="2"/>
      <c r="L371" s="1">
        <v>-12.0</v>
      </c>
      <c r="M371" s="1"/>
      <c r="N371" s="1">
        <v>7.846733333333333</v>
      </c>
      <c r="O371" s="1" t="s">
        <v>2243</v>
      </c>
      <c r="P371" s="1" t="s">
        <v>3490</v>
      </c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idden="1">
      <c r="A372" s="1" t="s">
        <v>16</v>
      </c>
      <c r="B372" s="1" t="s">
        <v>311</v>
      </c>
      <c r="C372" s="1">
        <v>488.0</v>
      </c>
      <c r="D372" s="1">
        <v>0.0</v>
      </c>
      <c r="E372" s="2"/>
      <c r="F372" s="1" t="s">
        <v>18</v>
      </c>
      <c r="G372" s="1" t="s">
        <v>19</v>
      </c>
      <c r="H372" s="1" t="s">
        <v>3491</v>
      </c>
      <c r="I372" s="1" t="s">
        <v>3492</v>
      </c>
      <c r="J372" s="1" t="s">
        <v>3492</v>
      </c>
      <c r="K372" s="2"/>
      <c r="L372" s="1">
        <v>-7.0</v>
      </c>
      <c r="M372" s="1"/>
      <c r="N372" s="1">
        <v>7.264683333333333</v>
      </c>
      <c r="O372" s="1" t="s">
        <v>2243</v>
      </c>
      <c r="P372" s="1" t="s">
        <v>3493</v>
      </c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idden="1">
      <c r="A373" s="1" t="s">
        <v>16</v>
      </c>
      <c r="B373" s="1" t="s">
        <v>311</v>
      </c>
      <c r="C373" s="1">
        <v>329.0</v>
      </c>
      <c r="D373" s="1">
        <v>0.0</v>
      </c>
      <c r="E373" s="2"/>
      <c r="F373" s="1" t="s">
        <v>18</v>
      </c>
      <c r="G373" s="1" t="s">
        <v>45</v>
      </c>
      <c r="H373" s="1" t="s">
        <v>3494</v>
      </c>
      <c r="I373" s="1" t="s">
        <v>3495</v>
      </c>
      <c r="J373" s="1" t="s">
        <v>3495</v>
      </c>
      <c r="K373" s="2"/>
      <c r="L373" s="1">
        <v>-8.0</v>
      </c>
      <c r="M373" s="1"/>
      <c r="N373" s="1">
        <v>6.355383333333333</v>
      </c>
      <c r="O373" s="1" t="s">
        <v>2243</v>
      </c>
      <c r="P373" s="1" t="s">
        <v>3496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idden="1">
      <c r="A374" s="1" t="s">
        <v>37</v>
      </c>
      <c r="B374" s="1" t="s">
        <v>17</v>
      </c>
      <c r="C374" s="1">
        <v>223.0</v>
      </c>
      <c r="D374" s="1">
        <v>56.0</v>
      </c>
      <c r="E374" s="2"/>
      <c r="F374" s="1" t="s">
        <v>38</v>
      </c>
      <c r="G374" s="1" t="s">
        <v>45</v>
      </c>
      <c r="H374" s="1" t="s">
        <v>3497</v>
      </c>
      <c r="I374" s="1" t="s">
        <v>3498</v>
      </c>
      <c r="J374" s="1" t="s">
        <v>3193</v>
      </c>
      <c r="K374" s="2"/>
      <c r="L374" s="1">
        <v>764.0</v>
      </c>
      <c r="M374" s="1"/>
      <c r="N374" s="1">
        <v>8.03145</v>
      </c>
      <c r="O374" s="1" t="s">
        <v>2254</v>
      </c>
      <c r="P374" s="1" t="s">
        <v>3499</v>
      </c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1" t="s">
        <v>29</v>
      </c>
      <c r="B375" s="1" t="s">
        <v>311</v>
      </c>
      <c r="C375" s="1">
        <v>264.0</v>
      </c>
      <c r="D375" s="1">
        <v>0.0</v>
      </c>
      <c r="E375" s="1" t="s">
        <v>1098</v>
      </c>
      <c r="F375" s="1" t="s">
        <v>18</v>
      </c>
      <c r="G375" s="1" t="s">
        <v>19</v>
      </c>
      <c r="H375" s="1" t="s">
        <v>3500</v>
      </c>
      <c r="I375" s="1" t="s">
        <v>3501</v>
      </c>
      <c r="J375" s="1" t="s">
        <v>3501</v>
      </c>
      <c r="K375" s="2"/>
      <c r="L375" s="1">
        <v>-8.0</v>
      </c>
      <c r="M375" s="1"/>
      <c r="N375" s="1">
        <v>6.728433333333333</v>
      </c>
      <c r="O375" s="1" t="s">
        <v>2243</v>
      </c>
      <c r="P375" s="1" t="s">
        <v>411</v>
      </c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idden="1">
      <c r="A376" s="1" t="s">
        <v>37</v>
      </c>
      <c r="B376" s="1" t="s">
        <v>17</v>
      </c>
      <c r="C376" s="1">
        <v>525.0</v>
      </c>
      <c r="D376" s="1">
        <v>0.0</v>
      </c>
      <c r="E376" s="1" t="s">
        <v>2272</v>
      </c>
      <c r="F376" s="1" t="s">
        <v>44</v>
      </c>
      <c r="G376" s="1" t="s">
        <v>19</v>
      </c>
      <c r="H376" s="1" t="s">
        <v>3502</v>
      </c>
      <c r="I376" s="1" t="s">
        <v>3503</v>
      </c>
      <c r="J376" s="1" t="s">
        <v>3504</v>
      </c>
      <c r="K376" s="1" t="s">
        <v>3505</v>
      </c>
      <c r="L376" s="1">
        <v>-6.0</v>
      </c>
      <c r="M376" s="1">
        <v>10.970916666666668</v>
      </c>
      <c r="N376" s="1">
        <v>97.67975</v>
      </c>
      <c r="O376" s="1" t="s">
        <v>2254</v>
      </c>
      <c r="P376" s="1" t="s">
        <v>3506</v>
      </c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idden="1">
      <c r="A377" s="1" t="s">
        <v>117</v>
      </c>
      <c r="B377" s="1" t="s">
        <v>17</v>
      </c>
      <c r="C377" s="1">
        <v>309.0</v>
      </c>
      <c r="D377" s="1">
        <v>0.0</v>
      </c>
      <c r="E377" s="2"/>
      <c r="F377" s="1" t="s">
        <v>38</v>
      </c>
      <c r="G377" s="1" t="s">
        <v>45</v>
      </c>
      <c r="H377" s="1" t="s">
        <v>3507</v>
      </c>
      <c r="I377" s="1" t="s">
        <v>3508</v>
      </c>
      <c r="J377" s="1" t="s">
        <v>3193</v>
      </c>
      <c r="K377" s="2"/>
      <c r="L377" s="1">
        <v>789.0</v>
      </c>
      <c r="M377" s="1"/>
      <c r="N377" s="1">
        <v>2.9198</v>
      </c>
      <c r="O377" s="1" t="s">
        <v>120</v>
      </c>
      <c r="P377" s="1" t="s">
        <v>3509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idden="1">
      <c r="A378" s="1" t="s">
        <v>37</v>
      </c>
      <c r="B378" s="1" t="s">
        <v>17</v>
      </c>
      <c r="C378" s="1">
        <v>598.0</v>
      </c>
      <c r="D378" s="1">
        <v>25.0</v>
      </c>
      <c r="E378" s="1" t="s">
        <v>2272</v>
      </c>
      <c r="F378" s="1" t="s">
        <v>44</v>
      </c>
      <c r="G378" s="1" t="s">
        <v>19</v>
      </c>
      <c r="H378" s="1" t="s">
        <v>3510</v>
      </c>
      <c r="I378" s="1" t="s">
        <v>3511</v>
      </c>
      <c r="J378" s="1" t="s">
        <v>3512</v>
      </c>
      <c r="K378" s="1" t="s">
        <v>3513</v>
      </c>
      <c r="L378" s="1">
        <v>-10.0</v>
      </c>
      <c r="M378" s="1">
        <v>0.009466666666666667</v>
      </c>
      <c r="N378" s="1">
        <v>11.697633333333334</v>
      </c>
      <c r="O378" s="1" t="s">
        <v>2254</v>
      </c>
      <c r="P378" s="1" t="s">
        <v>3514</v>
      </c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idden="1">
      <c r="A379" s="1" t="s">
        <v>37</v>
      </c>
      <c r="B379" s="1" t="s">
        <v>17</v>
      </c>
      <c r="C379" s="1">
        <v>437.0</v>
      </c>
      <c r="D379" s="1">
        <v>0.0</v>
      </c>
      <c r="E379" s="1" t="s">
        <v>2272</v>
      </c>
      <c r="F379" s="1" t="s">
        <v>44</v>
      </c>
      <c r="G379" s="1" t="s">
        <v>19</v>
      </c>
      <c r="H379" s="1" t="s">
        <v>3515</v>
      </c>
      <c r="I379" s="1" t="s">
        <v>3516</v>
      </c>
      <c r="J379" s="1" t="s">
        <v>3517</v>
      </c>
      <c r="K379" s="1" t="s">
        <v>3518</v>
      </c>
      <c r="L379" s="1">
        <v>8.0</v>
      </c>
      <c r="M379" s="1">
        <v>0.0112</v>
      </c>
      <c r="N379" s="1">
        <v>11.275366666666667</v>
      </c>
      <c r="O379" s="1" t="s">
        <v>2254</v>
      </c>
      <c r="P379" s="1" t="s">
        <v>3519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idden="1">
      <c r="A380" s="1" t="s">
        <v>37</v>
      </c>
      <c r="B380" s="1" t="s">
        <v>17</v>
      </c>
      <c r="C380" s="1">
        <v>598.0</v>
      </c>
      <c r="D380" s="1">
        <v>150.0</v>
      </c>
      <c r="E380" s="2"/>
      <c r="F380" s="1" t="s">
        <v>38</v>
      </c>
      <c r="G380" s="1" t="s">
        <v>19</v>
      </c>
      <c r="H380" s="1" t="s">
        <v>3520</v>
      </c>
      <c r="I380" s="1" t="s">
        <v>3521</v>
      </c>
      <c r="J380" s="1" t="s">
        <v>3193</v>
      </c>
      <c r="K380" s="2"/>
      <c r="L380" s="1">
        <v>784.0</v>
      </c>
      <c r="M380" s="1"/>
      <c r="N380" s="1">
        <v>13.281116666666666</v>
      </c>
      <c r="O380" s="1" t="s">
        <v>2254</v>
      </c>
      <c r="P380" s="1" t="s">
        <v>3522</v>
      </c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1" t="s">
        <v>37</v>
      </c>
      <c r="B381" s="1" t="s">
        <v>17</v>
      </c>
      <c r="C381" s="1">
        <v>199.0</v>
      </c>
      <c r="D381" s="1">
        <v>50.0</v>
      </c>
      <c r="E381" s="2"/>
      <c r="F381" s="1" t="s">
        <v>38</v>
      </c>
      <c r="G381" s="1" t="s">
        <v>19</v>
      </c>
      <c r="H381" s="1" t="s">
        <v>3523</v>
      </c>
      <c r="I381" s="1" t="s">
        <v>3524</v>
      </c>
      <c r="J381" s="1" t="s">
        <v>3193</v>
      </c>
      <c r="K381" s="2"/>
      <c r="L381" s="1">
        <v>797.0</v>
      </c>
      <c r="M381" s="1"/>
      <c r="N381" s="1">
        <v>13.10555</v>
      </c>
      <c r="O381" s="1" t="s">
        <v>2254</v>
      </c>
      <c r="P381" s="1" t="s">
        <v>3525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idden="1">
      <c r="A382" s="1" t="s">
        <v>24</v>
      </c>
      <c r="B382" s="1" t="s">
        <v>17</v>
      </c>
      <c r="C382" s="1">
        <v>741.0</v>
      </c>
      <c r="D382" s="1">
        <v>0.0</v>
      </c>
      <c r="E382" s="1" t="s">
        <v>25</v>
      </c>
      <c r="F382" s="1" t="s">
        <v>18</v>
      </c>
      <c r="G382" s="1" t="s">
        <v>19</v>
      </c>
      <c r="H382" s="1" t="s">
        <v>3526</v>
      </c>
      <c r="I382" s="1" t="s">
        <v>3527</v>
      </c>
      <c r="J382" s="1" t="s">
        <v>3527</v>
      </c>
      <c r="K382" s="2"/>
      <c r="L382" s="1">
        <v>-8.0</v>
      </c>
      <c r="M382" s="1"/>
      <c r="N382" s="1">
        <v>11.895666666666667</v>
      </c>
      <c r="O382" s="1" t="s">
        <v>2247</v>
      </c>
      <c r="P382" s="1" t="s">
        <v>3528</v>
      </c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idden="1">
      <c r="A383" s="1" t="s">
        <v>37</v>
      </c>
      <c r="B383" s="1" t="s">
        <v>17</v>
      </c>
      <c r="C383" s="1">
        <v>376.0</v>
      </c>
      <c r="D383" s="1">
        <v>62.0</v>
      </c>
      <c r="E383" s="2"/>
      <c r="F383" s="1" t="s">
        <v>38</v>
      </c>
      <c r="G383" s="1" t="s">
        <v>19</v>
      </c>
      <c r="H383" s="1" t="s">
        <v>3529</v>
      </c>
      <c r="I383" s="1" t="s">
        <v>3530</v>
      </c>
      <c r="J383" s="1" t="s">
        <v>3193</v>
      </c>
      <c r="K383" s="2"/>
      <c r="L383" s="1">
        <v>799.0</v>
      </c>
      <c r="M383" s="1"/>
      <c r="N383" s="1">
        <v>10.737816666666667</v>
      </c>
      <c r="O383" s="1" t="s">
        <v>2254</v>
      </c>
      <c r="P383" s="1" t="s">
        <v>3531</v>
      </c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idden="1">
      <c r="A384" s="1" t="s">
        <v>29</v>
      </c>
      <c r="B384" s="1" t="s">
        <v>311</v>
      </c>
      <c r="C384" s="1">
        <v>329.0</v>
      </c>
      <c r="D384" s="1">
        <v>0.0</v>
      </c>
      <c r="E384" s="1" t="s">
        <v>2913</v>
      </c>
      <c r="F384" s="1" t="s">
        <v>18</v>
      </c>
      <c r="G384" s="1" t="s">
        <v>19</v>
      </c>
      <c r="H384" s="1" t="s">
        <v>3532</v>
      </c>
      <c r="I384" s="1" t="s">
        <v>3533</v>
      </c>
      <c r="J384" s="1" t="s">
        <v>3533</v>
      </c>
      <c r="K384" s="2"/>
      <c r="L384" s="1">
        <v>-10.0</v>
      </c>
      <c r="M384" s="1"/>
      <c r="N384" s="1">
        <v>4.811633333333333</v>
      </c>
      <c r="O384" s="1" t="s">
        <v>2243</v>
      </c>
      <c r="P384" s="1" t="s">
        <v>3534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1" t="s">
        <v>16</v>
      </c>
      <c r="B385" s="1" t="s">
        <v>17</v>
      </c>
      <c r="C385" s="1">
        <v>264.0</v>
      </c>
      <c r="D385" s="1">
        <v>0.0</v>
      </c>
      <c r="E385" s="2"/>
      <c r="F385" s="1" t="s">
        <v>18</v>
      </c>
      <c r="G385" s="1" t="s">
        <v>19</v>
      </c>
      <c r="H385" s="1" t="s">
        <v>3535</v>
      </c>
      <c r="I385" s="1" t="s">
        <v>3536</v>
      </c>
      <c r="J385" s="1" t="s">
        <v>3536</v>
      </c>
      <c r="K385" s="2"/>
      <c r="L385" s="1">
        <v>-9.0</v>
      </c>
      <c r="M385" s="1"/>
      <c r="N385" s="1">
        <v>5.070516666666666</v>
      </c>
      <c r="O385" s="1" t="s">
        <v>2243</v>
      </c>
      <c r="P385" s="1" t="s">
        <v>3537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idden="1">
      <c r="A386" s="1" t="s">
        <v>117</v>
      </c>
      <c r="B386" s="1" t="s">
        <v>17</v>
      </c>
      <c r="C386" s="1">
        <v>269.0</v>
      </c>
      <c r="D386" s="1">
        <v>0.0</v>
      </c>
      <c r="E386" s="2"/>
      <c r="F386" s="1" t="s">
        <v>38</v>
      </c>
      <c r="G386" s="1" t="s">
        <v>45</v>
      </c>
      <c r="H386" s="1" t="s">
        <v>3538</v>
      </c>
      <c r="I386" s="1" t="s">
        <v>3539</v>
      </c>
      <c r="J386" s="1" t="s">
        <v>3539</v>
      </c>
      <c r="K386" s="2"/>
      <c r="L386" s="1">
        <v>-2.0</v>
      </c>
      <c r="M386" s="1"/>
      <c r="N386" s="1">
        <v>2.5050666666666666</v>
      </c>
      <c r="O386" s="1" t="s">
        <v>120</v>
      </c>
      <c r="P386" s="1" t="s">
        <v>3540</v>
      </c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idden="1">
      <c r="A387" s="1" t="s">
        <v>29</v>
      </c>
      <c r="B387" s="1" t="s">
        <v>17</v>
      </c>
      <c r="C387" s="1">
        <v>264.0</v>
      </c>
      <c r="D387" s="1">
        <v>0.0</v>
      </c>
      <c r="E387" s="1" t="s">
        <v>1555</v>
      </c>
      <c r="F387" s="1" t="s">
        <v>18</v>
      </c>
      <c r="G387" s="1" t="s">
        <v>19</v>
      </c>
      <c r="H387" s="1" t="s">
        <v>3541</v>
      </c>
      <c r="I387" s="1" t="s">
        <v>3542</v>
      </c>
      <c r="J387" s="1" t="s">
        <v>3542</v>
      </c>
      <c r="K387" s="2"/>
      <c r="L387" s="1">
        <v>-7.0</v>
      </c>
      <c r="M387" s="1"/>
      <c r="N387" s="1">
        <v>7.4983</v>
      </c>
      <c r="O387" s="1" t="s">
        <v>2243</v>
      </c>
      <c r="P387" s="1" t="s">
        <v>3543</v>
      </c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1" t="s">
        <v>37</v>
      </c>
      <c r="B388" s="1" t="s">
        <v>17</v>
      </c>
      <c r="C388" s="1">
        <v>349.0</v>
      </c>
      <c r="D388" s="1">
        <v>0.0</v>
      </c>
      <c r="E388" s="1" t="s">
        <v>25</v>
      </c>
      <c r="F388" s="1" t="s">
        <v>44</v>
      </c>
      <c r="G388" s="1" t="s">
        <v>45</v>
      </c>
      <c r="H388" s="1" t="s">
        <v>3544</v>
      </c>
      <c r="I388" s="1" t="s">
        <v>3545</v>
      </c>
      <c r="J388" s="1" t="s">
        <v>3546</v>
      </c>
      <c r="K388" s="1" t="s">
        <v>3547</v>
      </c>
      <c r="L388" s="1">
        <v>-16.0</v>
      </c>
      <c r="M388" s="1">
        <v>1.5866166666666666</v>
      </c>
      <c r="N388" s="1">
        <v>7.922433333333333</v>
      </c>
      <c r="O388" s="1" t="s">
        <v>2254</v>
      </c>
      <c r="P388" s="1" t="s">
        <v>3548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idden="1">
      <c r="A389" s="1" t="s">
        <v>37</v>
      </c>
      <c r="B389" s="1" t="s">
        <v>17</v>
      </c>
      <c r="C389" s="1">
        <v>742.0</v>
      </c>
      <c r="D389" s="1">
        <v>185.0</v>
      </c>
      <c r="E389" s="2"/>
      <c r="F389" s="1" t="s">
        <v>38</v>
      </c>
      <c r="G389" s="1" t="s">
        <v>45</v>
      </c>
      <c r="H389" s="1" t="s">
        <v>3549</v>
      </c>
      <c r="I389" s="1" t="s">
        <v>3550</v>
      </c>
      <c r="J389" s="1" t="s">
        <v>3550</v>
      </c>
      <c r="K389" s="2"/>
      <c r="L389" s="1">
        <v>-12.0</v>
      </c>
      <c r="M389" s="1"/>
      <c r="N389" s="1">
        <v>12.370733333333334</v>
      </c>
      <c r="O389" s="1" t="s">
        <v>2254</v>
      </c>
      <c r="P389" s="1" t="s">
        <v>3551</v>
      </c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idden="1">
      <c r="A390" s="1" t="s">
        <v>29</v>
      </c>
      <c r="B390" s="1" t="s">
        <v>17</v>
      </c>
      <c r="C390" s="1">
        <v>329.0</v>
      </c>
      <c r="D390" s="1">
        <v>0.0</v>
      </c>
      <c r="E390" s="1" t="s">
        <v>3552</v>
      </c>
      <c r="F390" s="1" t="s">
        <v>18</v>
      </c>
      <c r="G390" s="1" t="s">
        <v>19</v>
      </c>
      <c r="H390" s="1" t="s">
        <v>3553</v>
      </c>
      <c r="I390" s="1" t="s">
        <v>3554</v>
      </c>
      <c r="J390" s="1" t="s">
        <v>3554</v>
      </c>
      <c r="K390" s="2"/>
      <c r="L390" s="1">
        <v>-6.0</v>
      </c>
      <c r="M390" s="1"/>
      <c r="N390" s="1">
        <v>8.410983333333334</v>
      </c>
      <c r="O390" s="1" t="s">
        <v>2243</v>
      </c>
      <c r="P390" s="1" t="s">
        <v>3555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idden="1">
      <c r="A391" s="1" t="s">
        <v>24</v>
      </c>
      <c r="B391" s="1" t="s">
        <v>17</v>
      </c>
      <c r="C391" s="1">
        <v>264.0</v>
      </c>
      <c r="D391" s="1">
        <v>0.0</v>
      </c>
      <c r="E391" s="1" t="s">
        <v>25</v>
      </c>
      <c r="F391" s="1" t="s">
        <v>18</v>
      </c>
      <c r="G391" s="1" t="s">
        <v>19</v>
      </c>
      <c r="H391" s="1" t="s">
        <v>3556</v>
      </c>
      <c r="I391" s="1" t="s">
        <v>3557</v>
      </c>
      <c r="J391" s="1" t="s">
        <v>3557</v>
      </c>
      <c r="K391" s="2"/>
      <c r="L391" s="1">
        <v>-8.0</v>
      </c>
      <c r="M391" s="1"/>
      <c r="N391" s="1">
        <v>6.280083333333334</v>
      </c>
      <c r="O391" s="1" t="s">
        <v>2247</v>
      </c>
      <c r="P391" s="1" t="s">
        <v>3558</v>
      </c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idden="1">
      <c r="A392" s="1" t="s">
        <v>37</v>
      </c>
      <c r="B392" s="1" t="s">
        <v>17</v>
      </c>
      <c r="C392" s="1">
        <v>618.0</v>
      </c>
      <c r="D392" s="1">
        <v>0.0</v>
      </c>
      <c r="E392" s="1" t="s">
        <v>2272</v>
      </c>
      <c r="F392" s="1" t="s">
        <v>44</v>
      </c>
      <c r="G392" s="1" t="s">
        <v>19</v>
      </c>
      <c r="H392" s="1" t="s">
        <v>3559</v>
      </c>
      <c r="I392" s="1" t="s">
        <v>3560</v>
      </c>
      <c r="J392" s="1" t="s">
        <v>3561</v>
      </c>
      <c r="K392" s="1" t="s">
        <v>3562</v>
      </c>
      <c r="L392" s="1">
        <v>9.0</v>
      </c>
      <c r="M392" s="1">
        <v>0.01195</v>
      </c>
      <c r="N392" s="1">
        <v>9.489466666666667</v>
      </c>
      <c r="O392" s="1" t="s">
        <v>2254</v>
      </c>
      <c r="P392" s="1" t="s">
        <v>3563</v>
      </c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idden="1">
      <c r="A393" s="1" t="s">
        <v>24</v>
      </c>
      <c r="B393" s="1" t="s">
        <v>17</v>
      </c>
      <c r="C393" s="1">
        <v>458.0</v>
      </c>
      <c r="D393" s="1">
        <v>0.0</v>
      </c>
      <c r="E393" s="1" t="s">
        <v>25</v>
      </c>
      <c r="F393" s="1" t="s">
        <v>18</v>
      </c>
      <c r="G393" s="1" t="s">
        <v>19</v>
      </c>
      <c r="H393" s="1" t="s">
        <v>3564</v>
      </c>
      <c r="I393" s="1" t="s">
        <v>3565</v>
      </c>
      <c r="J393" s="1" t="s">
        <v>3565</v>
      </c>
      <c r="K393" s="2"/>
      <c r="L393" s="1">
        <v>-9.0</v>
      </c>
      <c r="M393" s="1"/>
      <c r="N393" s="1">
        <v>6.926916666666667</v>
      </c>
      <c r="O393" s="1" t="s">
        <v>2247</v>
      </c>
      <c r="P393" s="1" t="s">
        <v>3566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1" t="s">
        <v>37</v>
      </c>
      <c r="B394" s="1" t="s">
        <v>17</v>
      </c>
      <c r="C394" s="3">
        <v>221.0</v>
      </c>
      <c r="D394" s="1">
        <v>176.0</v>
      </c>
      <c r="E394" s="2"/>
      <c r="F394" s="1" t="s">
        <v>38</v>
      </c>
      <c r="G394" s="1" t="s">
        <v>19</v>
      </c>
      <c r="H394" s="1" t="s">
        <v>3567</v>
      </c>
      <c r="I394" s="1" t="s">
        <v>3568</v>
      </c>
      <c r="J394" s="1" t="s">
        <v>3568</v>
      </c>
      <c r="K394" s="2"/>
      <c r="L394" s="1">
        <v>-9.0</v>
      </c>
      <c r="M394" s="1"/>
      <c r="N394" s="1">
        <v>32.025533333333335</v>
      </c>
      <c r="O394" s="1" t="s">
        <v>2254</v>
      </c>
      <c r="P394" s="1" t="s">
        <v>3569</v>
      </c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1" t="s">
        <v>37</v>
      </c>
      <c r="B395" s="1" t="s">
        <v>17</v>
      </c>
      <c r="C395" s="1">
        <v>507.0</v>
      </c>
      <c r="D395" s="1">
        <v>0.0</v>
      </c>
      <c r="E395" s="1" t="s">
        <v>2272</v>
      </c>
      <c r="F395" s="1" t="s">
        <v>44</v>
      </c>
      <c r="G395" s="1" t="s">
        <v>19</v>
      </c>
      <c r="H395" s="1" t="s">
        <v>3570</v>
      </c>
      <c r="I395" s="1" t="s">
        <v>3571</v>
      </c>
      <c r="J395" s="1" t="s">
        <v>3572</v>
      </c>
      <c r="K395" s="1" t="s">
        <v>3573</v>
      </c>
      <c r="L395" s="1">
        <v>3.0</v>
      </c>
      <c r="M395" s="1">
        <v>0.009583333333333333</v>
      </c>
      <c r="N395" s="1">
        <v>10.5585</v>
      </c>
      <c r="O395" s="1" t="s">
        <v>2254</v>
      </c>
      <c r="P395" s="1" t="s">
        <v>3574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1" t="s">
        <v>16</v>
      </c>
      <c r="B396" s="1" t="s">
        <v>17</v>
      </c>
      <c r="C396" s="1">
        <v>602.0</v>
      </c>
      <c r="D396" s="1">
        <v>0.0</v>
      </c>
      <c r="E396" s="2"/>
      <c r="F396" s="1" t="s">
        <v>18</v>
      </c>
      <c r="G396" s="1" t="s">
        <v>19</v>
      </c>
      <c r="H396" s="1" t="s">
        <v>3575</v>
      </c>
      <c r="I396" s="1" t="s">
        <v>3576</v>
      </c>
      <c r="J396" s="1" t="s">
        <v>3576</v>
      </c>
      <c r="K396" s="2"/>
      <c r="L396" s="1">
        <v>-12.0</v>
      </c>
      <c r="M396" s="1"/>
      <c r="N396" s="1">
        <v>7.703233333333333</v>
      </c>
      <c r="O396" s="1" t="s">
        <v>2243</v>
      </c>
      <c r="P396" s="1" t="s">
        <v>3577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idden="1">
      <c r="A397" s="1" t="s">
        <v>16</v>
      </c>
      <c r="B397" s="1" t="s">
        <v>17</v>
      </c>
      <c r="C397" s="1">
        <v>264.0</v>
      </c>
      <c r="D397" s="1">
        <v>0.0</v>
      </c>
      <c r="E397" s="2"/>
      <c r="F397" s="1" t="s">
        <v>18</v>
      </c>
      <c r="G397" s="1" t="s">
        <v>19</v>
      </c>
      <c r="H397" s="1" t="s">
        <v>3578</v>
      </c>
      <c r="I397" s="1" t="s">
        <v>3579</v>
      </c>
      <c r="J397" s="1" t="s">
        <v>3579</v>
      </c>
      <c r="K397" s="2"/>
      <c r="L397" s="1">
        <v>-7.0</v>
      </c>
      <c r="M397" s="1"/>
      <c r="N397" s="1">
        <v>7.22645</v>
      </c>
      <c r="O397" s="1" t="s">
        <v>2243</v>
      </c>
      <c r="P397" s="1" t="s">
        <v>2887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idden="1">
      <c r="A398" s="1" t="s">
        <v>37</v>
      </c>
      <c r="B398" s="1" t="s">
        <v>17</v>
      </c>
      <c r="C398" s="1">
        <v>642.0</v>
      </c>
      <c r="D398" s="1">
        <v>0.0</v>
      </c>
      <c r="E398" s="1" t="s">
        <v>2272</v>
      </c>
      <c r="F398" s="1" t="s">
        <v>44</v>
      </c>
      <c r="G398" s="1" t="s">
        <v>19</v>
      </c>
      <c r="H398" s="1" t="s">
        <v>3580</v>
      </c>
      <c r="I398" s="1" t="s">
        <v>3581</v>
      </c>
      <c r="J398" s="1" t="s">
        <v>3582</v>
      </c>
      <c r="K398" s="1" t="s">
        <v>3583</v>
      </c>
      <c r="L398" s="1">
        <v>-2.0</v>
      </c>
      <c r="M398" s="1">
        <v>0.023783333333333333</v>
      </c>
      <c r="N398" s="1">
        <v>7.846716666666667</v>
      </c>
      <c r="O398" s="1" t="s">
        <v>2254</v>
      </c>
      <c r="P398" s="1" t="s">
        <v>3584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idden="1">
      <c r="A399" s="1" t="s">
        <v>37</v>
      </c>
      <c r="B399" s="1" t="s">
        <v>17</v>
      </c>
      <c r="C399" s="3">
        <v>507.0</v>
      </c>
      <c r="D399" s="1">
        <v>0.0</v>
      </c>
      <c r="E399" s="1" t="s">
        <v>2272</v>
      </c>
      <c r="F399" s="1" t="s">
        <v>44</v>
      </c>
      <c r="G399" s="1" t="s">
        <v>19</v>
      </c>
      <c r="H399" s="1" t="s">
        <v>3585</v>
      </c>
      <c r="I399" s="1" t="s">
        <v>3586</v>
      </c>
      <c r="J399" s="1" t="s">
        <v>3587</v>
      </c>
      <c r="K399" s="1" t="s">
        <v>3588</v>
      </c>
      <c r="L399" s="1">
        <v>-5.0</v>
      </c>
      <c r="M399" s="1">
        <v>0.024616666666666665</v>
      </c>
      <c r="N399" s="1">
        <v>12.109083333333333</v>
      </c>
      <c r="O399" s="1" t="s">
        <v>2254</v>
      </c>
      <c r="P399" s="1" t="s">
        <v>3589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idden="1">
      <c r="A400" s="1" t="s">
        <v>16</v>
      </c>
      <c r="B400" s="1" t="s">
        <v>17</v>
      </c>
      <c r="C400" s="1">
        <v>264.0</v>
      </c>
      <c r="D400" s="1">
        <v>0.0</v>
      </c>
      <c r="E400" s="2"/>
      <c r="F400" s="1" t="s">
        <v>18</v>
      </c>
      <c r="G400" s="1" t="s">
        <v>19</v>
      </c>
      <c r="H400" s="1" t="s">
        <v>3590</v>
      </c>
      <c r="I400" s="1" t="s">
        <v>3591</v>
      </c>
      <c r="J400" s="1" t="s">
        <v>3591</v>
      </c>
      <c r="K400" s="2"/>
      <c r="L400" s="1">
        <v>-6.0</v>
      </c>
      <c r="M400" s="1"/>
      <c r="N400" s="1">
        <v>8.2234</v>
      </c>
      <c r="O400" s="1" t="s">
        <v>2243</v>
      </c>
      <c r="P400" s="1" t="s">
        <v>2747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idden="1">
      <c r="A401" s="1" t="s">
        <v>117</v>
      </c>
      <c r="B401" s="1" t="s">
        <v>17</v>
      </c>
      <c r="C401" s="1">
        <v>119.0</v>
      </c>
      <c r="D401" s="1">
        <v>0.0</v>
      </c>
      <c r="E401" s="2"/>
      <c r="F401" s="1" t="s">
        <v>38</v>
      </c>
      <c r="G401" s="1" t="s">
        <v>45</v>
      </c>
      <c r="H401" s="1" t="s">
        <v>3592</v>
      </c>
      <c r="I401" s="1" t="s">
        <v>3593</v>
      </c>
      <c r="J401" s="1" t="s">
        <v>3593</v>
      </c>
      <c r="K401" s="2"/>
      <c r="L401" s="1">
        <v>1.0</v>
      </c>
      <c r="M401" s="1"/>
      <c r="N401" s="1">
        <v>6.09325</v>
      </c>
      <c r="O401" s="1" t="s">
        <v>120</v>
      </c>
      <c r="P401" s="1" t="s">
        <v>3594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idden="1">
      <c r="A402" s="1" t="s">
        <v>29</v>
      </c>
      <c r="B402" s="1" t="s">
        <v>17</v>
      </c>
      <c r="C402" s="1">
        <v>329.0</v>
      </c>
      <c r="D402" s="1">
        <v>0.0</v>
      </c>
      <c r="E402" s="1" t="s">
        <v>3552</v>
      </c>
      <c r="F402" s="1" t="s">
        <v>18</v>
      </c>
      <c r="G402" s="1" t="s">
        <v>19</v>
      </c>
      <c r="H402" s="1" t="s">
        <v>3595</v>
      </c>
      <c r="I402" s="1" t="s">
        <v>3596</v>
      </c>
      <c r="J402" s="1" t="s">
        <v>3596</v>
      </c>
      <c r="K402" s="2"/>
      <c r="L402" s="1">
        <v>0.0</v>
      </c>
      <c r="M402" s="1"/>
      <c r="N402" s="1">
        <v>15.397166666666667</v>
      </c>
      <c r="O402" s="1" t="s">
        <v>2243</v>
      </c>
      <c r="P402" s="1" t="s">
        <v>3597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idden="1">
      <c r="A403" s="1" t="s">
        <v>16</v>
      </c>
      <c r="B403" s="1" t="s">
        <v>17</v>
      </c>
      <c r="C403" s="1">
        <v>368.0</v>
      </c>
      <c r="D403" s="1">
        <v>0.0</v>
      </c>
      <c r="E403" s="2"/>
      <c r="F403" s="1" t="s">
        <v>18</v>
      </c>
      <c r="G403" s="1" t="s">
        <v>19</v>
      </c>
      <c r="H403" s="1" t="s">
        <v>3598</v>
      </c>
      <c r="I403" s="1" t="s">
        <v>3599</v>
      </c>
      <c r="J403" s="1" t="s">
        <v>3599</v>
      </c>
      <c r="K403" s="2"/>
      <c r="L403" s="1">
        <v>-2.0</v>
      </c>
      <c r="M403" s="1"/>
      <c r="N403" s="1">
        <v>12.622816666666667</v>
      </c>
      <c r="O403" s="1" t="s">
        <v>2243</v>
      </c>
      <c r="P403" s="1" t="s">
        <v>3600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1" t="s">
        <v>37</v>
      </c>
      <c r="B404" s="1" t="s">
        <v>17</v>
      </c>
      <c r="C404" s="3">
        <v>927.0</v>
      </c>
      <c r="D404" s="1">
        <v>0.0</v>
      </c>
      <c r="E404" s="1" t="s">
        <v>25</v>
      </c>
      <c r="F404" s="1" t="s">
        <v>44</v>
      </c>
      <c r="G404" s="1" t="s">
        <v>19</v>
      </c>
      <c r="H404" s="1" t="s">
        <v>3601</v>
      </c>
      <c r="I404" s="1" t="s">
        <v>3602</v>
      </c>
      <c r="J404" s="1" t="s">
        <v>3603</v>
      </c>
      <c r="K404" s="1" t="s">
        <v>3604</v>
      </c>
      <c r="L404" s="1">
        <v>4.0</v>
      </c>
      <c r="M404" s="1">
        <v>13.536666666666667</v>
      </c>
      <c r="N404" s="1">
        <v>24.200233333333333</v>
      </c>
      <c r="O404" s="1" t="s">
        <v>2254</v>
      </c>
      <c r="P404" s="1" t="s">
        <v>3605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idden="1">
      <c r="A405" s="1" t="s">
        <v>37</v>
      </c>
      <c r="B405" s="1" t="s">
        <v>17</v>
      </c>
      <c r="C405" s="1">
        <v>250.0</v>
      </c>
      <c r="D405" s="1">
        <v>0.0</v>
      </c>
      <c r="E405" s="1" t="s">
        <v>25</v>
      </c>
      <c r="F405" s="1" t="s">
        <v>44</v>
      </c>
      <c r="G405" s="1" t="s">
        <v>19</v>
      </c>
      <c r="H405" s="1" t="s">
        <v>3606</v>
      </c>
      <c r="I405" s="1" t="s">
        <v>3607</v>
      </c>
      <c r="J405" s="1" t="s">
        <v>3608</v>
      </c>
      <c r="K405" s="1" t="s">
        <v>3609</v>
      </c>
      <c r="L405" s="1">
        <v>-4.0</v>
      </c>
      <c r="M405" s="1">
        <v>5.6545</v>
      </c>
      <c r="N405" s="1">
        <v>10.465966666666667</v>
      </c>
      <c r="O405" s="1" t="s">
        <v>2254</v>
      </c>
      <c r="P405" s="1" t="s">
        <v>2340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idden="1">
      <c r="A406" s="1" t="s">
        <v>16</v>
      </c>
      <c r="B406" s="1" t="s">
        <v>17</v>
      </c>
      <c r="C406" s="3">
        <v>770.0</v>
      </c>
      <c r="D406" s="1">
        <v>0.0</v>
      </c>
      <c r="E406" s="2"/>
      <c r="F406" s="1" t="s">
        <v>18</v>
      </c>
      <c r="G406" s="1" t="s">
        <v>19</v>
      </c>
      <c r="H406" s="1" t="s">
        <v>3610</v>
      </c>
      <c r="I406" s="1" t="s">
        <v>3611</v>
      </c>
      <c r="J406" s="1" t="s">
        <v>3611</v>
      </c>
      <c r="K406" s="2"/>
      <c r="L406" s="1">
        <v>-5.0</v>
      </c>
      <c r="M406" s="1"/>
      <c r="N406" s="1">
        <v>14.855316666666667</v>
      </c>
      <c r="O406" s="1" t="s">
        <v>2243</v>
      </c>
      <c r="P406" s="1" t="s">
        <v>3612</v>
      </c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idden="1">
      <c r="A407" s="1" t="s">
        <v>24</v>
      </c>
      <c r="B407" s="1" t="s">
        <v>17</v>
      </c>
      <c r="C407" s="1">
        <v>434.0</v>
      </c>
      <c r="D407" s="1">
        <v>0.0</v>
      </c>
      <c r="E407" s="1" t="s">
        <v>25</v>
      </c>
      <c r="F407" s="1" t="s">
        <v>18</v>
      </c>
      <c r="G407" s="1" t="s">
        <v>19</v>
      </c>
      <c r="H407" s="1" t="s">
        <v>3613</v>
      </c>
      <c r="I407" s="1" t="s">
        <v>3614</v>
      </c>
      <c r="J407" s="1" t="s">
        <v>3614</v>
      </c>
      <c r="K407" s="2"/>
      <c r="L407" s="1">
        <v>-8.0</v>
      </c>
      <c r="M407" s="1"/>
      <c r="N407" s="1">
        <v>6.677833333333333</v>
      </c>
      <c r="O407" s="1" t="s">
        <v>2247</v>
      </c>
      <c r="P407" s="1" t="s">
        <v>3615</v>
      </c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idden="1">
      <c r="A408" s="1" t="s">
        <v>16</v>
      </c>
      <c r="B408" s="1" t="s">
        <v>17</v>
      </c>
      <c r="C408" s="1">
        <v>492.0</v>
      </c>
      <c r="D408" s="1">
        <v>0.0</v>
      </c>
      <c r="E408" s="2"/>
      <c r="F408" s="1" t="s">
        <v>18</v>
      </c>
      <c r="G408" s="1" t="s">
        <v>19</v>
      </c>
      <c r="H408" s="1" t="s">
        <v>3616</v>
      </c>
      <c r="I408" s="1" t="s">
        <v>3617</v>
      </c>
      <c r="J408" s="1" t="s">
        <v>3617</v>
      </c>
      <c r="K408" s="2"/>
      <c r="L408" s="1">
        <v>-7.0</v>
      </c>
      <c r="M408" s="1"/>
      <c r="N408" s="1">
        <v>7.2622333333333335</v>
      </c>
      <c r="O408" s="1" t="s">
        <v>2243</v>
      </c>
      <c r="P408" s="1" t="s">
        <v>3618</v>
      </c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idden="1">
      <c r="A409" s="1" t="s">
        <v>29</v>
      </c>
      <c r="B409" s="1" t="s">
        <v>17</v>
      </c>
      <c r="C409" s="1">
        <v>329.0</v>
      </c>
      <c r="D409" s="1">
        <v>0.0</v>
      </c>
      <c r="E409" s="1" t="s">
        <v>3552</v>
      </c>
      <c r="F409" s="1" t="s">
        <v>18</v>
      </c>
      <c r="G409" s="1" t="s">
        <v>19</v>
      </c>
      <c r="H409" s="1" t="s">
        <v>3619</v>
      </c>
      <c r="I409" s="1" t="s">
        <v>3620</v>
      </c>
      <c r="J409" s="1" t="s">
        <v>3620</v>
      </c>
      <c r="K409" s="2"/>
      <c r="L409" s="1">
        <v>-6.0</v>
      </c>
      <c r="M409" s="1"/>
      <c r="N409" s="1">
        <v>8.262733333333333</v>
      </c>
      <c r="O409" s="1" t="s">
        <v>2243</v>
      </c>
      <c r="P409" s="1" t="s">
        <v>3621</v>
      </c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1" t="s">
        <v>37</v>
      </c>
      <c r="B410" s="1" t="s">
        <v>17</v>
      </c>
      <c r="C410" s="1">
        <v>484.0</v>
      </c>
      <c r="D410" s="1">
        <v>0.0</v>
      </c>
      <c r="E410" s="1" t="s">
        <v>2272</v>
      </c>
      <c r="F410" s="1" t="s">
        <v>44</v>
      </c>
      <c r="G410" s="1" t="s">
        <v>19</v>
      </c>
      <c r="H410" s="1" t="s">
        <v>3622</v>
      </c>
      <c r="I410" s="1" t="s">
        <v>3623</v>
      </c>
      <c r="J410" s="1" t="s">
        <v>3624</v>
      </c>
      <c r="K410" s="1" t="s">
        <v>3625</v>
      </c>
      <c r="L410" s="1">
        <v>-14.0</v>
      </c>
      <c r="M410" s="1">
        <v>0.030683333333333333</v>
      </c>
      <c r="N410" s="1">
        <v>8.728466666666666</v>
      </c>
      <c r="O410" s="1" t="s">
        <v>2254</v>
      </c>
      <c r="P410" s="1" t="s">
        <v>3626</v>
      </c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1" t="s">
        <v>37</v>
      </c>
      <c r="B411" s="1" t="s">
        <v>17</v>
      </c>
      <c r="C411" s="1">
        <v>247.0</v>
      </c>
      <c r="D411" s="1">
        <v>62.0</v>
      </c>
      <c r="E411" s="2"/>
      <c r="F411" s="1" t="s">
        <v>38</v>
      </c>
      <c r="G411" s="1" t="s">
        <v>254</v>
      </c>
      <c r="H411" s="1" t="s">
        <v>3627</v>
      </c>
      <c r="I411" s="1" t="s">
        <v>3628</v>
      </c>
      <c r="J411" s="1" t="s">
        <v>3628</v>
      </c>
      <c r="K411" s="2"/>
      <c r="L411" s="1">
        <v>-12.0</v>
      </c>
      <c r="M411" s="1"/>
      <c r="N411" s="1">
        <v>7.030366666666667</v>
      </c>
      <c r="O411" s="1" t="s">
        <v>2254</v>
      </c>
      <c r="P411" s="1" t="s">
        <v>2873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idden="1">
      <c r="A412" s="1" t="s">
        <v>29</v>
      </c>
      <c r="B412" s="1" t="s">
        <v>17</v>
      </c>
      <c r="C412" s="1">
        <v>369.0</v>
      </c>
      <c r="D412" s="1">
        <v>0.0</v>
      </c>
      <c r="E412" s="1" t="s">
        <v>3629</v>
      </c>
      <c r="F412" s="1" t="s">
        <v>18</v>
      </c>
      <c r="G412" s="1" t="s">
        <v>19</v>
      </c>
      <c r="H412" s="1" t="s">
        <v>3630</v>
      </c>
      <c r="I412" s="1" t="s">
        <v>3631</v>
      </c>
      <c r="J412" s="1" t="s">
        <v>3631</v>
      </c>
      <c r="K412" s="2"/>
      <c r="L412" s="1">
        <v>-8.0</v>
      </c>
      <c r="M412" s="1"/>
      <c r="N412" s="1">
        <v>6.374066666666667</v>
      </c>
      <c r="O412" s="1" t="s">
        <v>2243</v>
      </c>
      <c r="P412" s="1" t="s">
        <v>3632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1" t="s">
        <v>16</v>
      </c>
      <c r="B413" s="1" t="s">
        <v>311</v>
      </c>
      <c r="C413" s="1">
        <v>348.0</v>
      </c>
      <c r="D413" s="1">
        <v>0.0</v>
      </c>
      <c r="E413" s="2"/>
      <c r="F413" s="1" t="s">
        <v>18</v>
      </c>
      <c r="G413" s="1" t="s">
        <v>45</v>
      </c>
      <c r="H413" s="1" t="s">
        <v>3633</v>
      </c>
      <c r="I413" s="1" t="s">
        <v>3634</v>
      </c>
      <c r="J413" s="1" t="s">
        <v>3634</v>
      </c>
      <c r="K413" s="2"/>
      <c r="L413" s="1">
        <v>-8.0</v>
      </c>
      <c r="M413" s="1"/>
      <c r="N413" s="1">
        <v>6.194416666666666</v>
      </c>
      <c r="O413" s="1" t="s">
        <v>2243</v>
      </c>
      <c r="P413" s="1" t="s">
        <v>3635</v>
      </c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idden="1">
      <c r="A414" s="1" t="s">
        <v>16</v>
      </c>
      <c r="B414" s="1" t="s">
        <v>17</v>
      </c>
      <c r="C414" s="1">
        <v>1025.0</v>
      </c>
      <c r="D414" s="1">
        <v>0.0</v>
      </c>
      <c r="E414" s="2"/>
      <c r="F414" s="1" t="s">
        <v>18</v>
      </c>
      <c r="G414" s="1" t="s">
        <v>19</v>
      </c>
      <c r="H414" s="1" t="s">
        <v>3636</v>
      </c>
      <c r="I414" s="1" t="s">
        <v>3637</v>
      </c>
      <c r="J414" s="1" t="s">
        <v>3637</v>
      </c>
      <c r="K414" s="2"/>
      <c r="L414" s="1">
        <v>-10.0</v>
      </c>
      <c r="M414" s="1"/>
      <c r="N414" s="1">
        <v>9.836266666666667</v>
      </c>
      <c r="O414" s="1" t="s">
        <v>2243</v>
      </c>
      <c r="P414" s="1" t="s">
        <v>3638</v>
      </c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idden="1">
      <c r="A415" s="1" t="s">
        <v>16</v>
      </c>
      <c r="B415" s="1" t="s">
        <v>311</v>
      </c>
      <c r="C415" s="3">
        <v>593.0</v>
      </c>
      <c r="D415" s="1">
        <v>0.0</v>
      </c>
      <c r="E415" s="2"/>
      <c r="F415" s="1" t="s">
        <v>18</v>
      </c>
      <c r="G415" s="1" t="s">
        <v>19</v>
      </c>
      <c r="H415" s="1" t="s">
        <v>3639</v>
      </c>
      <c r="I415" s="1" t="s">
        <v>3640</v>
      </c>
      <c r="J415" s="1" t="s">
        <v>3640</v>
      </c>
      <c r="K415" s="2"/>
      <c r="L415" s="1">
        <v>-11.0</v>
      </c>
      <c r="M415" s="1"/>
      <c r="N415" s="1">
        <v>7.548383333333334</v>
      </c>
      <c r="O415" s="1" t="s">
        <v>2243</v>
      </c>
      <c r="P415" s="1" t="s">
        <v>3641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idden="1">
      <c r="A416" s="1" t="s">
        <v>37</v>
      </c>
      <c r="B416" s="1" t="s">
        <v>17</v>
      </c>
      <c r="C416" s="3">
        <v>191.0</v>
      </c>
      <c r="D416" s="1">
        <v>48.0</v>
      </c>
      <c r="E416" s="2"/>
      <c r="F416" s="1" t="s">
        <v>38</v>
      </c>
      <c r="G416" s="1" t="s">
        <v>254</v>
      </c>
      <c r="H416" s="1" t="s">
        <v>3642</v>
      </c>
      <c r="I416" s="1" t="s">
        <v>3643</v>
      </c>
      <c r="J416" s="1" t="s">
        <v>3643</v>
      </c>
      <c r="K416" s="2"/>
      <c r="L416" s="1">
        <v>-10.0</v>
      </c>
      <c r="M416" s="1"/>
      <c r="N416" s="1">
        <v>8.711</v>
      </c>
      <c r="O416" s="1" t="s">
        <v>2254</v>
      </c>
      <c r="P416" s="1" t="s">
        <v>3118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1" t="s">
        <v>24</v>
      </c>
      <c r="B417" s="1" t="s">
        <v>17</v>
      </c>
      <c r="C417" s="3">
        <v>329.0</v>
      </c>
      <c r="D417" s="1">
        <v>0.0</v>
      </c>
      <c r="E417" s="1" t="s">
        <v>25</v>
      </c>
      <c r="F417" s="1" t="s">
        <v>18</v>
      </c>
      <c r="G417" s="1" t="s">
        <v>19</v>
      </c>
      <c r="H417" s="1" t="s">
        <v>3644</v>
      </c>
      <c r="I417" s="1" t="s">
        <v>3645</v>
      </c>
      <c r="J417" s="1" t="s">
        <v>3645</v>
      </c>
      <c r="K417" s="2"/>
      <c r="L417" s="1">
        <v>-9.0</v>
      </c>
      <c r="M417" s="1"/>
      <c r="N417" s="1">
        <v>5.492066666666667</v>
      </c>
      <c r="O417" s="1" t="s">
        <v>2247</v>
      </c>
      <c r="P417" s="1" t="s">
        <v>3646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idden="1">
      <c r="A418" s="1" t="s">
        <v>37</v>
      </c>
      <c r="B418" s="1" t="s">
        <v>17</v>
      </c>
      <c r="C418" s="1">
        <v>423.0</v>
      </c>
      <c r="D418" s="1">
        <v>0.0</v>
      </c>
      <c r="E418" s="1" t="s">
        <v>2272</v>
      </c>
      <c r="F418" s="1" t="s">
        <v>44</v>
      </c>
      <c r="G418" s="1" t="s">
        <v>19</v>
      </c>
      <c r="H418" s="1" t="s">
        <v>3647</v>
      </c>
      <c r="I418" s="1" t="s">
        <v>3648</v>
      </c>
      <c r="J418" s="1" t="s">
        <v>3649</v>
      </c>
      <c r="K418" s="1" t="s">
        <v>3650</v>
      </c>
      <c r="L418" s="1">
        <v>-13.0</v>
      </c>
      <c r="M418" s="1">
        <v>0.011233333333333333</v>
      </c>
      <c r="N418" s="1">
        <v>8.0981</v>
      </c>
      <c r="O418" s="1" t="s">
        <v>2254</v>
      </c>
      <c r="P418" s="1" t="s">
        <v>3651</v>
      </c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idden="1">
      <c r="A419" s="1" t="s">
        <v>37</v>
      </c>
      <c r="B419" s="1" t="s">
        <v>17</v>
      </c>
      <c r="C419" s="3">
        <v>822.0</v>
      </c>
      <c r="D419" s="1">
        <v>183.0</v>
      </c>
      <c r="E419" s="2"/>
      <c r="F419" s="1" t="s">
        <v>38</v>
      </c>
      <c r="G419" s="1" t="s">
        <v>254</v>
      </c>
      <c r="H419" s="1" t="s">
        <v>3652</v>
      </c>
      <c r="I419" s="1" t="s">
        <v>3653</v>
      </c>
      <c r="J419" s="1" t="s">
        <v>3653</v>
      </c>
      <c r="K419" s="2"/>
      <c r="L419" s="1">
        <v>-14.0</v>
      </c>
      <c r="M419" s="1"/>
      <c r="N419" s="1">
        <v>10.772616666666666</v>
      </c>
      <c r="O419" s="1" t="s">
        <v>2254</v>
      </c>
      <c r="P419" s="1" t="s">
        <v>3654</v>
      </c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idden="1">
      <c r="A420" s="1" t="s">
        <v>29</v>
      </c>
      <c r="B420" s="1" t="s">
        <v>311</v>
      </c>
      <c r="C420" s="3">
        <v>667.0</v>
      </c>
      <c r="D420" s="1">
        <v>0.0</v>
      </c>
      <c r="E420" s="1" t="s">
        <v>3655</v>
      </c>
      <c r="F420" s="1" t="s">
        <v>18</v>
      </c>
      <c r="G420" s="1" t="s">
        <v>19</v>
      </c>
      <c r="H420" s="1" t="s">
        <v>3656</v>
      </c>
      <c r="I420" s="1" t="s">
        <v>3657</v>
      </c>
      <c r="J420" s="1" t="s">
        <v>3657</v>
      </c>
      <c r="K420" s="2"/>
      <c r="L420" s="1">
        <v>-11.0</v>
      </c>
      <c r="M420" s="1"/>
      <c r="N420" s="1">
        <v>8.0912</v>
      </c>
      <c r="O420" s="1" t="s">
        <v>2243</v>
      </c>
      <c r="P420" s="1" t="s">
        <v>3658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1" t="s">
        <v>37</v>
      </c>
      <c r="B421" s="1" t="s">
        <v>17</v>
      </c>
      <c r="C421" s="3">
        <v>526.0</v>
      </c>
      <c r="D421" s="1">
        <v>112.0</v>
      </c>
      <c r="E421" s="2"/>
      <c r="F421" s="1" t="s">
        <v>38</v>
      </c>
      <c r="G421" s="1" t="s">
        <v>45</v>
      </c>
      <c r="H421" s="1" t="s">
        <v>3659</v>
      </c>
      <c r="I421" s="1" t="s">
        <v>3660</v>
      </c>
      <c r="J421" s="1" t="s">
        <v>3660</v>
      </c>
      <c r="K421" s="2"/>
      <c r="L421" s="1">
        <v>-17.0</v>
      </c>
      <c r="M421" s="1"/>
      <c r="N421" s="1">
        <v>7.14755</v>
      </c>
      <c r="O421" s="1" t="s">
        <v>2254</v>
      </c>
      <c r="P421" s="1" t="s">
        <v>3661</v>
      </c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idden="1">
      <c r="A422" s="1" t="s">
        <v>16</v>
      </c>
      <c r="B422" s="1" t="s">
        <v>311</v>
      </c>
      <c r="C422" s="1">
        <v>329.0</v>
      </c>
      <c r="D422" s="1">
        <v>0.0</v>
      </c>
      <c r="E422" s="2"/>
      <c r="F422" s="1" t="s">
        <v>18</v>
      </c>
      <c r="G422" s="1" t="s">
        <v>19</v>
      </c>
      <c r="H422" s="1" t="s">
        <v>3662</v>
      </c>
      <c r="I422" s="1" t="s">
        <v>3663</v>
      </c>
      <c r="J422" s="1" t="s">
        <v>3663</v>
      </c>
      <c r="K422" s="2"/>
      <c r="L422" s="1">
        <v>-8.0</v>
      </c>
      <c r="M422" s="1"/>
      <c r="N422" s="1">
        <v>6.6252</v>
      </c>
      <c r="O422" s="1" t="s">
        <v>2243</v>
      </c>
      <c r="P422" s="1" t="s">
        <v>2554</v>
      </c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idden="1">
      <c r="A423" s="1" t="s">
        <v>16</v>
      </c>
      <c r="B423" s="1" t="s">
        <v>311</v>
      </c>
      <c r="C423" s="1">
        <v>851.0</v>
      </c>
      <c r="D423" s="1">
        <v>0.0</v>
      </c>
      <c r="E423" s="2"/>
      <c r="F423" s="1" t="s">
        <v>18</v>
      </c>
      <c r="G423" s="1" t="s">
        <v>19</v>
      </c>
      <c r="H423" s="1" t="s">
        <v>3664</v>
      </c>
      <c r="I423" s="1" t="s">
        <v>3665</v>
      </c>
      <c r="J423" s="1" t="s">
        <v>3665</v>
      </c>
      <c r="K423" s="2"/>
      <c r="L423" s="1">
        <v>-11.0</v>
      </c>
      <c r="M423" s="1"/>
      <c r="N423" s="1">
        <v>8.885366666666666</v>
      </c>
      <c r="O423" s="1" t="s">
        <v>2243</v>
      </c>
      <c r="P423" s="1" t="s">
        <v>3666</v>
      </c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idden="1">
      <c r="A424" s="1" t="s">
        <v>24</v>
      </c>
      <c r="B424" s="1" t="s">
        <v>17</v>
      </c>
      <c r="C424" s="1">
        <v>249.0</v>
      </c>
      <c r="D424" s="1">
        <v>0.0</v>
      </c>
      <c r="E424" s="1" t="s">
        <v>25</v>
      </c>
      <c r="F424" s="1" t="s">
        <v>18</v>
      </c>
      <c r="G424" s="1" t="s">
        <v>19</v>
      </c>
      <c r="H424" s="1" t="s">
        <v>3667</v>
      </c>
      <c r="I424" s="1" t="s">
        <v>3668</v>
      </c>
      <c r="J424" s="1" t="s">
        <v>3668</v>
      </c>
      <c r="K424" s="2"/>
      <c r="L424" s="1">
        <v>-7.0</v>
      </c>
      <c r="M424" s="1"/>
      <c r="N424" s="1">
        <v>7.696766666666667</v>
      </c>
      <c r="O424" s="1" t="s">
        <v>2247</v>
      </c>
      <c r="P424" s="1" t="s">
        <v>3228</v>
      </c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idden="1">
      <c r="A425" s="1" t="s">
        <v>16</v>
      </c>
      <c r="B425" s="1" t="s">
        <v>311</v>
      </c>
      <c r="C425" s="1">
        <v>737.0</v>
      </c>
      <c r="D425" s="1">
        <v>0.0</v>
      </c>
      <c r="E425" s="2"/>
      <c r="F425" s="1" t="s">
        <v>18</v>
      </c>
      <c r="G425" s="1" t="s">
        <v>45</v>
      </c>
      <c r="H425" s="1" t="s">
        <v>3669</v>
      </c>
      <c r="I425" s="1" t="s">
        <v>3670</v>
      </c>
      <c r="J425" s="1" t="s">
        <v>3670</v>
      </c>
      <c r="K425" s="2"/>
      <c r="L425" s="1">
        <v>-11.0</v>
      </c>
      <c r="M425" s="1"/>
      <c r="N425" s="1">
        <v>8.5933</v>
      </c>
      <c r="O425" s="1" t="s">
        <v>2243</v>
      </c>
      <c r="P425" s="1" t="s">
        <v>3671</v>
      </c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idden="1">
      <c r="A426" s="1" t="s">
        <v>16</v>
      </c>
      <c r="B426" s="1" t="s">
        <v>311</v>
      </c>
      <c r="C426" s="1">
        <v>687.0</v>
      </c>
      <c r="D426" s="1">
        <v>0.0</v>
      </c>
      <c r="E426" s="2"/>
      <c r="F426" s="1" t="s">
        <v>18</v>
      </c>
      <c r="G426" s="1" t="s">
        <v>45</v>
      </c>
      <c r="H426" s="1" t="s">
        <v>3672</v>
      </c>
      <c r="I426" s="1" t="s">
        <v>3673</v>
      </c>
      <c r="J426" s="1" t="s">
        <v>3673</v>
      </c>
      <c r="K426" s="2"/>
      <c r="L426" s="1">
        <v>-8.0</v>
      </c>
      <c r="M426" s="1"/>
      <c r="N426" s="1">
        <v>11.170333333333334</v>
      </c>
      <c r="O426" s="1" t="s">
        <v>2243</v>
      </c>
      <c r="P426" s="1" t="s">
        <v>3674</v>
      </c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idden="1">
      <c r="A427" s="1" t="s">
        <v>16</v>
      </c>
      <c r="B427" s="1" t="s">
        <v>311</v>
      </c>
      <c r="C427" s="1">
        <v>388.0</v>
      </c>
      <c r="D427" s="1">
        <v>0.0</v>
      </c>
      <c r="E427" s="2"/>
      <c r="F427" s="1" t="s">
        <v>18</v>
      </c>
      <c r="G427" s="1" t="s">
        <v>19</v>
      </c>
      <c r="H427" s="1" t="s">
        <v>3675</v>
      </c>
      <c r="I427" s="1" t="s">
        <v>3676</v>
      </c>
      <c r="J427" s="1" t="s">
        <v>3676</v>
      </c>
      <c r="K427" s="2"/>
      <c r="L427" s="1">
        <v>-7.0</v>
      </c>
      <c r="M427" s="1"/>
      <c r="N427" s="1">
        <v>7.252583333333333</v>
      </c>
      <c r="O427" s="1" t="s">
        <v>2243</v>
      </c>
      <c r="P427" s="1" t="s">
        <v>3677</v>
      </c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idden="1">
      <c r="A428" s="1" t="s">
        <v>37</v>
      </c>
      <c r="B428" s="1" t="s">
        <v>17</v>
      </c>
      <c r="C428" s="1">
        <v>219.0</v>
      </c>
      <c r="D428" s="1">
        <v>50.0</v>
      </c>
      <c r="E428" s="2"/>
      <c r="F428" s="1" t="s">
        <v>38</v>
      </c>
      <c r="G428" s="1" t="s">
        <v>45</v>
      </c>
      <c r="H428" s="1" t="s">
        <v>3678</v>
      </c>
      <c r="I428" s="1" t="s">
        <v>3679</v>
      </c>
      <c r="J428" s="1" t="s">
        <v>3679</v>
      </c>
      <c r="K428" s="2"/>
      <c r="L428" s="1">
        <v>-9.0</v>
      </c>
      <c r="M428" s="1"/>
      <c r="N428" s="1">
        <v>17.855216666666667</v>
      </c>
      <c r="O428" s="1" t="s">
        <v>2254</v>
      </c>
      <c r="P428" s="1" t="s">
        <v>3470</v>
      </c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1" t="s">
        <v>37</v>
      </c>
      <c r="B429" s="1" t="s">
        <v>17</v>
      </c>
      <c r="C429" s="1">
        <v>245.0</v>
      </c>
      <c r="D429" s="1">
        <v>61.0</v>
      </c>
      <c r="E429" s="2"/>
      <c r="F429" s="1" t="s">
        <v>38</v>
      </c>
      <c r="G429" s="1" t="s">
        <v>254</v>
      </c>
      <c r="H429" s="1" t="s">
        <v>3680</v>
      </c>
      <c r="I429" s="1" t="s">
        <v>3681</v>
      </c>
      <c r="J429" s="1" t="s">
        <v>3681</v>
      </c>
      <c r="K429" s="2"/>
      <c r="L429" s="1">
        <v>-14.0</v>
      </c>
      <c r="M429" s="1"/>
      <c r="N429" s="1">
        <v>5.4725166666666665</v>
      </c>
      <c r="O429" s="1" t="s">
        <v>2254</v>
      </c>
      <c r="P429" s="1" t="s">
        <v>3022</v>
      </c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idden="1">
      <c r="A430" s="1" t="s">
        <v>16</v>
      </c>
      <c r="B430" s="1" t="s">
        <v>311</v>
      </c>
      <c r="C430" s="1">
        <v>792.0</v>
      </c>
      <c r="D430" s="1">
        <v>0.0</v>
      </c>
      <c r="E430" s="2"/>
      <c r="F430" s="1" t="s">
        <v>18</v>
      </c>
      <c r="G430" s="1" t="s">
        <v>19</v>
      </c>
      <c r="H430" s="1" t="s">
        <v>3682</v>
      </c>
      <c r="I430" s="1" t="s">
        <v>3683</v>
      </c>
      <c r="J430" s="1" t="s">
        <v>3683</v>
      </c>
      <c r="K430" s="2"/>
      <c r="L430" s="1">
        <v>-11.0</v>
      </c>
      <c r="M430" s="1"/>
      <c r="N430" s="1">
        <v>8.9092</v>
      </c>
      <c r="O430" s="1" t="s">
        <v>2243</v>
      </c>
      <c r="P430" s="1" t="s">
        <v>3684</v>
      </c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idden="1">
      <c r="A431" s="1" t="s">
        <v>16</v>
      </c>
      <c r="B431" s="1" t="s">
        <v>311</v>
      </c>
      <c r="C431" s="1">
        <v>264.0</v>
      </c>
      <c r="D431" s="1">
        <v>0.0</v>
      </c>
      <c r="E431" s="2"/>
      <c r="F431" s="1" t="s">
        <v>18</v>
      </c>
      <c r="G431" s="1" t="s">
        <v>19</v>
      </c>
      <c r="H431" s="1" t="s">
        <v>3685</v>
      </c>
      <c r="I431" s="1" t="s">
        <v>3686</v>
      </c>
      <c r="J431" s="1" t="s">
        <v>3686</v>
      </c>
      <c r="K431" s="2"/>
      <c r="L431" s="1">
        <v>-6.0</v>
      </c>
      <c r="M431" s="1"/>
      <c r="N431" s="1">
        <v>8.23625</v>
      </c>
      <c r="O431" s="1" t="s">
        <v>2243</v>
      </c>
      <c r="P431" s="1" t="s">
        <v>3687</v>
      </c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idden="1">
      <c r="A432" s="1" t="s">
        <v>24</v>
      </c>
      <c r="B432" s="1" t="s">
        <v>17</v>
      </c>
      <c r="C432" s="1">
        <v>693.0</v>
      </c>
      <c r="D432" s="1">
        <v>0.0</v>
      </c>
      <c r="E432" s="1" t="s">
        <v>25</v>
      </c>
      <c r="F432" s="1" t="s">
        <v>18</v>
      </c>
      <c r="G432" s="1" t="s">
        <v>19</v>
      </c>
      <c r="H432" s="1" t="s">
        <v>3688</v>
      </c>
      <c r="I432" s="1" t="s">
        <v>3689</v>
      </c>
      <c r="J432" s="1" t="s">
        <v>3689</v>
      </c>
      <c r="K432" s="2"/>
      <c r="L432" s="1">
        <v>-9.0</v>
      </c>
      <c r="M432" s="1"/>
      <c r="N432" s="1">
        <v>10.04035</v>
      </c>
      <c r="O432" s="1" t="s">
        <v>2247</v>
      </c>
      <c r="P432" s="1" t="s">
        <v>3690</v>
      </c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1" t="s">
        <v>24</v>
      </c>
      <c r="B433" s="1" t="s">
        <v>17</v>
      </c>
      <c r="C433" s="1">
        <v>429.0</v>
      </c>
      <c r="D433" s="1">
        <v>0.0</v>
      </c>
      <c r="E433" s="1" t="s">
        <v>25</v>
      </c>
      <c r="F433" s="1" t="s">
        <v>18</v>
      </c>
      <c r="G433" s="1" t="s">
        <v>19</v>
      </c>
      <c r="H433" s="1" t="s">
        <v>3691</v>
      </c>
      <c r="I433" s="1" t="s">
        <v>3692</v>
      </c>
      <c r="J433" s="1" t="s">
        <v>3692</v>
      </c>
      <c r="K433" s="2"/>
      <c r="L433" s="1">
        <v>-6.0</v>
      </c>
      <c r="M433" s="1"/>
      <c r="N433" s="1">
        <v>8.661066666666667</v>
      </c>
      <c r="O433" s="1" t="s">
        <v>2247</v>
      </c>
      <c r="P433" s="1" t="s">
        <v>3693</v>
      </c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1" t="s">
        <v>117</v>
      </c>
      <c r="B434" s="1" t="s">
        <v>17</v>
      </c>
      <c r="C434" s="3">
        <v>249.0</v>
      </c>
      <c r="D434" s="1">
        <v>249.0</v>
      </c>
      <c r="E434" s="2"/>
      <c r="F434" s="1" t="s">
        <v>38</v>
      </c>
      <c r="G434" s="1" t="s">
        <v>45</v>
      </c>
      <c r="H434" s="1" t="s">
        <v>3694</v>
      </c>
      <c r="I434" s="1" t="s">
        <v>3695</v>
      </c>
      <c r="J434" s="1" t="s">
        <v>3695</v>
      </c>
      <c r="K434" s="2"/>
      <c r="L434" s="1">
        <v>6.0</v>
      </c>
      <c r="M434" s="1"/>
      <c r="N434" s="1">
        <v>11.056083333333333</v>
      </c>
      <c r="O434" s="1" t="s">
        <v>120</v>
      </c>
      <c r="P434" s="1" t="s">
        <v>3696</v>
      </c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idden="1">
      <c r="A435" s="1" t="s">
        <v>16</v>
      </c>
      <c r="B435" s="1" t="s">
        <v>311</v>
      </c>
      <c r="C435" s="3">
        <v>528.0</v>
      </c>
      <c r="D435" s="1">
        <v>0.0</v>
      </c>
      <c r="E435" s="2"/>
      <c r="F435" s="1" t="s">
        <v>18</v>
      </c>
      <c r="G435" s="1" t="s">
        <v>19</v>
      </c>
      <c r="H435" s="1" t="s">
        <v>3697</v>
      </c>
      <c r="I435" s="1" t="s">
        <v>3698</v>
      </c>
      <c r="J435" s="1" t="s">
        <v>3698</v>
      </c>
      <c r="K435" s="2"/>
      <c r="L435" s="1">
        <v>-10.0</v>
      </c>
      <c r="M435" s="1"/>
      <c r="N435" s="1">
        <v>8.553733333333334</v>
      </c>
      <c r="O435" s="1" t="s">
        <v>2243</v>
      </c>
      <c r="P435" s="1" t="s">
        <v>3699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idden="1">
      <c r="A436" s="1" t="s">
        <v>117</v>
      </c>
      <c r="B436" s="1" t="s">
        <v>17</v>
      </c>
      <c r="C436" s="1">
        <v>179.0</v>
      </c>
      <c r="D436" s="1">
        <v>179.0</v>
      </c>
      <c r="E436" s="1" t="s">
        <v>2272</v>
      </c>
      <c r="F436" s="1" t="s">
        <v>44</v>
      </c>
      <c r="G436" s="1" t="s">
        <v>45</v>
      </c>
      <c r="H436" s="1" t="s">
        <v>3700</v>
      </c>
      <c r="I436" s="1" t="s">
        <v>3701</v>
      </c>
      <c r="J436" s="1" t="s">
        <v>3702</v>
      </c>
      <c r="K436" s="1" t="s">
        <v>3703</v>
      </c>
      <c r="L436" s="1">
        <v>-6.0</v>
      </c>
      <c r="M436" s="1">
        <v>0.013416666666666667</v>
      </c>
      <c r="N436" s="1">
        <v>7.6047666666666665</v>
      </c>
      <c r="O436" s="1" t="s">
        <v>120</v>
      </c>
      <c r="P436" s="1" t="s">
        <v>3704</v>
      </c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idden="1">
      <c r="A437" s="1" t="s">
        <v>16</v>
      </c>
      <c r="B437" s="1" t="s">
        <v>311</v>
      </c>
      <c r="C437" s="1">
        <v>434.0</v>
      </c>
      <c r="D437" s="1">
        <v>0.0</v>
      </c>
      <c r="E437" s="2"/>
      <c r="F437" s="1" t="s">
        <v>18</v>
      </c>
      <c r="G437" s="1" t="s">
        <v>19</v>
      </c>
      <c r="H437" s="1" t="s">
        <v>3705</v>
      </c>
      <c r="I437" s="1" t="s">
        <v>3706</v>
      </c>
      <c r="J437" s="1" t="s">
        <v>3706</v>
      </c>
      <c r="K437" s="2"/>
      <c r="L437" s="1">
        <v>1.0</v>
      </c>
      <c r="M437" s="1"/>
      <c r="N437" s="1">
        <v>9.349033333333333</v>
      </c>
      <c r="O437" s="1" t="s">
        <v>2243</v>
      </c>
      <c r="P437" s="1" t="s">
        <v>3707</v>
      </c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idden="1">
      <c r="A438" s="1" t="s">
        <v>37</v>
      </c>
      <c r="B438" s="1" t="s">
        <v>17</v>
      </c>
      <c r="C438" s="1">
        <v>305.0</v>
      </c>
      <c r="D438" s="1">
        <v>61.0</v>
      </c>
      <c r="E438" s="2"/>
      <c r="F438" s="1" t="s">
        <v>38</v>
      </c>
      <c r="G438" s="1" t="s">
        <v>19</v>
      </c>
      <c r="H438" s="1" t="s">
        <v>3708</v>
      </c>
      <c r="I438" s="1" t="s">
        <v>3709</v>
      </c>
      <c r="J438" s="1" t="s">
        <v>3709</v>
      </c>
      <c r="K438" s="2"/>
      <c r="L438" s="1">
        <v>-8.0</v>
      </c>
      <c r="M438" s="1"/>
      <c r="N438" s="1">
        <v>42.531483333333334</v>
      </c>
      <c r="O438" s="1" t="s">
        <v>2254</v>
      </c>
      <c r="P438" s="1" t="s">
        <v>3710</v>
      </c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idden="1">
      <c r="A439" s="1" t="s">
        <v>29</v>
      </c>
      <c r="B439" s="1" t="s">
        <v>311</v>
      </c>
      <c r="C439" s="1">
        <v>264.0</v>
      </c>
      <c r="D439" s="1">
        <v>0.0</v>
      </c>
      <c r="E439" s="1" t="s">
        <v>3552</v>
      </c>
      <c r="F439" s="1" t="s">
        <v>18</v>
      </c>
      <c r="G439" s="1" t="s">
        <v>19</v>
      </c>
      <c r="H439" s="1" t="s">
        <v>3711</v>
      </c>
      <c r="I439" s="1" t="s">
        <v>3712</v>
      </c>
      <c r="J439" s="1" t="s">
        <v>3712</v>
      </c>
      <c r="K439" s="2"/>
      <c r="L439" s="1">
        <v>0.0</v>
      </c>
      <c r="M439" s="1"/>
      <c r="N439" s="1">
        <v>14.647933333333333</v>
      </c>
      <c r="O439" s="1" t="s">
        <v>2243</v>
      </c>
      <c r="P439" s="1" t="s">
        <v>3713</v>
      </c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1" t="s">
        <v>16</v>
      </c>
      <c r="B440" s="1" t="s">
        <v>311</v>
      </c>
      <c r="C440" s="1">
        <v>1040.0</v>
      </c>
      <c r="D440" s="1">
        <v>0.0</v>
      </c>
      <c r="E440" s="2"/>
      <c r="F440" s="1" t="s">
        <v>18</v>
      </c>
      <c r="G440" s="1" t="s">
        <v>19</v>
      </c>
      <c r="H440" s="1" t="s">
        <v>3714</v>
      </c>
      <c r="I440" s="1" t="s">
        <v>3715</v>
      </c>
      <c r="J440" s="1" t="s">
        <v>3715</v>
      </c>
      <c r="K440" s="2"/>
      <c r="L440" s="1">
        <v>-1.0</v>
      </c>
      <c r="M440" s="1"/>
      <c r="N440" s="1">
        <v>11.467216666666667</v>
      </c>
      <c r="O440" s="1" t="s">
        <v>2243</v>
      </c>
      <c r="P440" s="1" t="s">
        <v>3716</v>
      </c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idden="1">
      <c r="A441" s="1" t="s">
        <v>37</v>
      </c>
      <c r="B441" s="1" t="s">
        <v>17</v>
      </c>
      <c r="C441" s="1">
        <v>887.0</v>
      </c>
      <c r="D441" s="1">
        <v>0.0</v>
      </c>
      <c r="E441" s="1" t="s">
        <v>2272</v>
      </c>
      <c r="F441" s="1" t="s">
        <v>44</v>
      </c>
      <c r="G441" s="1" t="s">
        <v>45</v>
      </c>
      <c r="H441" s="1" t="s">
        <v>3717</v>
      </c>
      <c r="I441" s="1" t="s">
        <v>3718</v>
      </c>
      <c r="J441" s="1" t="s">
        <v>3719</v>
      </c>
      <c r="K441" s="1" t="s">
        <v>3720</v>
      </c>
      <c r="L441" s="1">
        <v>0.0</v>
      </c>
      <c r="M441" s="1">
        <v>0.013683333333333334</v>
      </c>
      <c r="N441" s="1">
        <v>57.23365</v>
      </c>
      <c r="O441" s="1" t="s">
        <v>2254</v>
      </c>
      <c r="P441" s="1" t="s">
        <v>3721</v>
      </c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idden="1">
      <c r="A442" s="2"/>
      <c r="B442" s="2"/>
      <c r="C442" s="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idden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idden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idden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idden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idden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idden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idden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idden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idden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idden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idden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idden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idden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idden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2"/>
      <c r="B459" s="2"/>
      <c r="C459" s="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idden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idden="1">
      <c r="A461" s="2"/>
      <c r="B461" s="2"/>
      <c r="C461" s="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idden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idden="1">
      <c r="A463" s="2"/>
      <c r="B463" s="2"/>
      <c r="C463" s="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idden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idden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idden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idden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idden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idden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idden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idden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idden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idden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idden="1">
      <c r="A474" s="2"/>
      <c r="B474" s="2"/>
      <c r="C474" s="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idden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idden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idden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idden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idden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idden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idden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idden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idden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idden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idden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idden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idden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idden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idden="1">
      <c r="A497" s="2"/>
      <c r="B497" s="2"/>
      <c r="C497" s="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idden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idden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idden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idden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idden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2"/>
      <c r="B504" s="2"/>
      <c r="C504" s="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idden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idden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idden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idden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idden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idden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idden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idden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idden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idden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idden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idden="1">
      <c r="A527" s="2"/>
      <c r="B527" s="2"/>
      <c r="C527" s="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idden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idden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idden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idden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idden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idden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idden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idden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idden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idden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idden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idden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idden="1">
      <c r="A546" s="2"/>
      <c r="B546" s="2"/>
      <c r="C546" s="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idden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idden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idden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idden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2"/>
      <c r="B552" s="2"/>
      <c r="C552" s="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idden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idden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idden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idden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idden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idden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idden="1">
      <c r="A561" s="2"/>
      <c r="B561" s="2"/>
      <c r="C561" s="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idden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idden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idden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idden="1">
      <c r="A566" s="2"/>
      <c r="B566" s="2"/>
      <c r="C566" s="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2"/>
      <c r="B567" s="2"/>
      <c r="C567" s="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idden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2"/>
      <c r="B570" s="2"/>
      <c r="C570" s="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idden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idden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idden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idden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idden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idden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idden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idden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idden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idden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idden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idden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idden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idden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idden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idden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idden="1">
      <c r="A602" s="2"/>
      <c r="B602" s="2"/>
      <c r="C602" s="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idden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idden="1">
      <c r="A604" s="2"/>
      <c r="B604" s="2"/>
      <c r="C604" s="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idden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idden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idden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idden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idden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idden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idden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idden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idden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idden="1">
      <c r="A617" s="2"/>
      <c r="B617" s="2"/>
      <c r="C617" s="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idden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2"/>
      <c r="B619" s="2"/>
      <c r="C619" s="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idden="1">
      <c r="A623" s="2"/>
      <c r="B623" s="2"/>
      <c r="C623" s="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idden="1">
      <c r="A624" s="2"/>
      <c r="B624" s="2"/>
      <c r="C624" s="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idden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idden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idden="1">
      <c r="A629" s="2"/>
      <c r="B629" s="2"/>
      <c r="C629" s="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idden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idden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idden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idden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idden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idden="1">
      <c r="A638" s="2"/>
      <c r="B638" s="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idden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idden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idden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2"/>
      <c r="B648" s="2"/>
      <c r="C648" s="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idden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idden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idden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idden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idden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idden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idden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idden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idden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idden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idden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idden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idden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idden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idden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idden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idden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idden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idden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idden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idden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idden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idden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2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2"/>
      <c r="B726" s="2"/>
      <c r="C726" s="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2"/>
      <c r="B727" s="2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2"/>
      <c r="C752" s="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2"/>
      <c r="B762" s="2"/>
      <c r="C762" s="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2"/>
      <c r="C765" s="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2"/>
      <c r="B768" s="2"/>
      <c r="C768" s="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2"/>
      <c r="C772" s="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2"/>
      <c r="B781" s="2"/>
      <c r="C781" s="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2"/>
      <c r="B785" s="2"/>
      <c r="C785" s="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2"/>
      <c r="B788" s="2"/>
      <c r="C788" s="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2"/>
      <c r="B794" s="2"/>
      <c r="C794" s="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2"/>
      <c r="B811" s="2"/>
      <c r="C811" s="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2"/>
      <c r="B834" s="2"/>
      <c r="C834" s="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2"/>
      <c r="B845" s="2"/>
      <c r="C845" s="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2"/>
      <c r="B860" s="2"/>
      <c r="C860" s="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2"/>
      <c r="B881" s="2"/>
      <c r="C881" s="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2"/>
      <c r="B885" s="2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2"/>
      <c r="B888" s="4"/>
      <c r="C888" s="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2"/>
      <c r="C945" s="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>
      <c r="A957" s="2"/>
      <c r="B957" s="2"/>
      <c r="C957" s="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>
      <c r="A964" s="2"/>
      <c r="B964" s="2"/>
      <c r="C964" s="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2"/>
      <c r="B967" s="2"/>
      <c r="C967" s="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>
      <c r="A989" s="2"/>
      <c r="B989" s="2"/>
      <c r="C989" s="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</row>
    <row r="1003">
      <c r="A1003" s="2"/>
      <c r="B1003" s="2"/>
      <c r="C1003" s="4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</row>
    <row r="1010">
      <c r="A1010" s="2"/>
      <c r="B1010" s="2"/>
      <c r="C1010" s="4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</row>
    <row r="1011">
      <c r="A1011" s="2"/>
      <c r="B1011" s="2"/>
      <c r="C1011" s="4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</row>
    <row r="1035">
      <c r="A1035" s="2"/>
      <c r="B1035" s="2"/>
      <c r="C1035" s="4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</row>
    <row r="1038">
      <c r="A1038" s="2"/>
      <c r="B1038" s="4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</row>
    <row r="1072">
      <c r="A1072" s="2"/>
      <c r="B1072" s="2"/>
      <c r="C1072" s="4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</row>
    <row r="1074">
      <c r="A1074" s="2"/>
      <c r="B1074" s="2"/>
      <c r="C1074" s="4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</row>
    <row r="1146">
      <c r="A1146" s="2"/>
      <c r="B1146" s="2"/>
      <c r="C1146" s="4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</row>
    <row r="1150">
      <c r="A1150" s="2"/>
      <c r="B1150" s="2"/>
      <c r="C1150" s="4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S1158" s="2"/>
      <c r="T1158" s="2"/>
      <c r="U1158" s="2"/>
      <c r="V1158" s="2"/>
      <c r="W1158" s="2"/>
      <c r="X1158" s="2"/>
      <c r="Y1158" s="2"/>
      <c r="Z1158" s="2"/>
      <c r="AB1158" s="2"/>
      <c r="AC1158" s="2"/>
      <c r="AD1158" s="2"/>
      <c r="AE1158" s="2"/>
      <c r="AF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S1162" s="2"/>
      <c r="T1162" s="2"/>
      <c r="U1162" s="2"/>
      <c r="V1162" s="2"/>
      <c r="W1162" s="2"/>
      <c r="X1162" s="2"/>
      <c r="Y1162" s="2"/>
      <c r="Z1162" s="2"/>
      <c r="AB1162" s="2"/>
      <c r="AC1162" s="2"/>
      <c r="AD1162" s="2"/>
      <c r="AE1162" s="2"/>
      <c r="AF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S1166" s="2"/>
      <c r="T1166" s="2"/>
      <c r="U1166" s="2"/>
      <c r="V1166" s="2"/>
      <c r="W1166" s="2"/>
      <c r="X1166" s="2"/>
      <c r="Y1166" s="2"/>
      <c r="Z1166" s="2"/>
      <c r="AB1166" s="2"/>
      <c r="AC1166" s="2"/>
      <c r="AD1166" s="2"/>
      <c r="AE1166" s="2"/>
      <c r="AF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S1172" s="2"/>
      <c r="T1172" s="2"/>
      <c r="U1172" s="2"/>
      <c r="V1172" s="2"/>
      <c r="W1172" s="2"/>
      <c r="X1172" s="2"/>
      <c r="Y1172" s="2"/>
      <c r="Z1172" s="2"/>
      <c r="AB1172" s="2"/>
      <c r="AC1172" s="2"/>
      <c r="AD1172" s="2"/>
      <c r="AE1172" s="2"/>
      <c r="AF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</row>
    <row r="1176">
      <c r="A1176" s="2"/>
      <c r="B1176" s="2"/>
      <c r="C1176" s="4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S1183" s="2"/>
      <c r="T1183" s="2"/>
      <c r="U1183" s="2"/>
      <c r="V1183" s="2"/>
      <c r="W1183" s="2"/>
      <c r="X1183" s="2"/>
      <c r="Y1183" s="2"/>
      <c r="Z1183" s="2"/>
      <c r="AB1183" s="2"/>
      <c r="AC1183" s="2"/>
      <c r="AD1183" s="2"/>
      <c r="AE1183" s="2"/>
      <c r="AF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S1184" s="2"/>
      <c r="T1184" s="2"/>
      <c r="U1184" s="2"/>
      <c r="V1184" s="2"/>
      <c r="W1184" s="2"/>
      <c r="X1184" s="2"/>
      <c r="Y1184" s="2"/>
      <c r="Z1184" s="2"/>
      <c r="AB1184" s="2"/>
      <c r="AC1184" s="2"/>
      <c r="AD1184" s="2"/>
      <c r="AE1184" s="2"/>
      <c r="AF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S1187" s="2"/>
      <c r="T1187" s="2"/>
      <c r="U1187" s="2"/>
      <c r="V1187" s="2"/>
      <c r="W1187" s="2"/>
      <c r="X1187" s="2"/>
      <c r="Y1187" s="2"/>
      <c r="Z1187" s="2"/>
      <c r="AB1187" s="2"/>
      <c r="AC1187" s="2"/>
      <c r="AD1187" s="2"/>
      <c r="AE1187" s="2"/>
      <c r="AF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S1188" s="2"/>
      <c r="T1188" s="2"/>
      <c r="U1188" s="2"/>
      <c r="V1188" s="2"/>
      <c r="W1188" s="2"/>
      <c r="X1188" s="2"/>
      <c r="Y1188" s="2"/>
      <c r="Z1188" s="2"/>
      <c r="AB1188" s="2"/>
      <c r="AC1188" s="2"/>
      <c r="AD1188" s="2"/>
      <c r="AE1188" s="2"/>
      <c r="AF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S1193" s="2"/>
      <c r="T1193" s="2"/>
      <c r="U1193" s="2"/>
      <c r="V1193" s="2"/>
      <c r="W1193" s="2"/>
      <c r="X1193" s="2"/>
      <c r="Y1193" s="2"/>
      <c r="Z1193" s="2"/>
      <c r="AB1193" s="2"/>
      <c r="AC1193" s="2"/>
      <c r="AD1193" s="2"/>
      <c r="AE1193" s="2"/>
      <c r="AF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S1195" s="2"/>
      <c r="T1195" s="2"/>
      <c r="U1195" s="2"/>
      <c r="V1195" s="2"/>
      <c r="W1195" s="2"/>
      <c r="X1195" s="2"/>
      <c r="Y1195" s="2"/>
      <c r="Z1195" s="2"/>
      <c r="AB1195" s="2"/>
      <c r="AC1195" s="2"/>
      <c r="AD1195" s="2"/>
      <c r="AE1195" s="2"/>
      <c r="AF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S1198" s="2"/>
      <c r="T1198" s="2"/>
      <c r="U1198" s="2"/>
      <c r="V1198" s="2"/>
      <c r="W1198" s="2"/>
      <c r="X1198" s="2"/>
      <c r="Y1198" s="2"/>
      <c r="Z1198" s="2"/>
      <c r="AB1198" s="2"/>
      <c r="AC1198" s="2"/>
      <c r="AD1198" s="2"/>
      <c r="AE1198" s="2"/>
      <c r="AF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S1199" s="2"/>
      <c r="T1199" s="2"/>
      <c r="U1199" s="2"/>
      <c r="V1199" s="2"/>
      <c r="W1199" s="2"/>
      <c r="X1199" s="2"/>
      <c r="Y1199" s="2"/>
      <c r="Z1199" s="2"/>
      <c r="AB1199" s="2"/>
      <c r="AC1199" s="2"/>
      <c r="AD1199" s="2"/>
      <c r="AE1199" s="2"/>
      <c r="AF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S1203" s="2"/>
      <c r="T1203" s="2"/>
      <c r="U1203" s="2"/>
      <c r="V1203" s="2"/>
      <c r="W1203" s="2"/>
      <c r="X1203" s="2"/>
      <c r="Y1203" s="2"/>
      <c r="Z1203" s="2"/>
      <c r="AB1203" s="2"/>
      <c r="AC1203" s="2"/>
      <c r="AD1203" s="2"/>
      <c r="AE1203" s="2"/>
      <c r="AF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S1204" s="2"/>
      <c r="T1204" s="2"/>
      <c r="U1204" s="2"/>
      <c r="V1204" s="2"/>
      <c r="W1204" s="2"/>
      <c r="X1204" s="2"/>
      <c r="Y1204" s="2"/>
      <c r="Z1204" s="2"/>
      <c r="AB1204" s="2"/>
      <c r="AC1204" s="2"/>
      <c r="AD1204" s="2"/>
      <c r="AE1204" s="2"/>
      <c r="AF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S1205" s="2"/>
      <c r="T1205" s="2"/>
      <c r="U1205" s="2"/>
      <c r="V1205" s="2"/>
      <c r="W1205" s="2"/>
      <c r="X1205" s="2"/>
      <c r="Y1205" s="2"/>
      <c r="Z1205" s="2"/>
      <c r="AB1205" s="2"/>
      <c r="AC1205" s="2"/>
      <c r="AD1205" s="2"/>
      <c r="AE1205" s="2"/>
      <c r="AF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S1208" s="2"/>
      <c r="T1208" s="2"/>
      <c r="U1208" s="2"/>
      <c r="V1208" s="2"/>
      <c r="W1208" s="2"/>
      <c r="X1208" s="2"/>
      <c r="Y1208" s="2"/>
      <c r="Z1208" s="2"/>
      <c r="AB1208" s="2"/>
      <c r="AC1208" s="2"/>
      <c r="AD1208" s="2"/>
      <c r="AE1208" s="2"/>
      <c r="AF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S1210" s="2"/>
      <c r="T1210" s="2"/>
      <c r="U1210" s="2"/>
      <c r="V1210" s="2"/>
      <c r="W1210" s="2"/>
      <c r="X1210" s="2"/>
      <c r="Y1210" s="2"/>
      <c r="Z1210" s="2"/>
      <c r="AB1210" s="2"/>
      <c r="AC1210" s="2"/>
      <c r="AD1210" s="2"/>
      <c r="AE1210" s="2"/>
      <c r="AF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S1211" s="2"/>
      <c r="T1211" s="2"/>
      <c r="U1211" s="2"/>
      <c r="V1211" s="2"/>
      <c r="W1211" s="2"/>
      <c r="X1211" s="2"/>
      <c r="Y1211" s="2"/>
      <c r="Z1211" s="2"/>
      <c r="AB1211" s="2"/>
      <c r="AC1211" s="2"/>
      <c r="AD1211" s="2"/>
      <c r="AE1211" s="2"/>
      <c r="AF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S1212" s="2"/>
      <c r="T1212" s="2"/>
      <c r="U1212" s="2"/>
      <c r="V1212" s="2"/>
      <c r="W1212" s="2"/>
      <c r="X1212" s="2"/>
      <c r="Y1212" s="2"/>
      <c r="Z1212" s="2"/>
      <c r="AB1212" s="2"/>
      <c r="AC1212" s="2"/>
      <c r="AD1212" s="2"/>
      <c r="AE1212" s="2"/>
      <c r="AF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S1213" s="2"/>
      <c r="T1213" s="2"/>
      <c r="U1213" s="2"/>
      <c r="V1213" s="2"/>
      <c r="W1213" s="2"/>
      <c r="X1213" s="2"/>
      <c r="Y1213" s="2"/>
      <c r="Z1213" s="2"/>
      <c r="AB1213" s="2"/>
      <c r="AC1213" s="2"/>
      <c r="AD1213" s="2"/>
      <c r="AE1213" s="2"/>
      <c r="AF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S1214" s="2"/>
      <c r="T1214" s="2"/>
      <c r="U1214" s="2"/>
      <c r="V1214" s="2"/>
      <c r="W1214" s="2"/>
      <c r="X1214" s="2"/>
      <c r="Y1214" s="2"/>
      <c r="Z1214" s="2"/>
      <c r="AB1214" s="2"/>
      <c r="AC1214" s="2"/>
      <c r="AD1214" s="2"/>
      <c r="AE1214" s="2"/>
      <c r="AF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S1217" s="2"/>
      <c r="T1217" s="2"/>
      <c r="U1217" s="2"/>
      <c r="V1217" s="2"/>
      <c r="W1217" s="2"/>
      <c r="X1217" s="2"/>
      <c r="Y1217" s="2"/>
      <c r="Z1217" s="2"/>
      <c r="AB1217" s="2"/>
      <c r="AC1217" s="2"/>
      <c r="AD1217" s="2"/>
      <c r="AE1217" s="2"/>
      <c r="AF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S1219" s="2"/>
      <c r="T1219" s="2"/>
      <c r="U1219" s="2"/>
      <c r="V1219" s="2"/>
      <c r="W1219" s="2"/>
      <c r="X1219" s="2"/>
      <c r="Y1219" s="2"/>
      <c r="Z1219" s="2"/>
      <c r="AB1219" s="2"/>
      <c r="AC1219" s="2"/>
      <c r="AD1219" s="2"/>
      <c r="AE1219" s="2"/>
      <c r="AF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S1221" s="2"/>
      <c r="T1221" s="2"/>
      <c r="U1221" s="2"/>
      <c r="V1221" s="2"/>
      <c r="W1221" s="2"/>
      <c r="X1221" s="2"/>
      <c r="Y1221" s="2"/>
      <c r="Z1221" s="2"/>
      <c r="AB1221" s="2"/>
      <c r="AC1221" s="2"/>
      <c r="AD1221" s="2"/>
      <c r="AE1221" s="2"/>
      <c r="AF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S1223" s="2"/>
      <c r="T1223" s="2"/>
      <c r="U1223" s="2"/>
      <c r="V1223" s="2"/>
      <c r="W1223" s="2"/>
      <c r="X1223" s="2"/>
      <c r="Y1223" s="2"/>
      <c r="Z1223" s="2"/>
      <c r="AB1223" s="2"/>
      <c r="AC1223" s="2"/>
      <c r="AD1223" s="2"/>
      <c r="AE1223" s="2"/>
      <c r="AF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S1225" s="2"/>
      <c r="T1225" s="2"/>
      <c r="U1225" s="2"/>
      <c r="V1225" s="2"/>
      <c r="W1225" s="2"/>
      <c r="X1225" s="2"/>
      <c r="Y1225" s="2"/>
      <c r="Z1225" s="2"/>
      <c r="AB1225" s="2"/>
      <c r="AC1225" s="2"/>
      <c r="AD1225" s="2"/>
      <c r="AE1225" s="2"/>
      <c r="AF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S1227" s="2"/>
      <c r="T1227" s="2"/>
      <c r="U1227" s="2"/>
      <c r="V1227" s="2"/>
      <c r="W1227" s="2"/>
      <c r="X1227" s="2"/>
      <c r="Y1227" s="2"/>
      <c r="Z1227" s="2"/>
      <c r="AB1227" s="2"/>
      <c r="AC1227" s="2"/>
      <c r="AD1227" s="2"/>
      <c r="AE1227" s="2"/>
      <c r="AF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S1231" s="2"/>
      <c r="T1231" s="2"/>
      <c r="U1231" s="2"/>
      <c r="V1231" s="2"/>
      <c r="W1231" s="2"/>
      <c r="X1231" s="2"/>
      <c r="Y1231" s="2"/>
      <c r="Z1231" s="2"/>
      <c r="AB1231" s="2"/>
      <c r="AC1231" s="2"/>
      <c r="AD1231" s="2"/>
      <c r="AE1231" s="2"/>
      <c r="AF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S1233" s="2"/>
      <c r="T1233" s="2"/>
      <c r="U1233" s="2"/>
      <c r="V1233" s="2"/>
      <c r="W1233" s="2"/>
      <c r="X1233" s="2"/>
      <c r="Y1233" s="2"/>
      <c r="Z1233" s="2"/>
      <c r="AB1233" s="2"/>
      <c r="AC1233" s="2"/>
      <c r="AD1233" s="2"/>
      <c r="AE1233" s="2"/>
      <c r="AF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S1235" s="2"/>
      <c r="T1235" s="2"/>
      <c r="U1235" s="2"/>
      <c r="V1235" s="2"/>
      <c r="W1235" s="2"/>
      <c r="X1235" s="2"/>
      <c r="Y1235" s="2"/>
      <c r="Z1235" s="2"/>
      <c r="AB1235" s="2"/>
      <c r="AC1235" s="2"/>
      <c r="AD1235" s="2"/>
      <c r="AE1235" s="2"/>
      <c r="AF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</row>
  </sheetData>
  <autoFilter ref="$A$1:$P$1098">
    <filterColumn colId="0">
      <filters blank="1">
        <filter val="wolt"/>
      </filters>
    </filterColumn>
  </autoFil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idden="1">
      <c r="A1" s="5" t="s">
        <v>1980</v>
      </c>
      <c r="B1" s="6"/>
      <c r="C1" s="6"/>
      <c r="D1" s="6"/>
      <c r="E1" s="7"/>
    </row>
    <row r="2" hidden="1">
      <c r="A2" s="10"/>
      <c r="B2" s="11"/>
      <c r="C2" s="11"/>
      <c r="D2" s="11"/>
      <c r="E2" s="12"/>
    </row>
    <row r="3" hidden="1">
      <c r="A3" s="5" t="s">
        <v>1655</v>
      </c>
      <c r="B3" s="6"/>
      <c r="C3" s="6"/>
      <c r="D3" s="6"/>
      <c r="E3" s="7"/>
    </row>
    <row r="4" hidden="1">
      <c r="A4" s="10"/>
      <c r="B4" s="11"/>
      <c r="C4" s="11"/>
      <c r="D4" s="11"/>
      <c r="E4" s="12"/>
    </row>
    <row r="5" hidden="1">
      <c r="A5" s="13">
        <v>45536.0</v>
      </c>
      <c r="B5" s="6"/>
      <c r="C5" s="14" t="s">
        <v>1656</v>
      </c>
      <c r="D5" s="15">
        <v>45536.0</v>
      </c>
      <c r="E5" s="7"/>
    </row>
    <row r="6" hidden="1">
      <c r="A6" s="10"/>
      <c r="B6" s="11"/>
      <c r="C6" s="16"/>
      <c r="D6" s="11"/>
      <c r="E6" s="12"/>
    </row>
    <row r="7" hidden="1">
      <c r="A7" s="17" t="str">
        <f>CHOOSE(WEEKDAY(A5), "Neděle", "Pondělí", "Úterý", "Středa", "Čtvrtek", "Pátek", "Sobota")</f>
        <v>Neděle</v>
      </c>
      <c r="B7" s="7"/>
      <c r="C7" s="16"/>
      <c r="D7" s="18" t="str">
        <f>CHOOSE(WEEKDAY(D5), "Neděle", "Pondělí", "Úterý", "Středa", "Čtvrtek", "Pátek", "Sobota")</f>
        <v>Neděle</v>
      </c>
      <c r="E7" s="7"/>
    </row>
    <row r="8" hidden="1">
      <c r="A8" s="10"/>
      <c r="B8" s="12"/>
      <c r="C8" s="16"/>
      <c r="D8" s="11"/>
      <c r="E8" s="12"/>
    </row>
    <row r="9" hidden="1">
      <c r="A9" s="19" t="s">
        <v>1657</v>
      </c>
      <c r="B9" s="6"/>
      <c r="C9" s="6"/>
      <c r="D9" s="6"/>
      <c r="E9" s="7"/>
    </row>
    <row r="10" hidden="1">
      <c r="A10" s="20" t="s">
        <v>1658</v>
      </c>
      <c r="B10" s="21" t="s">
        <v>1659</v>
      </c>
      <c r="C10" s="22" t="s">
        <v>1660</v>
      </c>
      <c r="D10" s="21" t="s">
        <v>1661</v>
      </c>
      <c r="E10" s="23" t="s">
        <v>13</v>
      </c>
    </row>
    <row r="11" hidden="1">
      <c r="A11" s="24" t="s">
        <v>1662</v>
      </c>
      <c r="B11" s="25">
        <v>835.0</v>
      </c>
      <c r="C11" s="26">
        <v>835.0</v>
      </c>
      <c r="D11" s="27">
        <f t="shared" ref="D11:D26" si="1">C11-B11</f>
        <v>0</v>
      </c>
      <c r="E11" s="41"/>
    </row>
    <row r="12" hidden="1">
      <c r="A12" s="24" t="s">
        <v>1663</v>
      </c>
      <c r="B12" s="29">
        <v>1677.0</v>
      </c>
      <c r="C12" s="26">
        <v>1677.0</v>
      </c>
      <c r="D12" s="27">
        <f t="shared" si="1"/>
        <v>0</v>
      </c>
      <c r="E12" s="41"/>
    </row>
    <row r="13" hidden="1">
      <c r="A13" s="24" t="s">
        <v>1664</v>
      </c>
      <c r="B13" s="29">
        <v>0.0</v>
      </c>
      <c r="C13" s="26"/>
      <c r="D13" s="27">
        <f t="shared" si="1"/>
        <v>0</v>
      </c>
      <c r="E13" s="41"/>
    </row>
    <row r="14" hidden="1">
      <c r="A14" s="24" t="s">
        <v>1666</v>
      </c>
      <c r="B14" s="29">
        <v>0.0</v>
      </c>
      <c r="C14" s="26"/>
      <c r="D14" s="27">
        <f t="shared" si="1"/>
        <v>0</v>
      </c>
      <c r="E14" s="41"/>
    </row>
    <row r="15" hidden="1">
      <c r="A15" s="30" t="s">
        <v>1668</v>
      </c>
      <c r="B15" s="29">
        <v>240.0</v>
      </c>
      <c r="C15" s="26">
        <v>240.0</v>
      </c>
      <c r="D15" s="27">
        <f t="shared" si="1"/>
        <v>0</v>
      </c>
      <c r="E15" s="41"/>
    </row>
    <row r="16" hidden="1">
      <c r="A16" s="30" t="s">
        <v>1669</v>
      </c>
      <c r="B16" s="29">
        <v>0.0</v>
      </c>
      <c r="C16" s="26"/>
      <c r="D16" s="27">
        <f t="shared" si="1"/>
        <v>0</v>
      </c>
      <c r="E16" s="41"/>
    </row>
    <row r="17" hidden="1">
      <c r="A17" s="30" t="s">
        <v>1671</v>
      </c>
      <c r="B17" s="29">
        <v>1500.0</v>
      </c>
      <c r="C17" s="26">
        <v>1500.0</v>
      </c>
      <c r="D17" s="27">
        <f t="shared" si="1"/>
        <v>0</v>
      </c>
      <c r="E17" s="40" t="s">
        <v>3722</v>
      </c>
    </row>
    <row r="18" hidden="1">
      <c r="A18" s="31" t="s">
        <v>1673</v>
      </c>
      <c r="B18" s="29">
        <v>0.0</v>
      </c>
      <c r="C18" s="26"/>
      <c r="D18" s="27">
        <f t="shared" si="1"/>
        <v>0</v>
      </c>
      <c r="E18" s="41"/>
    </row>
    <row r="19" hidden="1">
      <c r="A19" s="32" t="s">
        <v>1674</v>
      </c>
      <c r="B19" s="29">
        <v>4519.0</v>
      </c>
      <c r="C19" s="33">
        <f t="array" ref="C19">SUMIFS(INDIRECT(A1 &amp; " Restia!C:C"), INDIRECT(A1 &amp; " Restia!A:A"), A19, INDIRECT(A1 &amp; " Restia!B:B"), "&lt;&gt;canceled")</f>
        <v>34020</v>
      </c>
      <c r="D19" s="27">
        <f t="shared" si="1"/>
        <v>29501</v>
      </c>
      <c r="E19" s="41"/>
    </row>
    <row r="20" hidden="1">
      <c r="A20" s="32" t="s">
        <v>1675</v>
      </c>
      <c r="B20" s="29">
        <v>6664.0</v>
      </c>
      <c r="C20" s="9">
        <f t="array" ref="C20">SUMIFS( INDIRECT(A1 &amp; " Restia!C:C"), INDIRECT(A1 &amp; " Restia!A:A"), A20, INDIRECT(A1 &amp; " Restia!B:B"), "&lt;&gt;canceled" )</f>
        <v>18819</v>
      </c>
      <c r="D20" s="27">
        <f t="shared" si="1"/>
        <v>12155</v>
      </c>
      <c r="E20" s="41"/>
    </row>
    <row r="21" hidden="1">
      <c r="A21" s="32" t="s">
        <v>1676</v>
      </c>
      <c r="B21" s="29">
        <v>6188.0</v>
      </c>
      <c r="C21" s="9">
        <f t="array" ref="C21">SUMIFS( INDIRECT(A1 &amp; " Restia!C:C"), INDIRECT(A1 &amp; " Restia!A:A"), "damejidlo", INDIRECT(A1 &amp; " Restia!G:G"), "online", INDIRECT(A1 &amp; " Restia!B:B"), "&lt;&gt;canceled" )</f>
        <v>26654</v>
      </c>
      <c r="D21" s="27">
        <f t="shared" si="1"/>
        <v>20466</v>
      </c>
      <c r="E21" s="41"/>
    </row>
    <row r="22" hidden="1">
      <c r="A22" s="32" t="s">
        <v>1677</v>
      </c>
      <c r="B22" s="29">
        <v>3296.0</v>
      </c>
      <c r="C22" s="9">
        <f t="array" ref="C22">SUMIFS( INDIRECT(A1 &amp; " Restia!C:C"), INDIRECT(A1 &amp; " Restia!A:A"), "generic", INDIRECT(A1 &amp; " Restia!G:G"), "online", INDIRECT(A1 &amp; " Restia!B:B"), "&lt;&gt;canceled" )</f>
        <v>26600</v>
      </c>
      <c r="D22" s="27">
        <f t="shared" si="1"/>
        <v>23304</v>
      </c>
      <c r="E22" s="41"/>
    </row>
    <row r="23" hidden="1">
      <c r="A23" s="32" t="s">
        <v>1679</v>
      </c>
      <c r="B23" s="29">
        <v>0.0</v>
      </c>
      <c r="C23" s="9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0</v>
      </c>
      <c r="D23" s="27">
        <f t="shared" si="1"/>
        <v>0</v>
      </c>
      <c r="E23" s="41"/>
    </row>
    <row r="24" hidden="1">
      <c r="A24" s="32" t="s">
        <v>1680</v>
      </c>
      <c r="B24" s="29">
        <v>593.0</v>
      </c>
      <c r="C24" s="9">
        <f t="array" ref="C24">SUMIFS( INDIRECT(A1 &amp; " Restia!C:C"), INDIRECT(A1 &amp; " Restia!A:A"), "damejidlo", INDIRECT(A1 &amp; " Restia!G:G"), "cash", INDIRECT(A1 &amp; " Restia!B:B"), "&lt;&gt;canceled")</f>
        <v>9342</v>
      </c>
      <c r="D24" s="27">
        <f t="shared" si="1"/>
        <v>8749</v>
      </c>
      <c r="E24" s="41"/>
    </row>
    <row r="25" hidden="1">
      <c r="A25" s="35" t="s">
        <v>1681</v>
      </c>
      <c r="B25" s="29">
        <v>24917.0</v>
      </c>
      <c r="C25" s="9">
        <f t="array" ref="C25">SUM(INDIRECT(A1 &amp; " Restia!C:C")) - SUMIFS(INDIRECT(A1 &amp; " Restia!C:C"), INDIRECT(A1 &amp; " Restia!B:B"), "canceled")</f>
        <v>135238.6</v>
      </c>
      <c r="D25" s="27">
        <f t="shared" si="1"/>
        <v>110321.6</v>
      </c>
      <c r="E25" s="41"/>
    </row>
    <row r="26" hidden="1">
      <c r="A26" s="36" t="s">
        <v>1682</v>
      </c>
      <c r="B26" s="42">
        <v>2.0</v>
      </c>
      <c r="C26" s="43">
        <f>sum(C11:C23)-C25</f>
        <v>-24893.6</v>
      </c>
      <c r="D26" s="44">
        <f t="shared" si="1"/>
        <v>-24895.6</v>
      </c>
      <c r="E26" s="45"/>
    </row>
    <row r="27" hidden="1"/>
    <row r="28" hidden="1"/>
    <row r="29" hidden="1">
      <c r="A29" s="5" t="s">
        <v>1980</v>
      </c>
      <c r="B29" s="6"/>
      <c r="C29" s="6"/>
      <c r="D29" s="6"/>
      <c r="E29" s="7"/>
    </row>
    <row r="30" hidden="1">
      <c r="A30" s="10"/>
      <c r="B30" s="11"/>
      <c r="C30" s="11"/>
      <c r="D30" s="11"/>
      <c r="E30" s="12"/>
    </row>
    <row r="31" hidden="1">
      <c r="A31" s="5" t="s">
        <v>1655</v>
      </c>
      <c r="B31" s="6"/>
      <c r="C31" s="6"/>
      <c r="D31" s="6"/>
      <c r="E31" s="7"/>
    </row>
    <row r="32" hidden="1">
      <c r="A32" s="10"/>
      <c r="B32" s="11"/>
      <c r="C32" s="11"/>
      <c r="D32" s="11"/>
      <c r="E32" s="12"/>
    </row>
    <row r="33" hidden="1">
      <c r="A33" s="13">
        <v>45537.0</v>
      </c>
      <c r="B33" s="6"/>
      <c r="C33" s="14" t="s">
        <v>1656</v>
      </c>
      <c r="D33" s="15">
        <v>45543.0</v>
      </c>
      <c r="E33" s="7"/>
    </row>
    <row r="34" hidden="1">
      <c r="A34" s="10"/>
      <c r="B34" s="11"/>
      <c r="C34" s="16"/>
      <c r="D34" s="11"/>
      <c r="E34" s="12"/>
    </row>
    <row r="35" hidden="1">
      <c r="A35" s="17" t="str">
        <f>CHOOSE(WEEKDAY(A33), "Neděle", "Pondělí", "Úterý", "Středa", "Čtvrtek", "Pátek", "Sobota")</f>
        <v>Pondělí</v>
      </c>
      <c r="B35" s="7"/>
      <c r="C35" s="16"/>
      <c r="D35" s="18" t="str">
        <f>CHOOSE(WEEKDAY(D33), "Neděle", "Pondělí", "Úterý", "Středa", "Čtvrtek", "Pátek", "Sobota")</f>
        <v>Neděle</v>
      </c>
      <c r="E35" s="7"/>
    </row>
    <row r="36" hidden="1">
      <c r="A36" s="10"/>
      <c r="B36" s="12"/>
      <c r="C36" s="16"/>
      <c r="D36" s="11"/>
      <c r="E36" s="12"/>
    </row>
    <row r="37" hidden="1">
      <c r="A37" s="19" t="s">
        <v>1657</v>
      </c>
      <c r="B37" s="6"/>
      <c r="C37" s="6"/>
      <c r="D37" s="6"/>
      <c r="E37" s="7"/>
    </row>
    <row r="38" hidden="1">
      <c r="A38" s="20" t="s">
        <v>1658</v>
      </c>
      <c r="B38" s="21" t="s">
        <v>1659</v>
      </c>
      <c r="C38" s="22" t="s">
        <v>1660</v>
      </c>
      <c r="D38" s="21" t="s">
        <v>1661</v>
      </c>
      <c r="E38" s="23" t="s">
        <v>13</v>
      </c>
    </row>
    <row r="39" hidden="1">
      <c r="A39" s="24" t="s">
        <v>1662</v>
      </c>
      <c r="B39" s="25">
        <v>15515.0</v>
      </c>
      <c r="C39" s="26">
        <f>(2000*1)+(1000*3)+(500*16)+(200*21)+(100*2)+(50*3)+(20*3)+(10*5)+(5*4)+(2*4)+(1*3)</f>
        <v>17691</v>
      </c>
      <c r="D39" s="27">
        <f t="shared" ref="D39:D54" si="2">C39-B39</f>
        <v>2176</v>
      </c>
      <c r="E39" s="41"/>
    </row>
    <row r="40" hidden="1">
      <c r="A40" s="24" t="s">
        <v>1663</v>
      </c>
      <c r="B40" s="29">
        <v>3301.0</v>
      </c>
      <c r="C40" s="26">
        <f>1284+249+470+423+720+155</f>
        <v>3301</v>
      </c>
      <c r="D40" s="27">
        <f t="shared" si="2"/>
        <v>0</v>
      </c>
      <c r="E40" s="41"/>
    </row>
    <row r="41" hidden="1">
      <c r="A41" s="24" t="s">
        <v>1664</v>
      </c>
      <c r="B41" s="29">
        <v>0.0</v>
      </c>
      <c r="C41" s="26"/>
      <c r="D41" s="27">
        <f t="shared" si="2"/>
        <v>0</v>
      </c>
      <c r="E41" s="41"/>
    </row>
    <row r="42" hidden="1">
      <c r="A42" s="24" t="s">
        <v>1666</v>
      </c>
      <c r="B42" s="29">
        <v>0.0</v>
      </c>
      <c r="C42" s="26"/>
      <c r="D42" s="27">
        <f t="shared" si="2"/>
        <v>0</v>
      </c>
      <c r="E42" s="41"/>
    </row>
    <row r="43" hidden="1">
      <c r="A43" s="30" t="s">
        <v>1668</v>
      </c>
      <c r="B43" s="29">
        <v>320.0</v>
      </c>
      <c r="C43" s="26"/>
      <c r="D43" s="27">
        <f t="shared" si="2"/>
        <v>-320</v>
      </c>
      <c r="E43" s="41"/>
    </row>
    <row r="44" hidden="1">
      <c r="A44" s="30" t="s">
        <v>1669</v>
      </c>
      <c r="B44" s="29">
        <v>0.0</v>
      </c>
      <c r="C44" s="26"/>
      <c r="D44" s="27">
        <f t="shared" si="2"/>
        <v>0</v>
      </c>
      <c r="E44" s="41"/>
    </row>
    <row r="45" hidden="1">
      <c r="A45" s="30" t="s">
        <v>1671</v>
      </c>
      <c r="B45" s="29">
        <v>0.0</v>
      </c>
      <c r="C45" s="26"/>
      <c r="D45" s="27">
        <f t="shared" si="2"/>
        <v>0</v>
      </c>
      <c r="E45" s="40"/>
    </row>
    <row r="46" hidden="1">
      <c r="A46" s="31" t="s">
        <v>1673</v>
      </c>
      <c r="B46" s="29">
        <v>80.0</v>
      </c>
      <c r="C46" s="26">
        <f>40+40+40+80+80+120</f>
        <v>400</v>
      </c>
      <c r="D46" s="27">
        <f t="shared" si="2"/>
        <v>320</v>
      </c>
      <c r="E46" s="41"/>
    </row>
    <row r="47" hidden="1">
      <c r="A47" s="32" t="s">
        <v>1674</v>
      </c>
      <c r="B47" s="29">
        <v>39940.0</v>
      </c>
      <c r="C47" s="33">
        <f t="array" ref="C47">SUMIFS(INDIRECT(A29 &amp; " Restia!C:C"), INDIRECT(A29 &amp; " Restia!A:A"), A47, INDIRECT(A29 &amp; " Restia!B:B"), "&lt;&gt;canceled")</f>
        <v>34020</v>
      </c>
      <c r="D47" s="27">
        <f t="shared" si="2"/>
        <v>-5920</v>
      </c>
      <c r="E47" s="41"/>
    </row>
    <row r="48" hidden="1">
      <c r="A48" s="32" t="s">
        <v>1675</v>
      </c>
      <c r="B48" s="29">
        <v>26553.0</v>
      </c>
      <c r="C48" s="9">
        <f t="array" ref="C48">SUMIFS( INDIRECT(A29 &amp; " Restia!C:C"), INDIRECT(A29 &amp; " Restia!A:A"), A48, INDIRECT(A29 &amp; " Restia!B:B"), "&lt;&gt;canceled" )</f>
        <v>18819</v>
      </c>
      <c r="D48" s="27">
        <f t="shared" si="2"/>
        <v>-7734</v>
      </c>
      <c r="E48" s="41"/>
    </row>
    <row r="49" hidden="1">
      <c r="A49" s="32" t="s">
        <v>1676</v>
      </c>
      <c r="B49" s="29">
        <v>56450.0</v>
      </c>
      <c r="C49" s="9">
        <f t="array" ref="C49">SUMIFS( INDIRECT(A29 &amp; " Restia!C:C"), INDIRECT(A29 &amp; " Restia!A:A"), "damejidlo", INDIRECT(A29 &amp; " Restia!G:G"), "online", INDIRECT(A29 &amp; " Restia!B:B"), "&lt;&gt;canceled" )</f>
        <v>26654</v>
      </c>
      <c r="D49" s="27">
        <f t="shared" si="2"/>
        <v>-29796</v>
      </c>
      <c r="E49" s="41"/>
    </row>
    <row r="50" hidden="1">
      <c r="A50" s="32" t="s">
        <v>1677</v>
      </c>
      <c r="B50" s="29">
        <v>22638.0</v>
      </c>
      <c r="C50" s="9">
        <f t="array" ref="C50">SUMIFS( INDIRECT(A29 &amp; " Restia!C:C"), INDIRECT(A29 &amp; " Restia!A:A"), "generic", INDIRECT(A29 &amp; " Restia!G:G"), "online", INDIRECT(A29 &amp; " Restia!B:B"), "&lt;&gt;canceled" )</f>
        <v>26600</v>
      </c>
      <c r="D50" s="27">
        <f t="shared" si="2"/>
        <v>3962</v>
      </c>
      <c r="E50" s="41"/>
    </row>
    <row r="51" hidden="1">
      <c r="A51" s="32" t="s">
        <v>1679</v>
      </c>
      <c r="B51" s="29">
        <v>6273.0</v>
      </c>
      <c r="C51" s="9">
        <f t="array" ref="C51">SUMIFS( INDIRECT(A29 &amp; " Restia!C:C"), INDIRECT(A29 &amp; " Restia!E:E"), "wolt kurýr", INDIRECT(A29 &amp; " Restia!A:A"), "&lt;&gt;wolt", INDIRECT(A29 &amp; " Restia!G:G"), "cash", INDIRECT(A29 &amp; " Restia!B:B"), "&lt;&gt;canceled" )</f>
        <v>0</v>
      </c>
      <c r="D51" s="27">
        <f t="shared" si="2"/>
        <v>-6273</v>
      </c>
      <c r="E51" s="41"/>
    </row>
    <row r="52" hidden="1">
      <c r="A52" s="32" t="s">
        <v>1680</v>
      </c>
      <c r="B52" s="29">
        <v>11592.0</v>
      </c>
      <c r="C52" s="9">
        <f t="array" ref="C52">SUMIFS( INDIRECT(A29 &amp; " Restia!C:C"), INDIRECT(A29 &amp; " Restia!A:A"), "damejidlo", INDIRECT(A29 &amp; " Restia!G:G"), "cash", INDIRECT(A29 &amp; " Restia!B:B"), "&lt;&gt;canceled")</f>
        <v>9342</v>
      </c>
      <c r="D52" s="27">
        <f t="shared" si="2"/>
        <v>-2250</v>
      </c>
      <c r="E52" s="41"/>
    </row>
    <row r="53" hidden="1">
      <c r="A53" s="35" t="s">
        <v>1681</v>
      </c>
      <c r="B53" s="29">
        <v>173743.0</v>
      </c>
      <c r="C53" s="9">
        <f t="array" ref="C53">SUM(INDIRECT(A29 &amp; " Restia!C:C")) - SUMIFS(INDIRECT(A29 &amp; " Restia!C:C"), INDIRECT(A29 &amp; " Restia!B:B"), "canceled")</f>
        <v>135238.6</v>
      </c>
      <c r="D53" s="27">
        <f t="shared" si="2"/>
        <v>-38504.4</v>
      </c>
      <c r="E53" s="41"/>
    </row>
    <row r="54" hidden="1">
      <c r="A54" s="36" t="s">
        <v>1682</v>
      </c>
      <c r="B54" s="42">
        <v>-2673.0</v>
      </c>
      <c r="C54" s="43">
        <f>sum(C39:C51)-C53</f>
        <v>-7753.6</v>
      </c>
      <c r="D54" s="44">
        <f t="shared" si="2"/>
        <v>-5080.6</v>
      </c>
      <c r="E54" s="45"/>
    </row>
    <row r="55" hidden="1"/>
    <row r="56" hidden="1"/>
    <row r="57" hidden="1">
      <c r="A57" s="5" t="s">
        <v>1980</v>
      </c>
      <c r="B57" s="6"/>
      <c r="C57" s="6"/>
      <c r="D57" s="6"/>
      <c r="E57" s="7"/>
    </row>
    <row r="58" hidden="1">
      <c r="A58" s="10"/>
      <c r="B58" s="11"/>
      <c r="C58" s="11"/>
      <c r="D58" s="11"/>
      <c r="E58" s="12"/>
    </row>
    <row r="59" hidden="1">
      <c r="A59" s="5" t="s">
        <v>1655</v>
      </c>
      <c r="B59" s="6"/>
      <c r="C59" s="6"/>
      <c r="D59" s="6"/>
      <c r="E59" s="7"/>
    </row>
    <row r="60" hidden="1">
      <c r="A60" s="10"/>
      <c r="B60" s="11"/>
      <c r="C60" s="11"/>
      <c r="D60" s="11"/>
      <c r="E60" s="12"/>
    </row>
    <row r="61" hidden="1">
      <c r="A61" s="13">
        <v>45544.0</v>
      </c>
      <c r="B61" s="6"/>
      <c r="C61" s="14" t="s">
        <v>1656</v>
      </c>
      <c r="D61" s="15">
        <v>45550.0</v>
      </c>
      <c r="E61" s="7"/>
    </row>
    <row r="62" hidden="1">
      <c r="A62" s="10"/>
      <c r="B62" s="11"/>
      <c r="C62" s="16"/>
      <c r="D62" s="11"/>
      <c r="E62" s="12"/>
    </row>
    <row r="63" hidden="1">
      <c r="A63" s="17" t="str">
        <f>CHOOSE(WEEKDAY(A61), "Neděle", "Pondělí", "Úterý", "Středa", "Čtvrtek", "Pátek", "Sobota")</f>
        <v>Pondělí</v>
      </c>
      <c r="B63" s="7"/>
      <c r="C63" s="16"/>
      <c r="D63" s="18" t="str">
        <f>CHOOSE(WEEKDAY(D61), "Neděle", "Pondělí", "Úterý", "Středa", "Čtvrtek", "Pátek", "Sobota")</f>
        <v>Neděle</v>
      </c>
      <c r="E63" s="7"/>
    </row>
    <row r="64" hidden="1">
      <c r="A64" s="10"/>
      <c r="B64" s="12"/>
      <c r="C64" s="16"/>
      <c r="D64" s="11"/>
      <c r="E64" s="12"/>
    </row>
    <row r="65" hidden="1">
      <c r="A65" s="19" t="s">
        <v>1657</v>
      </c>
      <c r="B65" s="6"/>
      <c r="C65" s="6"/>
      <c r="D65" s="6"/>
      <c r="E65" s="7"/>
    </row>
    <row r="66" hidden="1">
      <c r="A66" s="20" t="s">
        <v>1658</v>
      </c>
      <c r="B66" s="21" t="s">
        <v>1659</v>
      </c>
      <c r="C66" s="22" t="s">
        <v>1660</v>
      </c>
      <c r="D66" s="21" t="s">
        <v>1661</v>
      </c>
      <c r="E66" s="23" t="s">
        <v>13</v>
      </c>
    </row>
    <row r="67" hidden="1">
      <c r="A67" s="24" t="s">
        <v>1662</v>
      </c>
      <c r="B67" s="25">
        <v>22860.0</v>
      </c>
      <c r="C67" s="26">
        <f>(2000*0)+(1000*10)+(500*15)+(200*24)+(100*2)+(50*2)+(20*7)+(10*8)+(5*6)+(2*4)+(1*2)</f>
        <v>22860</v>
      </c>
      <c r="D67" s="27">
        <f t="shared" ref="D67:D82" si="3">C67-B67</f>
        <v>0</v>
      </c>
      <c r="E67" s="41"/>
    </row>
    <row r="68" hidden="1">
      <c r="A68" s="24" t="s">
        <v>1663</v>
      </c>
      <c r="B68" s="29">
        <v>5728.0</v>
      </c>
      <c r="C68" s="26">
        <f>213+238+2233+428+1719+897</f>
        <v>5728</v>
      </c>
      <c r="D68" s="27">
        <f t="shared" si="3"/>
        <v>0</v>
      </c>
      <c r="E68" s="41"/>
    </row>
    <row r="69" hidden="1">
      <c r="A69" s="24" t="s">
        <v>1664</v>
      </c>
      <c r="B69" s="25">
        <v>0.0</v>
      </c>
      <c r="C69" s="26"/>
      <c r="D69" s="27">
        <f t="shared" si="3"/>
        <v>0</v>
      </c>
      <c r="E69" s="41"/>
    </row>
    <row r="70" hidden="1">
      <c r="A70" s="24" t="s">
        <v>1666</v>
      </c>
      <c r="B70" s="29">
        <v>0.0</v>
      </c>
      <c r="C70" s="26"/>
      <c r="D70" s="27">
        <f t="shared" si="3"/>
        <v>0</v>
      </c>
      <c r="E70" s="41"/>
    </row>
    <row r="71" hidden="1">
      <c r="A71" s="30" t="s">
        <v>1668</v>
      </c>
      <c r="B71" s="29">
        <v>160.0</v>
      </c>
      <c r="C71" s="26"/>
      <c r="D71" s="27">
        <f t="shared" si="3"/>
        <v>-160</v>
      </c>
      <c r="E71" s="41"/>
    </row>
    <row r="72" hidden="1">
      <c r="A72" s="30" t="s">
        <v>1669</v>
      </c>
      <c r="B72" s="29">
        <v>110.0</v>
      </c>
      <c r="C72" s="26">
        <v>110.0</v>
      </c>
      <c r="D72" s="27">
        <f t="shared" si="3"/>
        <v>0</v>
      </c>
      <c r="E72" s="41"/>
    </row>
    <row r="73" hidden="1">
      <c r="A73" s="30" t="s">
        <v>1671</v>
      </c>
      <c r="B73" s="29">
        <v>0.0</v>
      </c>
      <c r="C73" s="26"/>
      <c r="D73" s="27">
        <f t="shared" si="3"/>
        <v>0</v>
      </c>
      <c r="E73" s="40"/>
    </row>
    <row r="74" hidden="1">
      <c r="A74" s="31" t="s">
        <v>1673</v>
      </c>
      <c r="B74" s="29">
        <v>840.0</v>
      </c>
      <c r="C74" s="26">
        <f>240+200+80+200+120+160</f>
        <v>1000</v>
      </c>
      <c r="D74" s="27">
        <f t="shared" si="3"/>
        <v>160</v>
      </c>
      <c r="E74" s="41"/>
    </row>
    <row r="75" hidden="1">
      <c r="A75" s="32" t="s">
        <v>1674</v>
      </c>
      <c r="B75" s="29">
        <v>53500.0</v>
      </c>
      <c r="C75" s="33">
        <f t="array" ref="C75">SUMIFS(INDIRECT(A57 &amp; " Restia!C:C"), INDIRECT(A57 &amp; " Restia!A:A"), A75, INDIRECT(A57 &amp; " Restia!B:B"), "&lt;&gt;canceled")</f>
        <v>34020</v>
      </c>
      <c r="D75" s="27">
        <f t="shared" si="3"/>
        <v>-19480</v>
      </c>
      <c r="E75" s="41"/>
    </row>
    <row r="76" hidden="1">
      <c r="A76" s="32" t="s">
        <v>1675</v>
      </c>
      <c r="B76" s="29">
        <v>16312.0</v>
      </c>
      <c r="C76" s="9">
        <f t="array" ref="C76">SUMIFS( INDIRECT(A57 &amp; " Restia!C:C"), INDIRECT(A57 &amp; " Restia!A:A"), A76, INDIRECT(A57 &amp; " Restia!B:B"), "&lt;&gt;canceled" )</f>
        <v>18819</v>
      </c>
      <c r="D76" s="27">
        <f t="shared" si="3"/>
        <v>2507</v>
      </c>
      <c r="E76" s="41"/>
    </row>
    <row r="77" hidden="1">
      <c r="A77" s="32" t="s">
        <v>1676</v>
      </c>
      <c r="B77" s="29">
        <v>69851.5</v>
      </c>
      <c r="C77" s="9">
        <f t="array" ref="C77">SUMIFS( INDIRECT(A57 &amp; " Restia!C:C"), INDIRECT(A57 &amp; " Restia!A:A"), "damejidlo", INDIRECT(A57 &amp; " Restia!G:G"), "online", INDIRECT(A57 &amp; " Restia!B:B"), "&lt;&gt;canceled" )</f>
        <v>26654</v>
      </c>
      <c r="D77" s="27">
        <f t="shared" si="3"/>
        <v>-43197.5</v>
      </c>
      <c r="E77" s="41"/>
    </row>
    <row r="78" hidden="1">
      <c r="A78" s="32" t="s">
        <v>1677</v>
      </c>
      <c r="B78" s="29">
        <v>29084.0</v>
      </c>
      <c r="C78" s="9">
        <f t="array" ref="C78">SUMIFS( INDIRECT(A57 &amp; " Restia!C:C"), INDIRECT(A57 &amp; " Restia!A:A"), "generic", INDIRECT(A57 &amp; " Restia!G:G"), "online", INDIRECT(A57 &amp; " Restia!B:B"), "&lt;&gt;canceled" )</f>
        <v>26600</v>
      </c>
      <c r="D78" s="27">
        <f t="shared" si="3"/>
        <v>-2484</v>
      </c>
      <c r="E78" s="41"/>
    </row>
    <row r="79" hidden="1">
      <c r="A79" s="32" t="s">
        <v>1679</v>
      </c>
      <c r="B79" s="29">
        <v>3610.5</v>
      </c>
      <c r="C79" s="9">
        <f t="array" ref="C79">SUMIFS( INDIRECT(A57 &amp; " Restia!C:C"), INDIRECT(A57 &amp; " Restia!E:E"), "wolt kurýr", INDIRECT(A57 &amp; " Restia!A:A"), "&lt;&gt;wolt", INDIRECT(A57 &amp; " Restia!G:G"), "cash", INDIRECT(A57 &amp; " Restia!B:B"), "&lt;&gt;canceled" )</f>
        <v>0</v>
      </c>
      <c r="D79" s="27">
        <f t="shared" si="3"/>
        <v>-3610.5</v>
      </c>
      <c r="E79" s="41"/>
    </row>
    <row r="80" hidden="1">
      <c r="A80" s="32" t="s">
        <v>1680</v>
      </c>
      <c r="B80" s="29">
        <v>14908.0</v>
      </c>
      <c r="C80" s="9">
        <f t="array" ref="C80">SUMIFS( INDIRECT(A57 &amp; " Restia!C:C"), INDIRECT(A57 &amp; " Restia!A:A"), "damejidlo", INDIRECT(A57 &amp; " Restia!G:G"), "cash", INDIRECT(A57 &amp; " Restia!B:B"), "&lt;&gt;canceled")</f>
        <v>9342</v>
      </c>
      <c r="D80" s="27">
        <f t="shared" si="3"/>
        <v>-5566</v>
      </c>
      <c r="E80" s="41"/>
    </row>
    <row r="81" hidden="1">
      <c r="A81" s="35" t="s">
        <v>1681</v>
      </c>
      <c r="B81" s="29">
        <v>202056.0</v>
      </c>
      <c r="C81" s="9">
        <f t="array" ref="C81">SUM(INDIRECT(A57 &amp; " Restia!C:C")) - SUMIFS(INDIRECT(A57 &amp; " Restia!C:C"), INDIRECT(A57 &amp; " Restia!B:B"), "canceled")</f>
        <v>135238.6</v>
      </c>
      <c r="D81" s="27">
        <f t="shared" si="3"/>
        <v>-66817.4</v>
      </c>
      <c r="E81" s="41"/>
    </row>
    <row r="82" hidden="1">
      <c r="A82" s="36" t="s">
        <v>1682</v>
      </c>
      <c r="B82" s="42">
        <v>0.0</v>
      </c>
      <c r="C82" s="43">
        <f>sum(C67:C79)-C81</f>
        <v>552.4</v>
      </c>
      <c r="D82" s="44">
        <f t="shared" si="3"/>
        <v>552.4</v>
      </c>
      <c r="E82" s="45"/>
    </row>
    <row r="83" hidden="1"/>
    <row r="84" hidden="1"/>
    <row r="85" hidden="1">
      <c r="A85" s="5" t="s">
        <v>1980</v>
      </c>
      <c r="B85" s="6"/>
      <c r="C85" s="6"/>
      <c r="D85" s="6"/>
      <c r="E85" s="7"/>
    </row>
    <row r="86" hidden="1">
      <c r="A86" s="10"/>
      <c r="B86" s="11"/>
      <c r="C86" s="11"/>
      <c r="D86" s="11"/>
      <c r="E86" s="12"/>
    </row>
    <row r="87" hidden="1">
      <c r="A87" s="5" t="s">
        <v>1655</v>
      </c>
      <c r="B87" s="6"/>
      <c r="C87" s="6"/>
      <c r="D87" s="6"/>
      <c r="E87" s="7"/>
    </row>
    <row r="88" hidden="1">
      <c r="A88" s="10"/>
      <c r="B88" s="11"/>
      <c r="C88" s="11"/>
      <c r="D88" s="11"/>
      <c r="E88" s="12"/>
    </row>
    <row r="89" hidden="1">
      <c r="A89" s="13">
        <v>45551.0</v>
      </c>
      <c r="B89" s="6"/>
      <c r="C89" s="14" t="s">
        <v>1656</v>
      </c>
      <c r="D89" s="15">
        <v>45557.0</v>
      </c>
      <c r="E89" s="7"/>
    </row>
    <row r="90" hidden="1">
      <c r="A90" s="10"/>
      <c r="B90" s="11"/>
      <c r="C90" s="16"/>
      <c r="D90" s="11"/>
      <c r="E90" s="12"/>
    </row>
    <row r="91" hidden="1">
      <c r="A91" s="17" t="str">
        <f>CHOOSE(WEEKDAY(A89), "Neděle", "Pondělí", "Úterý", "Středa", "Čtvrtek", "Pátek", "Sobota")</f>
        <v>Pondělí</v>
      </c>
      <c r="B91" s="7"/>
      <c r="C91" s="16"/>
      <c r="D91" s="18" t="str">
        <f>CHOOSE(WEEKDAY(D89), "Neděle", "Pondělí", "Úterý", "Středa", "Čtvrtek", "Pátek", "Sobota")</f>
        <v>Neděle</v>
      </c>
      <c r="E91" s="7"/>
    </row>
    <row r="92" hidden="1">
      <c r="A92" s="10"/>
      <c r="B92" s="12"/>
      <c r="C92" s="16"/>
      <c r="D92" s="11"/>
      <c r="E92" s="12"/>
    </row>
    <row r="93" hidden="1">
      <c r="A93" s="19" t="s">
        <v>1657</v>
      </c>
      <c r="B93" s="6"/>
      <c r="C93" s="6"/>
      <c r="D93" s="6"/>
      <c r="E93" s="7"/>
    </row>
    <row r="94" hidden="1">
      <c r="A94" s="20" t="s">
        <v>1658</v>
      </c>
      <c r="B94" s="21" t="s">
        <v>1659</v>
      </c>
      <c r="C94" s="22" t="s">
        <v>1660</v>
      </c>
      <c r="D94" s="21" t="s">
        <v>1661</v>
      </c>
      <c r="E94" s="23" t="s">
        <v>13</v>
      </c>
    </row>
    <row r="95" hidden="1">
      <c r="A95" s="24" t="s">
        <v>1662</v>
      </c>
      <c r="B95" s="25">
        <v>21612.0</v>
      </c>
      <c r="C95" s="26">
        <f>(2000*1)+(1000*7)+(500*11)+(200*13)+(100*0)+(50*0)+(20*0)+(10*1)+(5*0)+(2*1)+(1*0)</f>
        <v>17112</v>
      </c>
      <c r="D95" s="27">
        <f t="shared" ref="D95:D110" si="4">C95-B95</f>
        <v>-4500</v>
      </c>
      <c r="E95" s="41"/>
    </row>
    <row r="96" hidden="1">
      <c r="A96" s="24" t="s">
        <v>1663</v>
      </c>
      <c r="B96" s="29">
        <v>4496.0</v>
      </c>
      <c r="C96" s="26">
        <f>653+45+690+987+966+656+499</f>
        <v>4496</v>
      </c>
      <c r="D96" s="27">
        <f t="shared" si="4"/>
        <v>0</v>
      </c>
      <c r="E96" s="41"/>
    </row>
    <row r="97" hidden="1">
      <c r="A97" s="24" t="s">
        <v>1664</v>
      </c>
      <c r="B97" s="25">
        <v>560.0</v>
      </c>
      <c r="C97" s="26">
        <f>140+140+140+140</f>
        <v>560</v>
      </c>
      <c r="D97" s="27">
        <f t="shared" si="4"/>
        <v>0</v>
      </c>
      <c r="E97" s="41"/>
    </row>
    <row r="98" hidden="1">
      <c r="A98" s="24" t="s">
        <v>1666</v>
      </c>
      <c r="B98" s="29">
        <v>500.0</v>
      </c>
      <c r="C98" s="26">
        <v>500.0</v>
      </c>
      <c r="D98" s="27">
        <f t="shared" si="4"/>
        <v>0</v>
      </c>
      <c r="E98" s="41"/>
    </row>
    <row r="99" hidden="1">
      <c r="A99" s="30" t="s">
        <v>1668</v>
      </c>
      <c r="B99" s="29">
        <v>0.0</v>
      </c>
      <c r="C99" s="26"/>
      <c r="D99" s="27">
        <f t="shared" si="4"/>
        <v>0</v>
      </c>
      <c r="E99" s="41"/>
    </row>
    <row r="100" hidden="1">
      <c r="A100" s="30" t="s">
        <v>1669</v>
      </c>
      <c r="B100" s="29">
        <v>0.0</v>
      </c>
      <c r="C100" s="26"/>
      <c r="D100" s="27">
        <f t="shared" si="4"/>
        <v>0</v>
      </c>
      <c r="E100" s="41"/>
    </row>
    <row r="101" hidden="1">
      <c r="A101" s="30" t="s">
        <v>1671</v>
      </c>
      <c r="B101" s="29">
        <v>1114.0</v>
      </c>
      <c r="C101" s="26">
        <f>373+213+488+40</f>
        <v>1114</v>
      </c>
      <c r="D101" s="27">
        <f t="shared" si="4"/>
        <v>0</v>
      </c>
      <c r="E101" s="40"/>
    </row>
    <row r="102" hidden="1">
      <c r="A102" s="31" t="s">
        <v>1673</v>
      </c>
      <c r="B102" s="29">
        <v>600.0</v>
      </c>
      <c r="C102" s="26">
        <f>40+40+160+280+80</f>
        <v>600</v>
      </c>
      <c r="D102" s="27">
        <f t="shared" si="4"/>
        <v>0</v>
      </c>
      <c r="E102" s="41"/>
    </row>
    <row r="103" hidden="1">
      <c r="A103" s="32" t="s">
        <v>1674</v>
      </c>
      <c r="B103" s="29">
        <v>40468.0</v>
      </c>
      <c r="C103" s="33">
        <f t="array" ref="C103">SUMIFS(INDIRECT(A85 &amp; " Restia!C:C"), INDIRECT(A85 &amp; " Restia!A:A"), A103, INDIRECT(A85 &amp; " Restia!B:B"), "&lt;&gt;canceled")</f>
        <v>34020</v>
      </c>
      <c r="D103" s="27">
        <f t="shared" si="4"/>
        <v>-6448</v>
      </c>
      <c r="E103" s="41"/>
    </row>
    <row r="104" hidden="1">
      <c r="A104" s="32" t="s">
        <v>1675</v>
      </c>
      <c r="B104" s="29">
        <v>28194.0</v>
      </c>
      <c r="C104" s="9">
        <f t="array" ref="C104">SUMIFS( INDIRECT(A85 &amp; " Restia!C:C"), INDIRECT(A85 &amp; " Restia!A:A"), A104, INDIRECT(A85 &amp; " Restia!B:B"), "&lt;&gt;canceled" )</f>
        <v>18819</v>
      </c>
      <c r="D104" s="27">
        <f t="shared" si="4"/>
        <v>-9375</v>
      </c>
      <c r="E104" s="41"/>
    </row>
    <row r="105" hidden="1">
      <c r="A105" s="32" t="s">
        <v>1676</v>
      </c>
      <c r="B105" s="29">
        <v>62704.5</v>
      </c>
      <c r="C105" s="9">
        <f t="array" ref="C105">SUMIFS( INDIRECT(A85 &amp; " Restia!C:C"), INDIRECT(A85 &amp; " Restia!A:A"), "damejidlo", INDIRECT(A85 &amp; " Restia!G:G"), "online", INDIRECT(A85 &amp; " Restia!B:B"), "&lt;&gt;canceled" )</f>
        <v>26654</v>
      </c>
      <c r="D105" s="27">
        <f t="shared" si="4"/>
        <v>-36050.5</v>
      </c>
      <c r="E105" s="41"/>
    </row>
    <row r="106" hidden="1">
      <c r="A106" s="32" t="s">
        <v>1677</v>
      </c>
      <c r="B106" s="29">
        <v>18419.0</v>
      </c>
      <c r="C106" s="9">
        <f t="array" ref="C106">SUMIFS( INDIRECT(A85 &amp; " Restia!C:C"), INDIRECT(A85 &amp; " Restia!A:A"), "generic", INDIRECT(A85 &amp; " Restia!G:G"), "online", INDIRECT(A85 &amp; " Restia!B:B"), "&lt;&gt;canceled" )</f>
        <v>26600</v>
      </c>
      <c r="D106" s="27">
        <f t="shared" si="4"/>
        <v>8181</v>
      </c>
      <c r="E106" s="41"/>
    </row>
    <row r="107" hidden="1">
      <c r="A107" s="32" t="s">
        <v>1679</v>
      </c>
      <c r="B107" s="29">
        <v>3642.0</v>
      </c>
      <c r="C107" s="9">
        <f t="array" ref="C107">SUMIFS( INDIRECT(A85 &amp; " Restia!C:C"), INDIRECT(A85 &amp; " Restia!E:E"), "wolt kurýr", INDIRECT(A85 &amp; " Restia!A:A"), "&lt;&gt;wolt", INDIRECT(A85 &amp; " Restia!G:G"), "cash", INDIRECT(A85 &amp; " Restia!B:B"), "&lt;&gt;canceled" )</f>
        <v>0</v>
      </c>
      <c r="D107" s="27">
        <f t="shared" si="4"/>
        <v>-3642</v>
      </c>
      <c r="E107" s="41"/>
    </row>
    <row r="108" hidden="1">
      <c r="A108" s="32" t="s">
        <v>1680</v>
      </c>
      <c r="B108" s="29">
        <v>14405.0</v>
      </c>
      <c r="C108" s="9">
        <f t="array" ref="C108">SUMIFS( INDIRECT(A85 &amp; " Restia!C:C"), INDIRECT(A85 &amp; " Restia!A:A"), "damejidlo", INDIRECT(A85 &amp; " Restia!G:G"), "cash", INDIRECT(A85 &amp; " Restia!B:B"), "&lt;&gt;canceled")</f>
        <v>9342</v>
      </c>
      <c r="D108" s="27">
        <f t="shared" si="4"/>
        <v>-5063</v>
      </c>
      <c r="E108" s="41"/>
    </row>
    <row r="109" hidden="1">
      <c r="A109" s="35" t="s">
        <v>1681</v>
      </c>
      <c r="B109" s="29">
        <v>182308.25</v>
      </c>
      <c r="C109" s="9">
        <f t="array" ref="C109">SUM(INDIRECT(A85 &amp; " Restia!C:C")) - SUMIFS(INDIRECT(A85 &amp; " Restia!C:C"), INDIRECT(A85 &amp; " Restia!B:B"), "canceled")</f>
        <v>135238.6</v>
      </c>
      <c r="D109" s="27">
        <f t="shared" si="4"/>
        <v>-47069.65</v>
      </c>
      <c r="E109" s="41"/>
    </row>
    <row r="110" hidden="1">
      <c r="A110" s="36" t="s">
        <v>1682</v>
      </c>
      <c r="B110" s="42">
        <v>1.25</v>
      </c>
      <c r="C110" s="43">
        <f>sum(C95:C107)-C109</f>
        <v>-4763.6</v>
      </c>
      <c r="D110" s="44">
        <f t="shared" si="4"/>
        <v>-4764.85</v>
      </c>
      <c r="E110" s="45"/>
    </row>
    <row r="111" hidden="1"/>
    <row r="112" hidden="1"/>
    <row r="113" hidden="1">
      <c r="A113" s="5" t="s">
        <v>1980</v>
      </c>
      <c r="B113" s="6"/>
      <c r="C113" s="6"/>
      <c r="D113" s="6"/>
      <c r="E113" s="7"/>
    </row>
    <row r="114" hidden="1">
      <c r="A114" s="10"/>
      <c r="B114" s="11"/>
      <c r="C114" s="11"/>
      <c r="D114" s="11"/>
      <c r="E114" s="12"/>
    </row>
    <row r="115" hidden="1">
      <c r="A115" s="5" t="s">
        <v>1655</v>
      </c>
      <c r="B115" s="6"/>
      <c r="C115" s="6"/>
      <c r="D115" s="6"/>
      <c r="E115" s="7"/>
    </row>
    <row r="116" hidden="1">
      <c r="A116" s="10"/>
      <c r="B116" s="11"/>
      <c r="C116" s="11"/>
      <c r="D116" s="11"/>
      <c r="E116" s="12"/>
    </row>
    <row r="117" hidden="1">
      <c r="A117" s="13">
        <v>45558.0</v>
      </c>
      <c r="B117" s="6"/>
      <c r="C117" s="14" t="s">
        <v>1656</v>
      </c>
      <c r="D117" s="15">
        <v>45564.0</v>
      </c>
      <c r="E117" s="7"/>
    </row>
    <row r="118" hidden="1">
      <c r="A118" s="10"/>
      <c r="B118" s="11"/>
      <c r="C118" s="16"/>
      <c r="D118" s="11"/>
      <c r="E118" s="12"/>
    </row>
    <row r="119" hidden="1">
      <c r="A119" s="17" t="str">
        <f>CHOOSE(WEEKDAY(A117), "Neděle", "Pondělí", "Úterý", "Středa", "Čtvrtek", "Pátek", "Sobota")</f>
        <v>Pondělí</v>
      </c>
      <c r="B119" s="7"/>
      <c r="C119" s="16"/>
      <c r="D119" s="18" t="str">
        <f>CHOOSE(WEEKDAY(D117), "Neděle", "Pondělí", "Úterý", "Středa", "Čtvrtek", "Pátek", "Sobota")</f>
        <v>Neděle</v>
      </c>
      <c r="E119" s="7"/>
    </row>
    <row r="120" hidden="1">
      <c r="A120" s="10"/>
      <c r="B120" s="12"/>
      <c r="C120" s="16"/>
      <c r="D120" s="11"/>
      <c r="E120" s="12"/>
    </row>
    <row r="121" hidden="1">
      <c r="A121" s="19" t="s">
        <v>1657</v>
      </c>
      <c r="B121" s="6"/>
      <c r="C121" s="6"/>
      <c r="D121" s="6"/>
      <c r="E121" s="7"/>
    </row>
    <row r="122" hidden="1">
      <c r="A122" s="20" t="s">
        <v>1658</v>
      </c>
      <c r="B122" s="21" t="s">
        <v>1659</v>
      </c>
      <c r="C122" s="22" t="s">
        <v>1660</v>
      </c>
      <c r="D122" s="21" t="s">
        <v>1661</v>
      </c>
      <c r="E122" s="23" t="s">
        <v>13</v>
      </c>
    </row>
    <row r="123" hidden="1">
      <c r="A123" s="24" t="s">
        <v>1662</v>
      </c>
      <c r="B123" s="25">
        <v>21683.0</v>
      </c>
      <c r="C123" s="26">
        <f>(2000*4)+(1000*2)+(500*13)+(200*22)+(100*7)+(50*1)+(20*1)+(10*1)+(5*0)+(2*1)+(1*1)</f>
        <v>21683</v>
      </c>
      <c r="D123" s="27">
        <f t="shared" ref="D123:D138" si="5">C123-B123</f>
        <v>0</v>
      </c>
      <c r="E123" s="41"/>
    </row>
    <row r="124" hidden="1">
      <c r="A124" s="24" t="s">
        <v>1663</v>
      </c>
      <c r="B124" s="29">
        <v>4622.0</v>
      </c>
      <c r="C124" s="26">
        <f>1240+219+524+330+1504+805</f>
        <v>4622</v>
      </c>
      <c r="D124" s="27">
        <f t="shared" si="5"/>
        <v>0</v>
      </c>
      <c r="E124" s="41"/>
    </row>
    <row r="125" hidden="1">
      <c r="A125" s="24" t="s">
        <v>1664</v>
      </c>
      <c r="B125" s="25">
        <v>200.0</v>
      </c>
      <c r="C125" s="26">
        <f>100+100</f>
        <v>200</v>
      </c>
      <c r="D125" s="27">
        <f t="shared" si="5"/>
        <v>0</v>
      </c>
      <c r="E125" s="41"/>
    </row>
    <row r="126" hidden="1">
      <c r="A126" s="24" t="s">
        <v>1666</v>
      </c>
      <c r="B126" s="29">
        <v>0.0</v>
      </c>
      <c r="C126" s="26"/>
      <c r="D126" s="27">
        <f t="shared" si="5"/>
        <v>0</v>
      </c>
      <c r="E126" s="41"/>
    </row>
    <row r="127" hidden="1">
      <c r="A127" s="30" t="s">
        <v>1668</v>
      </c>
      <c r="B127" s="29">
        <v>240.0</v>
      </c>
      <c r="C127" s="26">
        <v>240.0</v>
      </c>
      <c r="D127" s="27">
        <f t="shared" si="5"/>
        <v>0</v>
      </c>
      <c r="E127" s="40" t="s">
        <v>3723</v>
      </c>
    </row>
    <row r="128" hidden="1">
      <c r="A128" s="30" t="s">
        <v>1669</v>
      </c>
      <c r="B128" s="29">
        <v>0.0</v>
      </c>
      <c r="C128" s="26"/>
      <c r="D128" s="27">
        <f t="shared" si="5"/>
        <v>0</v>
      </c>
      <c r="E128" s="41"/>
    </row>
    <row r="129" hidden="1">
      <c r="A129" s="30" t="s">
        <v>1671</v>
      </c>
      <c r="B129" s="29">
        <v>1500.0</v>
      </c>
      <c r="C129" s="26">
        <v>1500.0</v>
      </c>
      <c r="D129" s="27">
        <f t="shared" si="5"/>
        <v>0</v>
      </c>
      <c r="E129" s="40" t="s">
        <v>3724</v>
      </c>
    </row>
    <row r="130" hidden="1">
      <c r="A130" s="31" t="s">
        <v>1673</v>
      </c>
      <c r="B130" s="29">
        <v>880.0</v>
      </c>
      <c r="C130" s="26">
        <f>160+80+40+320+280</f>
        <v>880</v>
      </c>
      <c r="D130" s="27">
        <f t="shared" si="5"/>
        <v>0</v>
      </c>
      <c r="E130" s="41"/>
    </row>
    <row r="131" hidden="1">
      <c r="A131" s="32" t="s">
        <v>1674</v>
      </c>
      <c r="B131" s="29">
        <v>41101.0</v>
      </c>
      <c r="C131" s="33">
        <f t="array" ref="C131">SUMIFS(INDIRECT(A113 &amp; " Restia!C:C"), INDIRECT(A113 &amp; " Restia!A:A"), A131, INDIRECT(A113 &amp; " Restia!B:B"), "&lt;&gt;canceled")</f>
        <v>34020</v>
      </c>
      <c r="D131" s="27">
        <f t="shared" si="5"/>
        <v>-7081</v>
      </c>
      <c r="E131" s="41"/>
    </row>
    <row r="132" hidden="1">
      <c r="A132" s="32" t="s">
        <v>1675</v>
      </c>
      <c r="B132" s="29">
        <v>27059.0</v>
      </c>
      <c r="C132" s="9">
        <f t="array" ref="C132">SUMIFS( INDIRECT(A113 &amp; " Restia!C:C"), INDIRECT(A113 &amp; " Restia!A:A"), A132, INDIRECT(A113 &amp; " Restia!B:B"), "&lt;&gt;canceled" )</f>
        <v>18819</v>
      </c>
      <c r="D132" s="27">
        <f t="shared" si="5"/>
        <v>-8240</v>
      </c>
      <c r="E132" s="41"/>
    </row>
    <row r="133" hidden="1">
      <c r="A133" s="32" t="s">
        <v>1676</v>
      </c>
      <c r="B133" s="29">
        <v>56169.5</v>
      </c>
      <c r="C133" s="9">
        <f t="array" ref="C133">SUMIFS( INDIRECT(A113 &amp; " Restia!C:C"), INDIRECT(A113 &amp; " Restia!A:A"), "damejidlo", INDIRECT(A113 &amp; " Restia!G:G"), "online", INDIRECT(A113 &amp; " Restia!B:B"), "&lt;&gt;canceled" )</f>
        <v>26654</v>
      </c>
      <c r="D133" s="27">
        <f t="shared" si="5"/>
        <v>-29515.5</v>
      </c>
      <c r="E133" s="41"/>
    </row>
    <row r="134" hidden="1">
      <c r="A134" s="32" t="s">
        <v>1677</v>
      </c>
      <c r="B134" s="29">
        <v>18833.0</v>
      </c>
      <c r="C134" s="9">
        <f t="array" ref="C134">SUMIFS( INDIRECT(A113 &amp; " Restia!C:C"), INDIRECT(A113 &amp; " Restia!A:A"), "generic", INDIRECT(A113 &amp; " Restia!G:G"), "online", INDIRECT(A113 &amp; " Restia!B:B"), "&lt;&gt;canceled" )</f>
        <v>26600</v>
      </c>
      <c r="D134" s="27">
        <f t="shared" si="5"/>
        <v>7767</v>
      </c>
      <c r="E134" s="41"/>
    </row>
    <row r="135" hidden="1">
      <c r="A135" s="32" t="s">
        <v>1679</v>
      </c>
      <c r="B135" s="29">
        <v>742.0</v>
      </c>
      <c r="C135" s="9">
        <f t="array" ref="C135">SUMIFS( INDIRECT(A113 &amp; " Restia!C:C"), INDIRECT(A113 &amp; " Restia!E:E"), "wolt kurýr", INDIRECT(A113 &amp; " Restia!A:A"), "&lt;&gt;wolt", INDIRECT(A113 &amp; " Restia!G:G"), "cash", INDIRECT(A113 &amp; " Restia!B:B"), "&lt;&gt;canceled" )</f>
        <v>0</v>
      </c>
      <c r="D135" s="27">
        <f t="shared" si="5"/>
        <v>-742</v>
      </c>
      <c r="E135" s="41"/>
    </row>
    <row r="136" hidden="1">
      <c r="A136" s="32" t="s">
        <v>1680</v>
      </c>
      <c r="B136" s="29">
        <v>10437.0</v>
      </c>
      <c r="C136" s="9">
        <f t="array" ref="C136">SUMIFS( INDIRECT(A113 &amp; " Restia!C:C"), INDIRECT(A113 &amp; " Restia!A:A"), "damejidlo", INDIRECT(A113 &amp; " Restia!G:G"), "cash", INDIRECT(A113 &amp; " Restia!B:B"), "&lt;&gt;canceled")</f>
        <v>9342</v>
      </c>
      <c r="D136" s="27">
        <f t="shared" si="5"/>
        <v>-1095</v>
      </c>
      <c r="E136" s="41"/>
    </row>
    <row r="137" hidden="1">
      <c r="A137" s="35" t="s">
        <v>1681</v>
      </c>
      <c r="B137" s="29">
        <v>173029.5</v>
      </c>
      <c r="C137" s="9">
        <f t="array" ref="C137">SUM(INDIRECT(A113 &amp; " Restia!C:C")) - SUMIFS(INDIRECT(A113 &amp; " Restia!C:C"), INDIRECT(A113 &amp; " Restia!B:B"), "canceled")</f>
        <v>135238.6</v>
      </c>
      <c r="D137" s="27">
        <f t="shared" si="5"/>
        <v>-37790.9</v>
      </c>
      <c r="E137" s="41"/>
    </row>
    <row r="138" hidden="1">
      <c r="A138" s="36" t="s">
        <v>1682</v>
      </c>
      <c r="B138" s="42">
        <v>0.0</v>
      </c>
      <c r="C138" s="43">
        <f>sum(C123:C135)-C137</f>
        <v>-20.6</v>
      </c>
      <c r="D138" s="44">
        <f t="shared" si="5"/>
        <v>-20.6</v>
      </c>
      <c r="E138" s="45"/>
    </row>
    <row r="139" hidden="1"/>
    <row r="140" hidden="1"/>
    <row r="141" hidden="1">
      <c r="A141" s="5" t="s">
        <v>1980</v>
      </c>
      <c r="B141" s="6"/>
      <c r="C141" s="6"/>
      <c r="D141" s="6"/>
      <c r="E141" s="7"/>
    </row>
    <row r="142" hidden="1">
      <c r="A142" s="10"/>
      <c r="B142" s="11"/>
      <c r="C142" s="11"/>
      <c r="D142" s="11"/>
      <c r="E142" s="12"/>
    </row>
    <row r="143" hidden="1">
      <c r="A143" s="5" t="s">
        <v>1655</v>
      </c>
      <c r="B143" s="6"/>
      <c r="C143" s="6"/>
      <c r="D143" s="6"/>
      <c r="E143" s="7"/>
    </row>
    <row r="144" hidden="1">
      <c r="A144" s="10"/>
      <c r="B144" s="11"/>
      <c r="C144" s="11"/>
      <c r="D144" s="11"/>
      <c r="E144" s="12"/>
    </row>
    <row r="145" hidden="1">
      <c r="A145" s="13">
        <v>45565.0</v>
      </c>
      <c r="B145" s="6"/>
      <c r="C145" s="14" t="s">
        <v>1656</v>
      </c>
      <c r="D145" s="15">
        <v>45565.0</v>
      </c>
      <c r="E145" s="7"/>
    </row>
    <row r="146" hidden="1">
      <c r="A146" s="10"/>
      <c r="B146" s="11"/>
      <c r="C146" s="16"/>
      <c r="D146" s="11"/>
      <c r="E146" s="12"/>
    </row>
    <row r="147" hidden="1">
      <c r="A147" s="17" t="str">
        <f>CHOOSE(WEEKDAY(A145), "Neděle", "Pondělí", "Úterý", "Středa", "Čtvrtek", "Pátek", "Sobota")</f>
        <v>Pondělí</v>
      </c>
      <c r="B147" s="7"/>
      <c r="C147" s="16"/>
      <c r="D147" s="18" t="str">
        <f>CHOOSE(WEEKDAY(D145), "Neděle", "Pondělí", "Úterý", "Středa", "Čtvrtek", "Pátek", "Sobota")</f>
        <v>Pondělí</v>
      </c>
      <c r="E147" s="7"/>
    </row>
    <row r="148" hidden="1">
      <c r="A148" s="10"/>
      <c r="B148" s="12"/>
      <c r="C148" s="16"/>
      <c r="D148" s="11"/>
      <c r="E148" s="12"/>
    </row>
    <row r="149" hidden="1">
      <c r="A149" s="19" t="s">
        <v>1657</v>
      </c>
      <c r="B149" s="6"/>
      <c r="C149" s="6"/>
      <c r="D149" s="6"/>
      <c r="E149" s="7"/>
    </row>
    <row r="150" hidden="1">
      <c r="A150" s="20" t="s">
        <v>1658</v>
      </c>
      <c r="B150" s="21" t="s">
        <v>1659</v>
      </c>
      <c r="C150" s="22" t="s">
        <v>1660</v>
      </c>
      <c r="D150" s="21" t="s">
        <v>1661</v>
      </c>
      <c r="E150" s="23" t="s">
        <v>13</v>
      </c>
    </row>
    <row r="151" hidden="1">
      <c r="A151" s="24" t="s">
        <v>1662</v>
      </c>
      <c r="B151" s="25">
        <v>4367.0</v>
      </c>
      <c r="C151" s="26">
        <f>(2000*0)+(1000*2)+(500*4)+(200*1)+(100*1)+(50*1)+(20*0)+(10*1)+(5*1)+(2*1)+(1*0)</f>
        <v>4367</v>
      </c>
      <c r="D151" s="27">
        <f t="shared" ref="D151:D166" si="6">C151-B151</f>
        <v>0</v>
      </c>
      <c r="E151" s="41"/>
    </row>
    <row r="152" hidden="1">
      <c r="A152" s="24" t="s">
        <v>1663</v>
      </c>
      <c r="B152" s="29">
        <v>397.0</v>
      </c>
      <c r="C152" s="26">
        <v>397.0</v>
      </c>
      <c r="D152" s="27">
        <f t="shared" si="6"/>
        <v>0</v>
      </c>
      <c r="E152" s="41"/>
    </row>
    <row r="153" hidden="1">
      <c r="A153" s="24" t="s">
        <v>1664</v>
      </c>
      <c r="B153" s="25">
        <v>0.0</v>
      </c>
      <c r="C153" s="26"/>
      <c r="D153" s="27">
        <f t="shared" si="6"/>
        <v>0</v>
      </c>
      <c r="E153" s="41"/>
    </row>
    <row r="154" hidden="1">
      <c r="A154" s="24" t="s">
        <v>1666</v>
      </c>
      <c r="B154" s="29">
        <v>500.0</v>
      </c>
      <c r="C154" s="26">
        <v>500.0</v>
      </c>
      <c r="D154" s="27">
        <f t="shared" si="6"/>
        <v>0</v>
      </c>
      <c r="E154" s="41"/>
    </row>
    <row r="155" hidden="1">
      <c r="A155" s="30" t="s">
        <v>1668</v>
      </c>
      <c r="B155" s="29">
        <v>0.0</v>
      </c>
      <c r="C155" s="26"/>
      <c r="D155" s="27">
        <f t="shared" si="6"/>
        <v>0</v>
      </c>
      <c r="E155" s="40"/>
    </row>
    <row r="156" hidden="1">
      <c r="A156" s="30" t="s">
        <v>1669</v>
      </c>
      <c r="B156" s="29">
        <v>0.0</v>
      </c>
      <c r="C156" s="26"/>
      <c r="D156" s="27">
        <f t="shared" si="6"/>
        <v>0</v>
      </c>
      <c r="E156" s="41"/>
    </row>
    <row r="157" hidden="1">
      <c r="A157" s="30" t="s">
        <v>1671</v>
      </c>
      <c r="B157" s="29">
        <v>0.0</v>
      </c>
      <c r="C157" s="26"/>
      <c r="D157" s="27">
        <f t="shared" si="6"/>
        <v>0</v>
      </c>
      <c r="E157" s="40"/>
    </row>
    <row r="158" hidden="1">
      <c r="A158" s="31" t="s">
        <v>1673</v>
      </c>
      <c r="B158" s="29">
        <v>240.0</v>
      </c>
      <c r="C158" s="26">
        <v>240.0</v>
      </c>
      <c r="D158" s="27">
        <f t="shared" si="6"/>
        <v>0</v>
      </c>
      <c r="E158" s="41"/>
    </row>
    <row r="159" hidden="1">
      <c r="A159" s="32" t="s">
        <v>1674</v>
      </c>
      <c r="B159" s="29">
        <v>4330.0</v>
      </c>
      <c r="C159" s="33">
        <f t="array" ref="C159">SUMIFS(INDIRECT(A141 &amp; " Restia!C:C"), INDIRECT(A141 &amp; " Restia!A:A"), A159, INDIRECT(A141 &amp; " Restia!B:B"), "&lt;&gt;canceled")</f>
        <v>34020</v>
      </c>
      <c r="D159" s="27">
        <f t="shared" si="6"/>
        <v>29690</v>
      </c>
      <c r="E159" s="41"/>
    </row>
    <row r="160" hidden="1">
      <c r="A160" s="32" t="s">
        <v>1675</v>
      </c>
      <c r="B160" s="29">
        <v>3444.0</v>
      </c>
      <c r="C160" s="9">
        <f t="array" ref="C160">SUMIFS( INDIRECT(A141 &amp; " Restia!C:C"), INDIRECT(A141 &amp; " Restia!A:A"), A160, INDIRECT(A141 &amp; " Restia!B:B"), "&lt;&gt;canceled" )</f>
        <v>18819</v>
      </c>
      <c r="D160" s="27">
        <f t="shared" si="6"/>
        <v>15375</v>
      </c>
      <c r="E160" s="41"/>
    </row>
    <row r="161" hidden="1">
      <c r="A161" s="32" t="s">
        <v>1676</v>
      </c>
      <c r="B161" s="29">
        <v>5080.0</v>
      </c>
      <c r="C161" s="9">
        <f t="array" ref="C161">SUMIFS( INDIRECT(A141 &amp; " Restia!C:C"), INDIRECT(A141 &amp; " Restia!A:A"), "damejidlo", INDIRECT(A141 &amp; " Restia!G:G"), "online", INDIRECT(A141 &amp; " Restia!B:B"), "&lt;&gt;canceled" )</f>
        <v>26654</v>
      </c>
      <c r="D161" s="27">
        <f t="shared" si="6"/>
        <v>21574</v>
      </c>
      <c r="E161" s="41"/>
    </row>
    <row r="162" hidden="1">
      <c r="A162" s="32" t="s">
        <v>1677</v>
      </c>
      <c r="B162" s="29">
        <v>996.0</v>
      </c>
      <c r="C162" s="9">
        <f t="array" ref="C162">SUMIFS( INDIRECT(A141 &amp; " Restia!C:C"), INDIRECT(A141 &amp; " Restia!A:A"), "generic", INDIRECT(A141 &amp; " Restia!G:G"), "online", INDIRECT(A141 &amp; " Restia!B:B"), "&lt;&gt;canceled" )</f>
        <v>26600</v>
      </c>
      <c r="D162" s="27">
        <f t="shared" si="6"/>
        <v>25604</v>
      </c>
      <c r="E162" s="41"/>
    </row>
    <row r="163" hidden="1">
      <c r="A163" s="32" t="s">
        <v>1679</v>
      </c>
      <c r="B163" s="29">
        <v>0.0</v>
      </c>
      <c r="C163" s="9">
        <f t="array" ref="C163">SUMIFS( INDIRECT(A141 &amp; " Restia!C:C"), INDIRECT(A141 &amp; " Restia!E:E"), "wolt kurýr", INDIRECT(A141 &amp; " Restia!A:A"), "&lt;&gt;wolt", INDIRECT(A141 &amp; " Restia!G:G"), "cash", INDIRECT(A141 &amp; " Restia!B:B"), "&lt;&gt;canceled" )</f>
        <v>0</v>
      </c>
      <c r="D163" s="27">
        <f t="shared" si="6"/>
        <v>0</v>
      </c>
      <c r="E163" s="41"/>
    </row>
    <row r="164" hidden="1">
      <c r="A164" s="32" t="s">
        <v>1680</v>
      </c>
      <c r="B164" s="29">
        <v>2143.0</v>
      </c>
      <c r="C164" s="9">
        <f t="array" ref="C164">SUMIFS( INDIRECT(A141 &amp; " Restia!C:C"), INDIRECT(A141 &amp; " Restia!A:A"), "damejidlo", INDIRECT(A141 &amp; " Restia!G:G"), "cash", INDIRECT(A141 &amp; " Restia!B:B"), "&lt;&gt;canceled")</f>
        <v>9342</v>
      </c>
      <c r="D164" s="27">
        <f t="shared" si="6"/>
        <v>7199</v>
      </c>
      <c r="E164" s="41"/>
    </row>
    <row r="165" hidden="1">
      <c r="A165" s="35" t="s">
        <v>1681</v>
      </c>
      <c r="B165" s="29">
        <v>19354.0</v>
      </c>
      <c r="C165" s="9">
        <f t="array" ref="C165">SUM(INDIRECT(A141 &amp; " Restia!C:C")) - SUMIFS(INDIRECT(A141 &amp; " Restia!C:C"), INDIRECT(A141 &amp; " Restia!B:B"), "canceled")</f>
        <v>135238.6</v>
      </c>
      <c r="D165" s="27">
        <f t="shared" si="6"/>
        <v>115884.6</v>
      </c>
      <c r="E165" s="41"/>
    </row>
    <row r="166" hidden="1">
      <c r="A166" s="36" t="s">
        <v>1682</v>
      </c>
      <c r="B166" s="42">
        <v>0.0</v>
      </c>
      <c r="C166" s="43">
        <f>sum(C151:C163)-C165</f>
        <v>-23641.6</v>
      </c>
      <c r="D166" s="44">
        <f t="shared" si="6"/>
        <v>-23641.6</v>
      </c>
      <c r="E166" s="45"/>
    </row>
    <row r="167" hidden="1"/>
    <row r="168" hidden="1"/>
    <row r="169" hidden="1">
      <c r="A169" s="5" t="s">
        <v>1980</v>
      </c>
      <c r="B169" s="6"/>
      <c r="C169" s="6"/>
      <c r="D169" s="6"/>
      <c r="E169" s="7"/>
    </row>
    <row r="170" hidden="1">
      <c r="A170" s="10"/>
      <c r="B170" s="11"/>
      <c r="C170" s="11"/>
      <c r="D170" s="11"/>
      <c r="E170" s="12"/>
    </row>
    <row r="171" hidden="1">
      <c r="A171" s="5" t="s">
        <v>1655</v>
      </c>
      <c r="B171" s="6"/>
      <c r="C171" s="6"/>
      <c r="D171" s="6"/>
      <c r="E171" s="7"/>
    </row>
    <row r="172" hidden="1">
      <c r="A172" s="10"/>
      <c r="B172" s="11"/>
      <c r="C172" s="11"/>
      <c r="D172" s="11"/>
      <c r="E172" s="12"/>
    </row>
    <row r="173" hidden="1">
      <c r="A173" s="13">
        <v>45566.0</v>
      </c>
      <c r="B173" s="6"/>
      <c r="C173" s="14" t="s">
        <v>1656</v>
      </c>
      <c r="D173" s="15">
        <v>45571.0</v>
      </c>
      <c r="E173" s="7"/>
    </row>
    <row r="174" hidden="1">
      <c r="A174" s="10"/>
      <c r="B174" s="11"/>
      <c r="C174" s="16"/>
      <c r="D174" s="11"/>
      <c r="E174" s="12"/>
    </row>
    <row r="175" hidden="1">
      <c r="A175" s="17" t="str">
        <f>CHOOSE(WEEKDAY(A173), "Neděle", "Pondělí", "Úterý", "Středa", "Čtvrtek", "Pátek", "Sobota")</f>
        <v>Úterý</v>
      </c>
      <c r="B175" s="7"/>
      <c r="C175" s="16"/>
      <c r="D175" s="18" t="str">
        <f>CHOOSE(WEEKDAY(D173), "Neděle", "Pondělí", "Úterý", "Středa", "Čtvrtek", "Pátek", "Sobota")</f>
        <v>Neděle</v>
      </c>
      <c r="E175" s="7"/>
    </row>
    <row r="176" hidden="1">
      <c r="A176" s="10"/>
      <c r="B176" s="12"/>
      <c r="C176" s="16"/>
      <c r="D176" s="11"/>
      <c r="E176" s="12"/>
    </row>
    <row r="177" hidden="1">
      <c r="A177" s="19" t="s">
        <v>1657</v>
      </c>
      <c r="B177" s="6"/>
      <c r="C177" s="6"/>
      <c r="D177" s="6"/>
      <c r="E177" s="7"/>
    </row>
    <row r="178" hidden="1">
      <c r="A178" s="20" t="s">
        <v>1658</v>
      </c>
      <c r="B178" s="21" t="s">
        <v>1659</v>
      </c>
      <c r="C178" s="22" t="s">
        <v>1660</v>
      </c>
      <c r="D178" s="21" t="s">
        <v>1661</v>
      </c>
      <c r="E178" s="23" t="s">
        <v>13</v>
      </c>
    </row>
    <row r="179" hidden="1">
      <c r="A179" s="24" t="s">
        <v>1662</v>
      </c>
      <c r="B179" s="25">
        <v>17076.0</v>
      </c>
      <c r="C179" s="26">
        <v>17076.0</v>
      </c>
      <c r="D179" s="27">
        <f t="shared" ref="D179:D194" si="7">C179-B179</f>
        <v>0</v>
      </c>
      <c r="E179" s="41"/>
    </row>
    <row r="180" hidden="1">
      <c r="A180" s="24" t="s">
        <v>1663</v>
      </c>
      <c r="B180" s="29">
        <v>3609.0</v>
      </c>
      <c r="C180" s="26">
        <f>1334+933+373+660+309</f>
        <v>3609</v>
      </c>
      <c r="D180" s="27">
        <f t="shared" si="7"/>
        <v>0</v>
      </c>
      <c r="E180" s="41"/>
    </row>
    <row r="181" hidden="1">
      <c r="A181" s="24" t="s">
        <v>1664</v>
      </c>
      <c r="B181" s="25">
        <v>0.0</v>
      </c>
      <c r="C181" s="26"/>
      <c r="D181" s="27">
        <f t="shared" si="7"/>
        <v>0</v>
      </c>
      <c r="E181" s="41"/>
    </row>
    <row r="182" hidden="1">
      <c r="A182" s="24" t="s">
        <v>1666</v>
      </c>
      <c r="B182" s="29">
        <v>0.0</v>
      </c>
      <c r="C182" s="26"/>
      <c r="D182" s="27">
        <f t="shared" si="7"/>
        <v>0</v>
      </c>
      <c r="E182" s="41"/>
    </row>
    <row r="183" hidden="1">
      <c r="A183" s="30" t="s">
        <v>1668</v>
      </c>
      <c r="B183" s="29">
        <v>0.0</v>
      </c>
      <c r="C183" s="26"/>
      <c r="D183" s="27">
        <f t="shared" si="7"/>
        <v>0</v>
      </c>
      <c r="E183" s="40"/>
    </row>
    <row r="184" hidden="1">
      <c r="A184" s="30" t="s">
        <v>1669</v>
      </c>
      <c r="B184" s="29">
        <v>0.0</v>
      </c>
      <c r="C184" s="26"/>
      <c r="D184" s="27">
        <f t="shared" si="7"/>
        <v>0</v>
      </c>
      <c r="E184" s="41"/>
    </row>
    <row r="185" hidden="1">
      <c r="A185" s="30" t="s">
        <v>1671</v>
      </c>
      <c r="B185" s="29">
        <v>0.0</v>
      </c>
      <c r="C185" s="26"/>
      <c r="D185" s="27">
        <f t="shared" si="7"/>
        <v>0</v>
      </c>
      <c r="E185" s="40"/>
    </row>
    <row r="186" hidden="1">
      <c r="A186" s="31" t="s">
        <v>1673</v>
      </c>
      <c r="B186" s="29">
        <v>640.0</v>
      </c>
      <c r="C186" s="26">
        <f>280+80+40+40+200</f>
        <v>640</v>
      </c>
      <c r="D186" s="27">
        <f t="shared" si="7"/>
        <v>0</v>
      </c>
      <c r="E186" s="40" t="s">
        <v>3725</v>
      </c>
    </row>
    <row r="187" hidden="1">
      <c r="A187" s="32" t="s">
        <v>1674</v>
      </c>
      <c r="B187" s="29">
        <v>31082.0</v>
      </c>
      <c r="C187" s="33">
        <f t="array" ref="C187">SUMIFS(INDIRECT(A169 &amp; " Restia!C:C"), INDIRECT(A169 &amp; " Restia!A:A"), A187, INDIRECT(A169 &amp; " Restia!B:B"), "&lt;&gt;canceled")</f>
        <v>34020</v>
      </c>
      <c r="D187" s="27">
        <f t="shared" si="7"/>
        <v>2938</v>
      </c>
      <c r="E187" s="41"/>
    </row>
    <row r="188" hidden="1">
      <c r="A188" s="32" t="s">
        <v>1675</v>
      </c>
      <c r="B188" s="29">
        <v>27352.0</v>
      </c>
      <c r="C188" s="9">
        <f t="array" ref="C188">SUMIFS( INDIRECT(A169 &amp; " Restia!C:C"), INDIRECT(A169 &amp; " Restia!A:A"), A188, INDIRECT(A169 &amp; " Restia!B:B"), "&lt;&gt;canceled" )</f>
        <v>18819</v>
      </c>
      <c r="D188" s="27">
        <f t="shared" si="7"/>
        <v>-8533</v>
      </c>
      <c r="E188" s="41"/>
    </row>
    <row r="189" hidden="1">
      <c r="A189" s="32" t="s">
        <v>1676</v>
      </c>
      <c r="B189" s="29">
        <v>49197.0</v>
      </c>
      <c r="C189" s="9">
        <f t="array" ref="C189">SUMIFS( INDIRECT(A169 &amp; " Restia!C:C"), INDIRECT(A169 &amp; " Restia!A:A"), "damejidlo", INDIRECT(A169 &amp; " Restia!G:G"), "online", INDIRECT(A169 &amp; " Restia!B:B"), "&lt;&gt;canceled" )</f>
        <v>26654</v>
      </c>
      <c r="D189" s="27">
        <f t="shared" si="7"/>
        <v>-22543</v>
      </c>
      <c r="E189" s="41"/>
    </row>
    <row r="190" hidden="1">
      <c r="A190" s="32" t="s">
        <v>1677</v>
      </c>
      <c r="B190" s="29">
        <v>23440.6</v>
      </c>
      <c r="C190" s="9">
        <f t="array" ref="C190">SUMIFS( INDIRECT(A169 &amp; " Restia!C:C"), INDIRECT(A169 &amp; " Restia!A:A"), "generic", INDIRECT(A169 &amp; " Restia!G:G"), "online", INDIRECT(A169 &amp; " Restia!B:B"), "&lt;&gt;canceled" )</f>
        <v>26600</v>
      </c>
      <c r="D190" s="27">
        <f t="shared" si="7"/>
        <v>3159.4</v>
      </c>
      <c r="E190" s="41"/>
    </row>
    <row r="191" hidden="1">
      <c r="A191" s="32" t="s">
        <v>1679</v>
      </c>
      <c r="B191" s="29">
        <v>1285.0</v>
      </c>
      <c r="C191" s="9">
        <f t="array" ref="C191">SUMIFS( INDIRECT(A169 &amp; " Restia!C:C"), INDIRECT(A169 &amp; " Restia!E:E"), "wolt kurýr", INDIRECT(A169 &amp; " Restia!A:A"), "&lt;&gt;wolt", INDIRECT(A169 &amp; " Restia!G:G"), "cash", INDIRECT(A169 &amp; " Restia!B:B"), "&lt;&gt;canceled" )</f>
        <v>0</v>
      </c>
      <c r="D191" s="27">
        <f t="shared" si="7"/>
        <v>-1285</v>
      </c>
      <c r="E191" s="41"/>
    </row>
    <row r="192" hidden="1">
      <c r="A192" s="32" t="s">
        <v>1680</v>
      </c>
      <c r="B192" s="29">
        <v>9204.0</v>
      </c>
      <c r="C192" s="9">
        <f t="array" ref="C192">SUMIFS( INDIRECT(A169 &amp; " Restia!C:C"), INDIRECT(A169 &amp; " Restia!A:A"), "damejidlo", INDIRECT(A169 &amp; " Restia!G:G"), "cash", INDIRECT(A169 &amp; " Restia!B:B"), "&lt;&gt;canceled")</f>
        <v>9342</v>
      </c>
      <c r="D192" s="27">
        <f t="shared" si="7"/>
        <v>138</v>
      </c>
      <c r="E192" s="41"/>
    </row>
    <row r="193" hidden="1">
      <c r="A193" s="35" t="s">
        <v>1681</v>
      </c>
      <c r="B193" s="29">
        <v>153682.4</v>
      </c>
      <c r="C193" s="9">
        <f t="array" ref="C193">SUM(INDIRECT(A169 &amp; " Restia!C:C")) - SUMIFS(INDIRECT(A169 &amp; " Restia!C:C"), INDIRECT(A169 &amp; " Restia!B:B"), "canceled")</f>
        <v>135238.6</v>
      </c>
      <c r="D193" s="27">
        <f t="shared" si="7"/>
        <v>-18443.8</v>
      </c>
      <c r="E193" s="41"/>
    </row>
    <row r="194" hidden="1">
      <c r="A194" s="36" t="s">
        <v>1682</v>
      </c>
      <c r="B194" s="42">
        <v>-0.8000000000065484</v>
      </c>
      <c r="C194" s="43">
        <f>sum(C179:C191)-C193</f>
        <v>-7820.6</v>
      </c>
      <c r="D194" s="44">
        <f t="shared" si="7"/>
        <v>-7819.8</v>
      </c>
      <c r="E194" s="45"/>
    </row>
    <row r="195" hidden="1"/>
    <row r="196" hidden="1"/>
    <row r="197" hidden="1">
      <c r="A197" s="5" t="s">
        <v>1980</v>
      </c>
      <c r="B197" s="6"/>
      <c r="C197" s="6"/>
      <c r="D197" s="6"/>
      <c r="E197" s="7"/>
    </row>
    <row r="198" hidden="1">
      <c r="A198" s="10"/>
      <c r="B198" s="11"/>
      <c r="C198" s="11"/>
      <c r="D198" s="11"/>
      <c r="E198" s="12"/>
    </row>
    <row r="199" hidden="1">
      <c r="A199" s="5" t="s">
        <v>1655</v>
      </c>
      <c r="B199" s="6"/>
      <c r="C199" s="6"/>
      <c r="D199" s="6"/>
      <c r="E199" s="7"/>
    </row>
    <row r="200" hidden="1">
      <c r="A200" s="10"/>
      <c r="B200" s="11"/>
      <c r="C200" s="11"/>
      <c r="D200" s="11"/>
      <c r="E200" s="12"/>
    </row>
    <row r="201" hidden="1">
      <c r="A201" s="13">
        <v>45572.0</v>
      </c>
      <c r="B201" s="6"/>
      <c r="C201" s="14" t="s">
        <v>1656</v>
      </c>
      <c r="D201" s="15">
        <v>45578.0</v>
      </c>
      <c r="E201" s="7"/>
    </row>
    <row r="202" hidden="1">
      <c r="A202" s="10"/>
      <c r="B202" s="11"/>
      <c r="C202" s="16"/>
      <c r="D202" s="11"/>
      <c r="E202" s="12"/>
    </row>
    <row r="203" hidden="1">
      <c r="A203" s="17" t="str">
        <f>CHOOSE(WEEKDAY(A201), "Neděle", "Pondělí", "Úterý", "Středa", "Čtvrtek", "Pátek", "Sobota")</f>
        <v>Pondělí</v>
      </c>
      <c r="B203" s="7"/>
      <c r="C203" s="16"/>
      <c r="D203" s="18" t="str">
        <f>CHOOSE(WEEKDAY(D201), "Neděle", "Pondělí", "Úterý", "Středa", "Čtvrtek", "Pátek", "Sobota")</f>
        <v>Neděle</v>
      </c>
      <c r="E203" s="7"/>
    </row>
    <row r="204" hidden="1">
      <c r="A204" s="10"/>
      <c r="B204" s="12"/>
      <c r="C204" s="16"/>
      <c r="D204" s="11"/>
      <c r="E204" s="12"/>
    </row>
    <row r="205" hidden="1">
      <c r="A205" s="19" t="s">
        <v>1657</v>
      </c>
      <c r="B205" s="6"/>
      <c r="C205" s="6"/>
      <c r="D205" s="6"/>
      <c r="E205" s="7"/>
    </row>
    <row r="206" hidden="1">
      <c r="A206" s="20" t="s">
        <v>1658</v>
      </c>
      <c r="B206" s="21" t="s">
        <v>1659</v>
      </c>
      <c r="C206" s="22" t="s">
        <v>1660</v>
      </c>
      <c r="D206" s="21" t="s">
        <v>1661</v>
      </c>
      <c r="E206" s="23" t="s">
        <v>13</v>
      </c>
    </row>
    <row r="207" hidden="1">
      <c r="A207" s="24" t="s">
        <v>1662</v>
      </c>
      <c r="B207" s="25">
        <v>25873.0</v>
      </c>
      <c r="C207" s="26">
        <f>73+300+3500+22000</f>
        <v>25873</v>
      </c>
      <c r="D207" s="27">
        <f t="shared" ref="D207:D222" si="8">C207-B207</f>
        <v>0</v>
      </c>
      <c r="E207" s="41"/>
    </row>
    <row r="208" hidden="1">
      <c r="A208" s="24" t="s">
        <v>1663</v>
      </c>
      <c r="B208" s="29">
        <v>6306.0</v>
      </c>
      <c r="C208" s="26">
        <f>666+374+418+1044+582+1441+1781</f>
        <v>6306</v>
      </c>
      <c r="D208" s="27">
        <f t="shared" si="8"/>
        <v>0</v>
      </c>
      <c r="E208" s="41"/>
    </row>
    <row r="209" hidden="1">
      <c r="A209" s="24" t="s">
        <v>1664</v>
      </c>
      <c r="B209" s="25">
        <v>0.0</v>
      </c>
      <c r="C209" s="26"/>
      <c r="D209" s="27">
        <f t="shared" si="8"/>
        <v>0</v>
      </c>
      <c r="E209" s="41"/>
    </row>
    <row r="210" hidden="1">
      <c r="A210" s="24" t="s">
        <v>1666</v>
      </c>
      <c r="B210" s="29">
        <v>1000.0</v>
      </c>
      <c r="C210" s="26">
        <v>1000.0</v>
      </c>
      <c r="D210" s="27">
        <f t="shared" si="8"/>
        <v>0</v>
      </c>
      <c r="E210" s="41"/>
    </row>
    <row r="211" hidden="1">
      <c r="A211" s="30" t="s">
        <v>1668</v>
      </c>
      <c r="B211" s="29">
        <v>0.0</v>
      </c>
      <c r="C211" s="26"/>
      <c r="D211" s="27">
        <f t="shared" si="8"/>
        <v>0</v>
      </c>
      <c r="E211" s="40"/>
    </row>
    <row r="212" hidden="1">
      <c r="A212" s="30" t="s">
        <v>1669</v>
      </c>
      <c r="B212" s="29">
        <v>0.0</v>
      </c>
      <c r="C212" s="26"/>
      <c r="D212" s="27">
        <f t="shared" si="8"/>
        <v>0</v>
      </c>
      <c r="E212" s="41"/>
    </row>
    <row r="213" hidden="1">
      <c r="A213" s="30" t="s">
        <v>1671</v>
      </c>
      <c r="B213" s="29">
        <v>2118.0</v>
      </c>
      <c r="C213" s="26">
        <v>2118.0</v>
      </c>
      <c r="D213" s="27">
        <f t="shared" si="8"/>
        <v>0</v>
      </c>
      <c r="E213" s="40"/>
    </row>
    <row r="214" hidden="1">
      <c r="A214" s="31" t="s">
        <v>1673</v>
      </c>
      <c r="B214" s="29">
        <v>760.0</v>
      </c>
      <c r="C214" s="26">
        <f>480+280</f>
        <v>760</v>
      </c>
      <c r="D214" s="27">
        <f t="shared" si="8"/>
        <v>0</v>
      </c>
      <c r="E214" s="40"/>
    </row>
    <row r="215" hidden="1">
      <c r="A215" s="32" t="s">
        <v>1674</v>
      </c>
      <c r="B215" s="29">
        <v>46675.0</v>
      </c>
      <c r="C215" s="33">
        <f t="array" ref="C215">SUMIFS(INDIRECT(A197 &amp; " Restia!C:C"), INDIRECT(A197 &amp; " Restia!A:A"), A215, INDIRECT(A197 &amp; " Restia!B:B"), "&lt;&gt;canceled")</f>
        <v>34020</v>
      </c>
      <c r="D215" s="27">
        <f t="shared" si="8"/>
        <v>-12655</v>
      </c>
      <c r="E215" s="41"/>
    </row>
    <row r="216" hidden="1">
      <c r="A216" s="32" t="s">
        <v>1675</v>
      </c>
      <c r="B216" s="29">
        <v>19208.0</v>
      </c>
      <c r="C216" s="9">
        <f t="array" ref="C216">SUMIFS( INDIRECT(A197 &amp; " Restia!C:C"), INDIRECT(A197 &amp; " Restia!A:A"), A216, INDIRECT(A197 &amp; " Restia!B:B"), "&lt;&gt;canceled" )</f>
        <v>18819</v>
      </c>
      <c r="D216" s="27">
        <f t="shared" si="8"/>
        <v>-389</v>
      </c>
      <c r="E216" s="41"/>
    </row>
    <row r="217" hidden="1">
      <c r="A217" s="32" t="s">
        <v>1676</v>
      </c>
      <c r="B217" s="29">
        <v>51649.0</v>
      </c>
      <c r="C217" s="9">
        <f t="array" ref="C217">SUMIFS( INDIRECT(A197 &amp; " Restia!C:C"), INDIRECT(A197 &amp; " Restia!A:A"), "damejidlo", INDIRECT(A197 &amp; " Restia!G:G"), "online", INDIRECT(A197 &amp; " Restia!B:B"), "&lt;&gt;canceled" )</f>
        <v>26654</v>
      </c>
      <c r="D217" s="27">
        <f t="shared" si="8"/>
        <v>-24995</v>
      </c>
      <c r="E217" s="41"/>
    </row>
    <row r="218" hidden="1">
      <c r="A218" s="32" t="s">
        <v>1677</v>
      </c>
      <c r="B218" s="29">
        <v>28950.6</v>
      </c>
      <c r="C218" s="9">
        <f t="array" ref="C218">SUMIFS( INDIRECT(A197 &amp; " Restia!C:C"), INDIRECT(A197 &amp; " Restia!A:A"), "generic", INDIRECT(A197 &amp; " Restia!G:G"), "online", INDIRECT(A197 &amp; " Restia!B:B"), "&lt;&gt;canceled" )</f>
        <v>26600</v>
      </c>
      <c r="D218" s="27">
        <f t="shared" si="8"/>
        <v>-2350.6</v>
      </c>
      <c r="E218" s="41"/>
    </row>
    <row r="219" hidden="1">
      <c r="A219" s="32" t="s">
        <v>1679</v>
      </c>
      <c r="B219" s="29">
        <v>831.0</v>
      </c>
      <c r="C219" s="9">
        <f t="array" ref="C219">SUMIFS( INDIRECT(A197 &amp; " Restia!C:C"), INDIRECT(A197 &amp; " Restia!E:E"), "wolt kurýr", INDIRECT(A197 &amp; " Restia!A:A"), "&lt;&gt;wolt", INDIRECT(A197 &amp; " Restia!G:G"), "cash", INDIRECT(A197 &amp; " Restia!B:B"), "&lt;&gt;canceled" )</f>
        <v>0</v>
      </c>
      <c r="D219" s="27">
        <f t="shared" si="8"/>
        <v>-831</v>
      </c>
      <c r="E219" s="41"/>
    </row>
    <row r="220" hidden="1">
      <c r="A220" s="32" t="s">
        <v>1680</v>
      </c>
      <c r="B220" s="29">
        <v>16528.0</v>
      </c>
      <c r="C220" s="9">
        <f t="array" ref="C220">SUMIFS( INDIRECT(A197 &amp; " Restia!C:C"), INDIRECT(A197 &amp; " Restia!A:A"), "damejidlo", INDIRECT(A197 &amp; " Restia!G:G"), "cash", INDIRECT(A197 &amp; " Restia!B:B"), "&lt;&gt;canceled")</f>
        <v>9342</v>
      </c>
      <c r="D220" s="27">
        <f t="shared" si="8"/>
        <v>-7186</v>
      </c>
      <c r="E220" s="41"/>
    </row>
    <row r="221" hidden="1">
      <c r="A221" s="35" t="s">
        <v>1681</v>
      </c>
      <c r="B221" s="29">
        <v>183370.00000000003</v>
      </c>
      <c r="C221" s="9">
        <f t="array" ref="C221">SUM(INDIRECT(A197 &amp; " Restia!C:C")) - SUMIFS(INDIRECT(A197 &amp; " Restia!C:C"), INDIRECT(A197 &amp; " Restia!B:B"), "canceled")</f>
        <v>135238.6</v>
      </c>
      <c r="D221" s="27">
        <f t="shared" si="8"/>
        <v>-48131.4</v>
      </c>
      <c r="E221" s="41"/>
    </row>
    <row r="222" hidden="1">
      <c r="A222" s="36" t="s">
        <v>1682</v>
      </c>
      <c r="B222" s="42">
        <v>0.5999999999876309</v>
      </c>
      <c r="C222" s="43">
        <f>sum(C207:C219)-C221</f>
        <v>6911.4</v>
      </c>
      <c r="D222" s="44">
        <f t="shared" si="8"/>
        <v>6910.8</v>
      </c>
      <c r="E222" s="45"/>
    </row>
    <row r="223" hidden="1"/>
    <row r="224" hidden="1"/>
    <row r="225" hidden="1">
      <c r="A225" s="5" t="s">
        <v>1980</v>
      </c>
      <c r="B225" s="6"/>
      <c r="C225" s="6"/>
      <c r="D225" s="6"/>
      <c r="E225" s="7"/>
    </row>
    <row r="226" hidden="1">
      <c r="A226" s="10"/>
      <c r="B226" s="11"/>
      <c r="C226" s="11"/>
      <c r="D226" s="11"/>
      <c r="E226" s="12"/>
    </row>
    <row r="227" hidden="1">
      <c r="A227" s="5" t="s">
        <v>1655</v>
      </c>
      <c r="B227" s="6"/>
      <c r="C227" s="6"/>
      <c r="D227" s="6"/>
      <c r="E227" s="7"/>
    </row>
    <row r="228" hidden="1">
      <c r="A228" s="10"/>
      <c r="B228" s="11"/>
      <c r="C228" s="11"/>
      <c r="D228" s="11"/>
      <c r="E228" s="12"/>
    </row>
    <row r="229" hidden="1">
      <c r="A229" s="13">
        <v>45579.0</v>
      </c>
      <c r="B229" s="6"/>
      <c r="C229" s="14" t="s">
        <v>1656</v>
      </c>
      <c r="D229" s="15">
        <v>45585.0</v>
      </c>
      <c r="E229" s="7"/>
    </row>
    <row r="230" hidden="1">
      <c r="A230" s="10"/>
      <c r="B230" s="11"/>
      <c r="C230" s="16"/>
      <c r="D230" s="11"/>
      <c r="E230" s="12"/>
    </row>
    <row r="231" hidden="1">
      <c r="A231" s="17" t="str">
        <f>CHOOSE(WEEKDAY(A229), "Neděle", "Pondělí", "Úterý", "Středa", "Čtvrtek", "Pátek", "Sobota")</f>
        <v>Pondělí</v>
      </c>
      <c r="B231" s="7"/>
      <c r="C231" s="16"/>
      <c r="D231" s="18" t="str">
        <f>CHOOSE(WEEKDAY(D229), "Neděle", "Pondělí", "Úterý", "Středa", "Čtvrtek", "Pátek", "Sobota")</f>
        <v>Neděle</v>
      </c>
      <c r="E231" s="7"/>
    </row>
    <row r="232" hidden="1">
      <c r="A232" s="10"/>
      <c r="B232" s="12"/>
      <c r="C232" s="16"/>
      <c r="D232" s="11"/>
      <c r="E232" s="12"/>
    </row>
    <row r="233" hidden="1">
      <c r="A233" s="19" t="s">
        <v>1657</v>
      </c>
      <c r="B233" s="6"/>
      <c r="C233" s="6"/>
      <c r="D233" s="6"/>
      <c r="E233" s="7"/>
    </row>
    <row r="234" hidden="1">
      <c r="A234" s="20" t="s">
        <v>1658</v>
      </c>
      <c r="B234" s="21" t="s">
        <v>1659</v>
      </c>
      <c r="C234" s="22" t="s">
        <v>1660</v>
      </c>
      <c r="D234" s="21" t="s">
        <v>1661</v>
      </c>
      <c r="E234" s="23" t="s">
        <v>13</v>
      </c>
    </row>
    <row r="235" hidden="1">
      <c r="A235" s="24" t="s">
        <v>1662</v>
      </c>
      <c r="B235" s="25">
        <v>21335.0</v>
      </c>
      <c r="C235" s="26">
        <f>1800+9500+10000</f>
        <v>21300</v>
      </c>
      <c r="D235" s="27">
        <f t="shared" ref="D235:D250" si="9">C235-B235</f>
        <v>-35</v>
      </c>
      <c r="E235" s="41"/>
    </row>
    <row r="236" hidden="1">
      <c r="A236" s="24" t="s">
        <v>1663</v>
      </c>
      <c r="B236" s="29">
        <v>7764.0</v>
      </c>
      <c r="C236" s="26">
        <f>355+1354+334+1102+2396+1160+1063</f>
        <v>7764</v>
      </c>
      <c r="D236" s="27">
        <f t="shared" si="9"/>
        <v>0</v>
      </c>
      <c r="E236" s="41"/>
    </row>
    <row r="237" hidden="1">
      <c r="A237" s="24" t="s">
        <v>1664</v>
      </c>
      <c r="B237" s="25">
        <v>0.0</v>
      </c>
      <c r="C237" s="26"/>
      <c r="D237" s="27">
        <f t="shared" si="9"/>
        <v>0</v>
      </c>
      <c r="E237" s="41"/>
    </row>
    <row r="238" hidden="1">
      <c r="A238" s="24" t="s">
        <v>1666</v>
      </c>
      <c r="B238" s="29">
        <v>801.0</v>
      </c>
      <c r="C238" s="26">
        <v>801.0</v>
      </c>
      <c r="D238" s="27">
        <f t="shared" si="9"/>
        <v>0</v>
      </c>
      <c r="E238" s="41"/>
    </row>
    <row r="239" hidden="1">
      <c r="A239" s="30" t="s">
        <v>1668</v>
      </c>
      <c r="B239" s="29">
        <v>0.0</v>
      </c>
      <c r="C239" s="26"/>
      <c r="D239" s="27">
        <f t="shared" si="9"/>
        <v>0</v>
      </c>
      <c r="E239" s="40"/>
    </row>
    <row r="240" hidden="1">
      <c r="A240" s="30" t="s">
        <v>1669</v>
      </c>
      <c r="B240" s="29">
        <v>0.0</v>
      </c>
      <c r="C240" s="26"/>
      <c r="D240" s="27">
        <f t="shared" si="9"/>
        <v>0</v>
      </c>
      <c r="E240" s="41"/>
    </row>
    <row r="241" hidden="1">
      <c r="A241" s="30" t="s">
        <v>1671</v>
      </c>
      <c r="B241" s="29">
        <v>808.0</v>
      </c>
      <c r="C241" s="26">
        <v>808.0</v>
      </c>
      <c r="D241" s="27">
        <f t="shared" si="9"/>
        <v>0</v>
      </c>
      <c r="E241" s="40"/>
    </row>
    <row r="242" hidden="1">
      <c r="A242" s="31" t="s">
        <v>1673</v>
      </c>
      <c r="B242" s="29">
        <v>640.0</v>
      </c>
      <c r="C242" s="26">
        <f>240+120+280</f>
        <v>640</v>
      </c>
      <c r="D242" s="27">
        <f t="shared" si="9"/>
        <v>0</v>
      </c>
      <c r="E242" s="40"/>
    </row>
    <row r="243" hidden="1">
      <c r="A243" s="32" t="s">
        <v>1674</v>
      </c>
      <c r="B243" s="29">
        <v>45442.0</v>
      </c>
      <c r="C243" s="33">
        <f t="array" ref="C243">SUMIFS(INDIRECT(A225 &amp; " Restia!C:C"), INDIRECT(A225 &amp; " Restia!A:A"), A243, INDIRECT(A225 &amp; " Restia!B:B"), "&lt;&gt;canceled")</f>
        <v>34020</v>
      </c>
      <c r="D243" s="27">
        <f t="shared" si="9"/>
        <v>-11422</v>
      </c>
      <c r="E243" s="41"/>
    </row>
    <row r="244" hidden="1">
      <c r="A244" s="32" t="s">
        <v>1675</v>
      </c>
      <c r="B244" s="29">
        <v>20420.0</v>
      </c>
      <c r="C244" s="9">
        <f t="array" ref="C244">SUMIFS( INDIRECT(A225 &amp; " Restia!C:C"), INDIRECT(A225 &amp; " Restia!A:A"), A244, INDIRECT(A225 &amp; " Restia!B:B"), "&lt;&gt;canceled" )</f>
        <v>18819</v>
      </c>
      <c r="D244" s="27">
        <f t="shared" si="9"/>
        <v>-1601</v>
      </c>
      <c r="E244" s="41"/>
    </row>
    <row r="245" hidden="1">
      <c r="A245" s="32" t="s">
        <v>1676</v>
      </c>
      <c r="B245" s="29">
        <v>56679.0</v>
      </c>
      <c r="C245" s="9">
        <f t="array" ref="C245">SUMIFS( INDIRECT(A225 &amp; " Restia!C:C"), INDIRECT(A225 &amp; " Restia!A:A"), "damejidlo", INDIRECT(A225 &amp; " Restia!G:G"), "online", INDIRECT(A225 &amp; " Restia!B:B"), "&lt;&gt;canceled" )</f>
        <v>26654</v>
      </c>
      <c r="D245" s="27">
        <f t="shared" si="9"/>
        <v>-30025</v>
      </c>
      <c r="E245" s="41"/>
    </row>
    <row r="246" hidden="1">
      <c r="A246" s="32" t="s">
        <v>1677</v>
      </c>
      <c r="B246" s="29">
        <v>31253.6</v>
      </c>
      <c r="C246" s="9">
        <f t="array" ref="C246">SUMIFS( INDIRECT(A225 &amp; " Restia!C:C"), INDIRECT(A225 &amp; " Restia!A:A"), "generic", INDIRECT(A225 &amp; " Restia!G:G"), "online", INDIRECT(A225 &amp; " Restia!B:B"), "&lt;&gt;canceled" )</f>
        <v>26600</v>
      </c>
      <c r="D246" s="27">
        <f t="shared" si="9"/>
        <v>-4653.6</v>
      </c>
      <c r="E246" s="41"/>
    </row>
    <row r="247" hidden="1">
      <c r="A247" s="32" t="s">
        <v>1679</v>
      </c>
      <c r="B247" s="29">
        <v>1864.0</v>
      </c>
      <c r="C247" s="9">
        <f t="array" ref="C247">SUMIFS( INDIRECT(A225 &amp; " Restia!C:C"), INDIRECT(A225 &amp; " Restia!E:E"), "wolt kurýr", INDIRECT(A225 &amp; " Restia!A:A"), "&lt;&gt;wolt", INDIRECT(A225 &amp; " Restia!G:G"), "cash", INDIRECT(A225 &amp; " Restia!B:B"), "&lt;&gt;canceled" )</f>
        <v>0</v>
      </c>
      <c r="D247" s="27">
        <f t="shared" si="9"/>
        <v>-1864</v>
      </c>
      <c r="E247" s="41"/>
    </row>
    <row r="248" hidden="1">
      <c r="A248" s="32" t="s">
        <v>1680</v>
      </c>
      <c r="B248" s="29">
        <v>11335.0</v>
      </c>
      <c r="C248" s="9">
        <f t="array" ref="C248">SUMIFS( INDIRECT(A225 &amp; " Restia!C:C"), INDIRECT(A225 &amp; " Restia!A:A"), "damejidlo", INDIRECT(A225 &amp; " Restia!G:G"), "cash", INDIRECT(A225 &amp; " Restia!B:B"), "&lt;&gt;canceled")</f>
        <v>9342</v>
      </c>
      <c r="D248" s="27">
        <f t="shared" si="9"/>
        <v>-1993</v>
      </c>
      <c r="E248" s="41"/>
    </row>
    <row r="249" hidden="1">
      <c r="A249" s="35" t="s">
        <v>1681</v>
      </c>
      <c r="B249" s="29">
        <v>187003.1</v>
      </c>
      <c r="C249" s="9">
        <f t="array" ref="C249">SUM(INDIRECT(A225 &amp; " Restia!C:C")) - SUMIFS(INDIRECT(A225 &amp; " Restia!C:C"), INDIRECT(A225 &amp; " Restia!B:B"), "canceled")</f>
        <v>135238.6</v>
      </c>
      <c r="D249" s="27">
        <f t="shared" si="9"/>
        <v>-51764.5</v>
      </c>
      <c r="E249" s="41"/>
    </row>
    <row r="250" hidden="1">
      <c r="A250" s="36" t="s">
        <v>1682</v>
      </c>
      <c r="B250" s="42">
        <v>3.5</v>
      </c>
      <c r="C250" s="43">
        <f>sum(C235:C247)-C249</f>
        <v>2167.4</v>
      </c>
      <c r="D250" s="44">
        <f t="shared" si="9"/>
        <v>2163.9</v>
      </c>
      <c r="E250" s="45"/>
    </row>
    <row r="251" hidden="1"/>
    <row r="252" hidden="1"/>
    <row r="253" hidden="1">
      <c r="A253" s="5" t="s">
        <v>1980</v>
      </c>
      <c r="B253" s="6"/>
      <c r="C253" s="6"/>
      <c r="D253" s="6"/>
      <c r="E253" s="7"/>
    </row>
    <row r="254" hidden="1">
      <c r="A254" s="10"/>
      <c r="B254" s="11"/>
      <c r="C254" s="11"/>
      <c r="D254" s="11"/>
      <c r="E254" s="12"/>
    </row>
    <row r="255" hidden="1">
      <c r="A255" s="5" t="s">
        <v>1655</v>
      </c>
      <c r="B255" s="6"/>
      <c r="C255" s="6"/>
      <c r="D255" s="6"/>
      <c r="E255" s="7"/>
    </row>
    <row r="256" hidden="1">
      <c r="A256" s="10"/>
      <c r="B256" s="11"/>
      <c r="C256" s="11"/>
      <c r="D256" s="11"/>
      <c r="E256" s="12"/>
    </row>
    <row r="257" hidden="1">
      <c r="A257" s="13">
        <v>45586.0</v>
      </c>
      <c r="B257" s="6"/>
      <c r="C257" s="14" t="s">
        <v>1656</v>
      </c>
      <c r="D257" s="15">
        <v>45592.0</v>
      </c>
      <c r="E257" s="7"/>
    </row>
    <row r="258" hidden="1">
      <c r="A258" s="10"/>
      <c r="B258" s="11"/>
      <c r="C258" s="16"/>
      <c r="D258" s="11"/>
      <c r="E258" s="12"/>
    </row>
    <row r="259" hidden="1">
      <c r="A259" s="17" t="str">
        <f>CHOOSE(WEEKDAY(A257), "Neděle", "Pondělí", "Úterý", "Středa", "Čtvrtek", "Pátek", "Sobota")</f>
        <v>Pondělí</v>
      </c>
      <c r="B259" s="7"/>
      <c r="C259" s="16"/>
      <c r="D259" s="18" t="str">
        <f>CHOOSE(WEEKDAY(D257), "Neděle", "Pondělí", "Úterý", "Středa", "Čtvrtek", "Pátek", "Sobota")</f>
        <v>Neděle</v>
      </c>
      <c r="E259" s="7"/>
    </row>
    <row r="260" hidden="1">
      <c r="A260" s="10"/>
      <c r="B260" s="12"/>
      <c r="C260" s="16"/>
      <c r="D260" s="11"/>
      <c r="E260" s="12"/>
    </row>
    <row r="261" hidden="1">
      <c r="A261" s="19" t="s">
        <v>1657</v>
      </c>
      <c r="B261" s="6"/>
      <c r="C261" s="6"/>
      <c r="D261" s="6"/>
      <c r="E261" s="7"/>
    </row>
    <row r="262" hidden="1">
      <c r="A262" s="20" t="s">
        <v>1658</v>
      </c>
      <c r="B262" s="21" t="s">
        <v>1659</v>
      </c>
      <c r="C262" s="22" t="s">
        <v>1660</v>
      </c>
      <c r="D262" s="21" t="s">
        <v>1661</v>
      </c>
      <c r="E262" s="23" t="s">
        <v>13</v>
      </c>
    </row>
    <row r="263" hidden="1">
      <c r="A263" s="24" t="s">
        <v>1662</v>
      </c>
      <c r="B263" s="25">
        <v>15189.0</v>
      </c>
      <c r="C263" s="26">
        <f>89+100+15000</f>
        <v>15189</v>
      </c>
      <c r="D263" s="27">
        <f t="shared" ref="D263:D278" si="10">C263-B263</f>
        <v>0</v>
      </c>
      <c r="E263" s="41"/>
    </row>
    <row r="264" hidden="1">
      <c r="A264" s="24" t="s">
        <v>1663</v>
      </c>
      <c r="B264" s="29">
        <v>5868.0</v>
      </c>
      <c r="C264" s="26">
        <v>5868.0</v>
      </c>
      <c r="D264" s="27">
        <f t="shared" si="10"/>
        <v>0</v>
      </c>
      <c r="E264" s="41"/>
    </row>
    <row r="265" hidden="1">
      <c r="A265" s="24" t="s">
        <v>1664</v>
      </c>
      <c r="B265" s="25">
        <v>0.0</v>
      </c>
      <c r="C265" s="26"/>
      <c r="D265" s="27">
        <f t="shared" si="10"/>
        <v>0</v>
      </c>
      <c r="E265" s="41"/>
    </row>
    <row r="266" hidden="1">
      <c r="A266" s="24" t="s">
        <v>1666</v>
      </c>
      <c r="B266" s="29">
        <v>500.0</v>
      </c>
      <c r="C266" s="26">
        <v>500.0</v>
      </c>
      <c r="D266" s="27">
        <f t="shared" si="10"/>
        <v>0</v>
      </c>
      <c r="E266" s="41"/>
    </row>
    <row r="267" hidden="1">
      <c r="A267" s="30" t="s">
        <v>1668</v>
      </c>
      <c r="B267" s="29">
        <v>0.0</v>
      </c>
      <c r="C267" s="26"/>
      <c r="D267" s="27">
        <f t="shared" si="10"/>
        <v>0</v>
      </c>
      <c r="E267" s="40"/>
    </row>
    <row r="268" hidden="1">
      <c r="A268" s="30" t="s">
        <v>1669</v>
      </c>
      <c r="B268" s="29">
        <v>0.0</v>
      </c>
      <c r="C268" s="26"/>
      <c r="D268" s="27">
        <f t="shared" si="10"/>
        <v>0</v>
      </c>
      <c r="E268" s="41"/>
    </row>
    <row r="269" hidden="1">
      <c r="A269" s="30" t="s">
        <v>1671</v>
      </c>
      <c r="B269" s="29">
        <v>2100.0</v>
      </c>
      <c r="C269" s="26">
        <v>2100.0</v>
      </c>
      <c r="D269" s="27">
        <f t="shared" si="10"/>
        <v>0</v>
      </c>
      <c r="E269" s="40"/>
    </row>
    <row r="270" hidden="1">
      <c r="A270" s="31" t="s">
        <v>1673</v>
      </c>
      <c r="B270" s="29">
        <v>1040.0</v>
      </c>
      <c r="C270" s="26">
        <f>120+40+240+280+40+320</f>
        <v>1040</v>
      </c>
      <c r="D270" s="27">
        <f t="shared" si="10"/>
        <v>0</v>
      </c>
      <c r="E270" s="40"/>
    </row>
    <row r="271" hidden="1">
      <c r="A271" s="32" t="s">
        <v>1674</v>
      </c>
      <c r="B271" s="29">
        <v>42549.0</v>
      </c>
      <c r="C271" s="33">
        <v>25341.0</v>
      </c>
      <c r="D271" s="27">
        <f t="shared" si="10"/>
        <v>-17208</v>
      </c>
      <c r="E271" s="41"/>
    </row>
    <row r="272" hidden="1">
      <c r="A272" s="32" t="s">
        <v>1675</v>
      </c>
      <c r="B272" s="29">
        <v>22631.0</v>
      </c>
      <c r="C272" s="9">
        <v>10608.0</v>
      </c>
      <c r="D272" s="27">
        <f t="shared" si="10"/>
        <v>-12023</v>
      </c>
      <c r="E272" s="41"/>
    </row>
    <row r="273" hidden="1">
      <c r="A273" s="32" t="s">
        <v>1676</v>
      </c>
      <c r="B273" s="29">
        <v>50203.0</v>
      </c>
      <c r="C273" s="9">
        <v>23170.0</v>
      </c>
      <c r="D273" s="27">
        <f t="shared" si="10"/>
        <v>-27033</v>
      </c>
      <c r="E273" s="41"/>
    </row>
    <row r="274" hidden="1">
      <c r="A274" s="32" t="s">
        <v>1677</v>
      </c>
      <c r="B274" s="29">
        <v>20636.0</v>
      </c>
      <c r="C274" s="9">
        <v>14365.0</v>
      </c>
      <c r="D274" s="27">
        <f t="shared" si="10"/>
        <v>-6271</v>
      </c>
      <c r="E274" s="41"/>
    </row>
    <row r="275" hidden="1">
      <c r="A275" s="32" t="s">
        <v>1679</v>
      </c>
      <c r="B275" s="29">
        <v>1149.0</v>
      </c>
      <c r="C275" s="9">
        <v>1415.0</v>
      </c>
      <c r="D275" s="27">
        <f t="shared" si="10"/>
        <v>266</v>
      </c>
      <c r="E275" s="41"/>
    </row>
    <row r="276" hidden="1">
      <c r="A276" s="32" t="s">
        <v>1680</v>
      </c>
      <c r="B276" s="29">
        <v>11126.0</v>
      </c>
      <c r="C276" s="9">
        <v>6930.0</v>
      </c>
      <c r="D276" s="27">
        <f t="shared" si="10"/>
        <v>-4196</v>
      </c>
      <c r="E276" s="41"/>
    </row>
    <row r="277" hidden="1">
      <c r="A277" s="35" t="s">
        <v>1681</v>
      </c>
      <c r="B277" s="29">
        <v>161803.0</v>
      </c>
      <c r="C277" s="9">
        <v>91991.0</v>
      </c>
      <c r="D277" s="27">
        <f t="shared" si="10"/>
        <v>-69812</v>
      </c>
      <c r="E277" s="41"/>
    </row>
    <row r="278" hidden="1">
      <c r="A278" s="36" t="s">
        <v>1682</v>
      </c>
      <c r="B278" s="42">
        <v>62.0</v>
      </c>
      <c r="C278" s="43">
        <f>sum(C263:C275)-C277</f>
        <v>7605</v>
      </c>
      <c r="D278" s="44">
        <f t="shared" si="10"/>
        <v>7543</v>
      </c>
      <c r="E278" s="45"/>
    </row>
    <row r="279" hidden="1"/>
    <row r="280" hidden="1"/>
    <row r="281" hidden="1">
      <c r="A281" s="5" t="s">
        <v>1980</v>
      </c>
      <c r="B281" s="6"/>
      <c r="C281" s="6"/>
      <c r="D281" s="6"/>
      <c r="E281" s="7"/>
    </row>
    <row r="282" hidden="1">
      <c r="A282" s="10"/>
      <c r="B282" s="11"/>
      <c r="C282" s="11"/>
      <c r="D282" s="11"/>
      <c r="E282" s="12"/>
    </row>
    <row r="283" hidden="1">
      <c r="A283" s="5" t="s">
        <v>1655</v>
      </c>
      <c r="B283" s="6"/>
      <c r="C283" s="6"/>
      <c r="D283" s="6"/>
      <c r="E283" s="7"/>
    </row>
    <row r="284" hidden="1">
      <c r="A284" s="10"/>
      <c r="B284" s="11"/>
      <c r="C284" s="11"/>
      <c r="D284" s="11"/>
      <c r="E284" s="12"/>
    </row>
    <row r="285" hidden="1">
      <c r="A285" s="13">
        <v>45593.0</v>
      </c>
      <c r="B285" s="6"/>
      <c r="C285" s="54" t="s">
        <v>1656</v>
      </c>
      <c r="D285" s="15">
        <v>45596.0</v>
      </c>
      <c r="E285" s="7"/>
    </row>
    <row r="286" hidden="1">
      <c r="A286" s="10"/>
      <c r="B286" s="11"/>
      <c r="C286" s="16"/>
      <c r="D286" s="11"/>
      <c r="E286" s="12"/>
    </row>
    <row r="287" hidden="1">
      <c r="A287" s="55" t="s">
        <v>1985</v>
      </c>
      <c r="B287" s="7"/>
      <c r="C287" s="16"/>
      <c r="D287" s="56" t="s">
        <v>2000</v>
      </c>
      <c r="E287" s="7"/>
    </row>
    <row r="288" hidden="1">
      <c r="A288" s="10"/>
      <c r="B288" s="12"/>
      <c r="C288" s="16"/>
      <c r="D288" s="11"/>
      <c r="E288" s="12"/>
    </row>
    <row r="289" hidden="1">
      <c r="A289" s="19" t="s">
        <v>1657</v>
      </c>
      <c r="B289" s="6"/>
      <c r="C289" s="6"/>
      <c r="D289" s="6"/>
      <c r="E289" s="7"/>
    </row>
    <row r="290" hidden="1">
      <c r="A290" s="20" t="s">
        <v>1658</v>
      </c>
      <c r="B290" s="21" t="s">
        <v>1659</v>
      </c>
      <c r="C290" s="22" t="s">
        <v>1660</v>
      </c>
      <c r="D290" s="21" t="s">
        <v>1661</v>
      </c>
      <c r="E290" s="23" t="s">
        <v>13</v>
      </c>
    </row>
    <row r="291" hidden="1">
      <c r="A291" s="57" t="s">
        <v>1662</v>
      </c>
      <c r="B291" s="25">
        <v>13921.0</v>
      </c>
      <c r="C291" s="26">
        <v>13921.0</v>
      </c>
      <c r="D291" s="27">
        <v>0.0</v>
      </c>
      <c r="E291" s="41"/>
    </row>
    <row r="292" hidden="1">
      <c r="A292" s="57" t="s">
        <v>1663</v>
      </c>
      <c r="B292" s="29">
        <v>2571.0</v>
      </c>
      <c r="C292" s="26">
        <v>2571.0</v>
      </c>
      <c r="D292" s="27">
        <v>0.0</v>
      </c>
      <c r="E292" s="41"/>
    </row>
    <row r="293" hidden="1">
      <c r="A293" s="57" t="s">
        <v>1664</v>
      </c>
      <c r="B293" s="25">
        <v>0.0</v>
      </c>
      <c r="C293" s="26"/>
      <c r="D293" s="27">
        <v>0.0</v>
      </c>
      <c r="E293" s="41"/>
    </row>
    <row r="294" hidden="1">
      <c r="A294" s="57" t="s">
        <v>1666</v>
      </c>
      <c r="B294" s="29">
        <v>0.0</v>
      </c>
      <c r="C294" s="26"/>
      <c r="D294" s="27">
        <v>0.0</v>
      </c>
      <c r="E294" s="41"/>
    </row>
    <row r="295" hidden="1">
      <c r="A295" s="31" t="s">
        <v>1668</v>
      </c>
      <c r="B295" s="29">
        <v>0.0</v>
      </c>
      <c r="C295" s="26"/>
      <c r="D295" s="27">
        <v>0.0</v>
      </c>
      <c r="E295" s="40"/>
    </row>
    <row r="296" hidden="1">
      <c r="A296" s="31" t="s">
        <v>1669</v>
      </c>
      <c r="B296" s="29">
        <v>0.0</v>
      </c>
      <c r="C296" s="26"/>
      <c r="D296" s="27">
        <v>0.0</v>
      </c>
      <c r="E296" s="41"/>
    </row>
    <row r="297" hidden="1">
      <c r="A297" s="31" t="s">
        <v>1671</v>
      </c>
      <c r="B297" s="29">
        <v>0.0</v>
      </c>
      <c r="C297" s="26"/>
      <c r="D297" s="27">
        <v>0.0</v>
      </c>
      <c r="E297" s="40"/>
    </row>
    <row r="298" hidden="1">
      <c r="A298" s="31" t="s">
        <v>1673</v>
      </c>
      <c r="B298" s="29">
        <v>600.0</v>
      </c>
      <c r="C298" s="26">
        <v>600.0</v>
      </c>
      <c r="D298" s="27">
        <v>0.0</v>
      </c>
      <c r="E298" s="40"/>
    </row>
    <row r="299" hidden="1">
      <c r="A299" s="58" t="s">
        <v>1674</v>
      </c>
      <c r="B299" s="29">
        <v>25341.0</v>
      </c>
      <c r="C299" s="29">
        <v>25341.0</v>
      </c>
      <c r="D299" s="27">
        <v>0.0</v>
      </c>
      <c r="E299" s="41"/>
    </row>
    <row r="300" hidden="1">
      <c r="A300" s="58" t="s">
        <v>1675</v>
      </c>
      <c r="B300" s="29">
        <v>10608.0</v>
      </c>
      <c r="C300" s="59">
        <v>10608.0</v>
      </c>
      <c r="D300" s="27">
        <v>0.0</v>
      </c>
      <c r="E300" s="41"/>
    </row>
    <row r="301" hidden="1">
      <c r="A301" s="58" t="s">
        <v>1676</v>
      </c>
      <c r="B301" s="29">
        <v>23170.0</v>
      </c>
      <c r="C301" s="59">
        <v>23170.0</v>
      </c>
      <c r="D301" s="27">
        <v>0.0</v>
      </c>
      <c r="E301" s="41"/>
    </row>
    <row r="302" hidden="1">
      <c r="A302" s="58" t="s">
        <v>1677</v>
      </c>
      <c r="B302" s="29">
        <v>14365.0</v>
      </c>
      <c r="C302" s="59">
        <v>14365.0</v>
      </c>
      <c r="D302" s="27">
        <v>0.0</v>
      </c>
      <c r="E302" s="41"/>
    </row>
    <row r="303" hidden="1">
      <c r="A303" s="58" t="s">
        <v>1679</v>
      </c>
      <c r="B303" s="29">
        <v>1415.0</v>
      </c>
      <c r="C303" s="59">
        <v>1415.0</v>
      </c>
      <c r="D303" s="27">
        <v>0.0</v>
      </c>
      <c r="E303" s="41"/>
    </row>
    <row r="304" hidden="1">
      <c r="A304" s="58" t="s">
        <v>1680</v>
      </c>
      <c r="B304" s="29">
        <v>6930.0</v>
      </c>
      <c r="C304" s="59">
        <v>6930.0</v>
      </c>
      <c r="D304" s="27">
        <v>0.0</v>
      </c>
      <c r="E304" s="41"/>
    </row>
    <row r="305" hidden="1">
      <c r="A305" s="35" t="s">
        <v>1681</v>
      </c>
      <c r="B305" s="29">
        <v>91991.0</v>
      </c>
      <c r="C305" s="59">
        <v>91991.0</v>
      </c>
      <c r="D305" s="27">
        <v>0.0</v>
      </c>
      <c r="E305" s="41"/>
    </row>
    <row r="306" hidden="1">
      <c r="A306" s="36" t="s">
        <v>1682</v>
      </c>
      <c r="B306" s="42">
        <v>0.0</v>
      </c>
      <c r="C306" s="65">
        <v>0.0</v>
      </c>
      <c r="D306" s="66">
        <v>0.0</v>
      </c>
      <c r="E306" s="45"/>
    </row>
    <row r="307" hidden="1"/>
    <row r="308" hidden="1"/>
    <row r="309" hidden="1">
      <c r="A309" s="5" t="s">
        <v>1980</v>
      </c>
      <c r="B309" s="6"/>
      <c r="C309" s="6"/>
      <c r="D309" s="6"/>
      <c r="E309" s="7"/>
    </row>
    <row r="310" hidden="1">
      <c r="A310" s="10"/>
      <c r="B310" s="11"/>
      <c r="C310" s="11"/>
      <c r="D310" s="11"/>
      <c r="E310" s="12"/>
    </row>
    <row r="311" hidden="1">
      <c r="A311" s="5" t="s">
        <v>1655</v>
      </c>
      <c r="B311" s="6"/>
      <c r="C311" s="6"/>
      <c r="D311" s="6"/>
      <c r="E311" s="7"/>
    </row>
    <row r="312" hidden="1">
      <c r="A312" s="10"/>
      <c r="B312" s="11"/>
      <c r="C312" s="11"/>
      <c r="D312" s="11"/>
      <c r="E312" s="12"/>
    </row>
    <row r="313" hidden="1">
      <c r="A313" s="13">
        <v>45597.0</v>
      </c>
      <c r="B313" s="6"/>
      <c r="C313" s="54" t="s">
        <v>1656</v>
      </c>
      <c r="D313" s="15">
        <v>45599.0</v>
      </c>
      <c r="E313" s="7"/>
    </row>
    <row r="314" hidden="1">
      <c r="A314" s="10"/>
      <c r="B314" s="11"/>
      <c r="C314" s="16"/>
      <c r="D314" s="11"/>
      <c r="E314" s="12"/>
    </row>
    <row r="315" hidden="1">
      <c r="A315" s="55" t="s">
        <v>1992</v>
      </c>
      <c r="B315" s="7"/>
      <c r="C315" s="16"/>
      <c r="D315" s="56" t="s">
        <v>1986</v>
      </c>
      <c r="E315" s="7"/>
    </row>
    <row r="316" hidden="1">
      <c r="A316" s="10"/>
      <c r="B316" s="12"/>
      <c r="C316" s="16"/>
      <c r="D316" s="11"/>
      <c r="E316" s="12"/>
    </row>
    <row r="317" hidden="1">
      <c r="A317" s="19" t="s">
        <v>1657</v>
      </c>
      <c r="B317" s="6"/>
      <c r="C317" s="6"/>
      <c r="D317" s="6"/>
      <c r="E317" s="7"/>
    </row>
    <row r="318" hidden="1">
      <c r="A318" s="20" t="s">
        <v>1658</v>
      </c>
      <c r="B318" s="21" t="s">
        <v>1659</v>
      </c>
      <c r="C318" s="22" t="s">
        <v>1660</v>
      </c>
      <c r="D318" s="21" t="s">
        <v>1661</v>
      </c>
      <c r="E318" s="23" t="s">
        <v>13</v>
      </c>
    </row>
    <row r="319" hidden="1">
      <c r="A319" s="57" t="s">
        <v>1662</v>
      </c>
      <c r="B319" s="25">
        <v>11164.0</v>
      </c>
      <c r="C319" s="26">
        <v>11164.0</v>
      </c>
      <c r="D319" s="27">
        <v>0.0</v>
      </c>
      <c r="E319" s="41"/>
    </row>
    <row r="320" hidden="1">
      <c r="A320" s="57" t="s">
        <v>1663</v>
      </c>
      <c r="B320" s="29">
        <v>2690.0</v>
      </c>
      <c r="C320" s="26">
        <v>2690.0</v>
      </c>
      <c r="D320" s="27">
        <v>0.0</v>
      </c>
      <c r="E320" s="41"/>
    </row>
    <row r="321" hidden="1">
      <c r="A321" s="57" t="s">
        <v>1664</v>
      </c>
      <c r="B321" s="25">
        <v>420.0</v>
      </c>
      <c r="C321" s="26">
        <v>420.0</v>
      </c>
      <c r="D321" s="27">
        <v>0.0</v>
      </c>
      <c r="E321" s="41"/>
    </row>
    <row r="322" hidden="1">
      <c r="A322" s="57" t="s">
        <v>1666</v>
      </c>
      <c r="B322" s="29">
        <v>500.0</v>
      </c>
      <c r="C322" s="26">
        <v>500.0</v>
      </c>
      <c r="D322" s="27">
        <v>0.0</v>
      </c>
      <c r="E322" s="41"/>
    </row>
    <row r="323" hidden="1">
      <c r="A323" s="31" t="s">
        <v>1668</v>
      </c>
      <c r="B323" s="29">
        <v>0.0</v>
      </c>
      <c r="C323" s="26"/>
      <c r="D323" s="27">
        <v>0.0</v>
      </c>
      <c r="E323" s="40"/>
    </row>
    <row r="324" hidden="1">
      <c r="A324" s="31" t="s">
        <v>1669</v>
      </c>
      <c r="B324" s="29">
        <v>0.0</v>
      </c>
      <c r="C324" s="26"/>
      <c r="D324" s="27">
        <v>0.0</v>
      </c>
      <c r="E324" s="41"/>
    </row>
    <row r="325" hidden="1">
      <c r="A325" s="31" t="s">
        <v>1671</v>
      </c>
      <c r="B325" s="29">
        <v>0.0</v>
      </c>
      <c r="C325" s="26"/>
      <c r="D325" s="27">
        <v>0.0</v>
      </c>
      <c r="E325" s="40"/>
    </row>
    <row r="326" hidden="1">
      <c r="A326" s="31" t="s">
        <v>1673</v>
      </c>
      <c r="B326" s="29">
        <v>600.0</v>
      </c>
      <c r="C326" s="26">
        <v>600.0</v>
      </c>
      <c r="D326" s="27">
        <v>0.0</v>
      </c>
      <c r="E326" s="40"/>
    </row>
    <row r="327" hidden="1">
      <c r="A327" s="58" t="s">
        <v>1674</v>
      </c>
      <c r="B327" s="29">
        <v>17702.0</v>
      </c>
      <c r="C327" s="29">
        <v>17702.0</v>
      </c>
      <c r="D327" s="27">
        <v>0.0</v>
      </c>
      <c r="E327" s="41"/>
    </row>
    <row r="328" hidden="1">
      <c r="A328" s="58" t="s">
        <v>1675</v>
      </c>
      <c r="B328" s="29">
        <v>16386.0</v>
      </c>
      <c r="C328" s="59">
        <v>16386.0</v>
      </c>
      <c r="D328" s="27">
        <v>0.0</v>
      </c>
      <c r="E328" s="41"/>
    </row>
    <row r="329" hidden="1">
      <c r="A329" s="58" t="s">
        <v>1676</v>
      </c>
      <c r="B329" s="29">
        <v>25301.0</v>
      </c>
      <c r="C329" s="59">
        <v>24907.0</v>
      </c>
      <c r="D329" s="27">
        <v>-394.0</v>
      </c>
      <c r="E329" s="41"/>
    </row>
    <row r="330" hidden="1">
      <c r="A330" s="58" t="s">
        <v>1677</v>
      </c>
      <c r="B330" s="29">
        <v>13432.0</v>
      </c>
      <c r="C330" s="59">
        <v>13432.0</v>
      </c>
      <c r="D330" s="27">
        <v>0.0</v>
      </c>
      <c r="E330" s="41"/>
    </row>
    <row r="331" hidden="1">
      <c r="A331" s="58" t="s">
        <v>1679</v>
      </c>
      <c r="B331" s="29">
        <v>349.0</v>
      </c>
      <c r="C331" s="59">
        <v>349.0</v>
      </c>
      <c r="D331" s="27">
        <v>0.0</v>
      </c>
      <c r="E331" s="41"/>
    </row>
    <row r="332" hidden="1">
      <c r="A332" s="58" t="s">
        <v>1680</v>
      </c>
      <c r="B332" s="29">
        <v>3646.0</v>
      </c>
      <c r="C332" s="59">
        <v>3646.0</v>
      </c>
      <c r="D332" s="27">
        <v>0.0</v>
      </c>
      <c r="E332" s="41"/>
    </row>
    <row r="333" hidden="1">
      <c r="A333" s="35" t="s">
        <v>1681</v>
      </c>
      <c r="B333" s="29">
        <v>88542.0</v>
      </c>
      <c r="C333" s="59">
        <v>88148.0</v>
      </c>
      <c r="D333" s="27">
        <v>-394.0</v>
      </c>
      <c r="E333" s="41"/>
    </row>
    <row r="334" hidden="1">
      <c r="A334" s="36" t="s">
        <v>1682</v>
      </c>
      <c r="B334" s="42">
        <v>2.0</v>
      </c>
      <c r="C334" s="65">
        <v>2.0</v>
      </c>
      <c r="D334" s="66">
        <v>0.0</v>
      </c>
      <c r="E334" s="45"/>
    </row>
    <row r="335" hidden="1"/>
    <row r="336" hidden="1"/>
    <row r="337" hidden="1">
      <c r="A337" s="5" t="s">
        <v>1980</v>
      </c>
      <c r="B337" s="6"/>
      <c r="C337" s="6"/>
      <c r="D337" s="6"/>
      <c r="E337" s="7"/>
    </row>
    <row r="338" hidden="1">
      <c r="A338" s="10"/>
      <c r="B338" s="11"/>
      <c r="C338" s="11"/>
      <c r="D338" s="11"/>
      <c r="E338" s="12"/>
    </row>
    <row r="339" hidden="1">
      <c r="A339" s="5" t="s">
        <v>1655</v>
      </c>
      <c r="B339" s="6"/>
      <c r="C339" s="6"/>
      <c r="D339" s="6"/>
      <c r="E339" s="7"/>
    </row>
    <row r="340" hidden="1">
      <c r="A340" s="10"/>
      <c r="B340" s="11"/>
      <c r="C340" s="11"/>
      <c r="D340" s="11"/>
      <c r="E340" s="12"/>
    </row>
    <row r="341" hidden="1">
      <c r="A341" s="13">
        <v>45600.0</v>
      </c>
      <c r="B341" s="6"/>
      <c r="C341" s="54" t="s">
        <v>1656</v>
      </c>
      <c r="D341" s="15">
        <v>45606.0</v>
      </c>
      <c r="E341" s="7"/>
    </row>
    <row r="342" hidden="1">
      <c r="A342" s="10"/>
      <c r="B342" s="11"/>
      <c r="C342" s="16"/>
      <c r="D342" s="11"/>
      <c r="E342" s="12"/>
    </row>
    <row r="343" hidden="1">
      <c r="A343" s="55" t="s">
        <v>1985</v>
      </c>
      <c r="B343" s="7"/>
      <c r="C343" s="16"/>
      <c r="D343" s="56" t="s">
        <v>1986</v>
      </c>
      <c r="E343" s="7"/>
    </row>
    <row r="344" hidden="1">
      <c r="A344" s="10"/>
      <c r="B344" s="12"/>
      <c r="C344" s="16"/>
      <c r="D344" s="11"/>
      <c r="E344" s="12"/>
    </row>
    <row r="345" hidden="1">
      <c r="A345" s="19" t="s">
        <v>1657</v>
      </c>
      <c r="B345" s="6"/>
      <c r="C345" s="6"/>
      <c r="D345" s="6"/>
      <c r="E345" s="7"/>
    </row>
    <row r="346" hidden="1">
      <c r="A346" s="20" t="s">
        <v>1658</v>
      </c>
      <c r="B346" s="21" t="s">
        <v>1659</v>
      </c>
      <c r="C346" s="22" t="s">
        <v>1660</v>
      </c>
      <c r="D346" s="21" t="s">
        <v>1661</v>
      </c>
      <c r="E346" s="23" t="s">
        <v>13</v>
      </c>
    </row>
    <row r="347" hidden="1">
      <c r="A347" s="57" t="s">
        <v>1662</v>
      </c>
      <c r="B347" s="25">
        <v>19535.0</v>
      </c>
      <c r="C347" s="26">
        <v>19695.0</v>
      </c>
      <c r="D347" s="27">
        <v>160.0</v>
      </c>
      <c r="E347" s="41"/>
    </row>
    <row r="348" hidden="1">
      <c r="A348" s="57" t="s">
        <v>1663</v>
      </c>
      <c r="B348" s="29">
        <v>5378.0</v>
      </c>
      <c r="C348" s="26">
        <v>5218.0</v>
      </c>
      <c r="D348" s="27">
        <v>-160.0</v>
      </c>
      <c r="E348" s="41"/>
    </row>
    <row r="349" hidden="1">
      <c r="A349" s="57" t="s">
        <v>1664</v>
      </c>
      <c r="B349" s="25">
        <v>0.0</v>
      </c>
      <c r="C349" s="26"/>
      <c r="D349" s="27">
        <v>0.0</v>
      </c>
      <c r="E349" s="41"/>
    </row>
    <row r="350" hidden="1">
      <c r="A350" s="57" t="s">
        <v>1666</v>
      </c>
      <c r="B350" s="29">
        <v>500.0</v>
      </c>
      <c r="C350" s="26">
        <v>500.0</v>
      </c>
      <c r="D350" s="27">
        <v>0.0</v>
      </c>
      <c r="E350" s="41"/>
    </row>
    <row r="351" hidden="1">
      <c r="A351" s="31" t="s">
        <v>1668</v>
      </c>
      <c r="B351" s="29">
        <v>0.0</v>
      </c>
      <c r="C351" s="26"/>
      <c r="D351" s="27">
        <v>0.0</v>
      </c>
      <c r="E351" s="40"/>
    </row>
    <row r="352" hidden="1">
      <c r="A352" s="31" t="s">
        <v>1669</v>
      </c>
      <c r="B352" s="29">
        <v>0.0</v>
      </c>
      <c r="C352" s="26"/>
      <c r="D352" s="27">
        <v>0.0</v>
      </c>
      <c r="E352" s="41"/>
    </row>
    <row r="353" hidden="1">
      <c r="A353" s="31" t="s">
        <v>1671</v>
      </c>
      <c r="B353" s="29">
        <v>6128.0</v>
      </c>
      <c r="C353" s="26">
        <v>6128.0</v>
      </c>
      <c r="D353" s="27">
        <v>0.0</v>
      </c>
      <c r="E353" s="40" t="s">
        <v>3726</v>
      </c>
    </row>
    <row r="354" hidden="1">
      <c r="A354" s="31" t="s">
        <v>1673</v>
      </c>
      <c r="B354" s="29">
        <v>1360.0</v>
      </c>
      <c r="C354" s="26">
        <v>1360.0</v>
      </c>
      <c r="D354" s="27">
        <v>0.0</v>
      </c>
      <c r="E354" s="40"/>
    </row>
    <row r="355" hidden="1">
      <c r="A355" s="58" t="s">
        <v>1674</v>
      </c>
      <c r="B355" s="29">
        <v>45500.0</v>
      </c>
      <c r="C355" s="29">
        <v>45500.0</v>
      </c>
      <c r="D355" s="27">
        <v>0.0</v>
      </c>
      <c r="E355" s="41"/>
    </row>
    <row r="356" hidden="1">
      <c r="A356" s="58" t="s">
        <v>1675</v>
      </c>
      <c r="B356" s="29">
        <v>30239.0</v>
      </c>
      <c r="C356" s="59">
        <v>30239.0</v>
      </c>
      <c r="D356" s="27">
        <v>0.0</v>
      </c>
      <c r="E356" s="41"/>
    </row>
    <row r="357" hidden="1">
      <c r="A357" s="58" t="s">
        <v>1676</v>
      </c>
      <c r="B357" s="29">
        <v>50611.0</v>
      </c>
      <c r="C357" s="59">
        <v>50611.0</v>
      </c>
      <c r="D357" s="27">
        <v>0.0</v>
      </c>
      <c r="E357" s="41"/>
    </row>
    <row r="358" hidden="1">
      <c r="A358" s="58" t="s">
        <v>1677</v>
      </c>
      <c r="B358" s="29">
        <v>26355.0</v>
      </c>
      <c r="C358" s="59">
        <v>26355.0</v>
      </c>
      <c r="D358" s="27">
        <v>0.0</v>
      </c>
      <c r="E358" s="41"/>
    </row>
    <row r="359" hidden="1">
      <c r="A359" s="58" t="s">
        <v>1679</v>
      </c>
      <c r="B359" s="29">
        <v>1312.0</v>
      </c>
      <c r="C359" s="59">
        <v>1312.0</v>
      </c>
      <c r="D359" s="27">
        <v>0.0</v>
      </c>
      <c r="E359" s="41"/>
    </row>
    <row r="360" hidden="1">
      <c r="A360" s="58" t="s">
        <v>1680</v>
      </c>
      <c r="B360" s="29">
        <v>14105.0</v>
      </c>
      <c r="C360" s="59">
        <v>14105.0</v>
      </c>
      <c r="D360" s="27">
        <v>0.0</v>
      </c>
      <c r="E360" s="41"/>
    </row>
    <row r="361" hidden="1">
      <c r="A361" s="35" t="s">
        <v>1681</v>
      </c>
      <c r="B361" s="29">
        <v>186918.2</v>
      </c>
      <c r="C361" s="59">
        <v>186918.2</v>
      </c>
      <c r="D361" s="27">
        <v>0.0</v>
      </c>
      <c r="E361" s="41"/>
    </row>
    <row r="362" hidden="1">
      <c r="A362" s="36" t="s">
        <v>1682</v>
      </c>
      <c r="B362" s="42">
        <v>-0.2000000000007276</v>
      </c>
      <c r="C362" s="65">
        <v>-0.20000000001164153</v>
      </c>
      <c r="D362" s="66">
        <v>-1.0913936421275139E-11</v>
      </c>
      <c r="E362" s="45"/>
    </row>
    <row r="363" hidden="1"/>
    <row r="364" hidden="1"/>
    <row r="365" hidden="1"/>
    <row r="366" hidden="1"/>
    <row r="367" hidden="1">
      <c r="A367" s="5" t="s">
        <v>1980</v>
      </c>
      <c r="B367" s="6"/>
      <c r="C367" s="6"/>
      <c r="D367" s="6"/>
      <c r="E367" s="7"/>
    </row>
    <row r="368" hidden="1">
      <c r="A368" s="10"/>
      <c r="B368" s="11"/>
      <c r="C368" s="11"/>
      <c r="D368" s="11"/>
      <c r="E368" s="12"/>
    </row>
    <row r="369" hidden="1">
      <c r="A369" s="5" t="s">
        <v>1655</v>
      </c>
      <c r="B369" s="6"/>
      <c r="C369" s="6"/>
      <c r="D369" s="6"/>
      <c r="E369" s="7"/>
    </row>
    <row r="370" hidden="1">
      <c r="A370" s="10"/>
      <c r="B370" s="11"/>
      <c r="C370" s="11"/>
      <c r="D370" s="11"/>
      <c r="E370" s="12"/>
    </row>
    <row r="371" hidden="1">
      <c r="A371" s="13">
        <v>45607.0</v>
      </c>
      <c r="B371" s="6"/>
      <c r="C371" s="54" t="s">
        <v>1656</v>
      </c>
      <c r="D371" s="15">
        <v>45613.0</v>
      </c>
      <c r="E371" s="7"/>
    </row>
    <row r="372" hidden="1">
      <c r="A372" s="10"/>
      <c r="B372" s="11"/>
      <c r="C372" s="16"/>
      <c r="D372" s="11"/>
      <c r="E372" s="12"/>
    </row>
    <row r="373" hidden="1">
      <c r="A373" s="55" t="s">
        <v>1985</v>
      </c>
      <c r="B373" s="7"/>
      <c r="C373" s="16"/>
      <c r="D373" s="56" t="s">
        <v>1986</v>
      </c>
      <c r="E373" s="7"/>
    </row>
    <row r="374" hidden="1">
      <c r="A374" s="10"/>
      <c r="B374" s="12"/>
      <c r="C374" s="16"/>
      <c r="D374" s="11"/>
      <c r="E374" s="12"/>
    </row>
    <row r="375" hidden="1">
      <c r="A375" s="19" t="s">
        <v>1657</v>
      </c>
      <c r="B375" s="6"/>
      <c r="C375" s="6"/>
      <c r="D375" s="6"/>
      <c r="E375" s="7"/>
    </row>
    <row r="376" hidden="1">
      <c r="A376" s="20" t="s">
        <v>1658</v>
      </c>
      <c r="B376" s="21" t="s">
        <v>1659</v>
      </c>
      <c r="C376" s="22" t="s">
        <v>1660</v>
      </c>
      <c r="D376" s="21" t="s">
        <v>1661</v>
      </c>
      <c r="E376" s="23" t="s">
        <v>13</v>
      </c>
    </row>
    <row r="377" hidden="1">
      <c r="A377" s="57" t="s">
        <v>1662</v>
      </c>
      <c r="B377" s="25">
        <v>24339.0</v>
      </c>
      <c r="C377" s="26">
        <v>23440.0</v>
      </c>
      <c r="D377" s="27">
        <v>-899.0</v>
      </c>
      <c r="E377" s="41"/>
    </row>
    <row r="378" hidden="1">
      <c r="A378" s="57" t="s">
        <v>1663</v>
      </c>
      <c r="B378" s="29">
        <v>7561.0</v>
      </c>
      <c r="C378" s="26">
        <v>7561.0</v>
      </c>
      <c r="D378" s="27">
        <v>0.0</v>
      </c>
      <c r="E378" s="41"/>
    </row>
    <row r="379" hidden="1">
      <c r="A379" s="57" t="s">
        <v>1664</v>
      </c>
      <c r="B379" s="25">
        <v>180.0</v>
      </c>
      <c r="C379" s="26">
        <v>180.0</v>
      </c>
      <c r="D379" s="27">
        <v>0.0</v>
      </c>
      <c r="E379" s="41"/>
    </row>
    <row r="380" hidden="1">
      <c r="A380" s="57" t="s">
        <v>1666</v>
      </c>
      <c r="B380" s="29">
        <v>500.0</v>
      </c>
      <c r="C380" s="26">
        <v>500.0</v>
      </c>
      <c r="D380" s="27">
        <v>0.0</v>
      </c>
      <c r="E380" s="41"/>
    </row>
    <row r="381" hidden="1">
      <c r="A381" s="31" t="s">
        <v>1668</v>
      </c>
      <c r="B381" s="29">
        <v>0.0</v>
      </c>
      <c r="C381" s="26"/>
      <c r="D381" s="27">
        <v>0.0</v>
      </c>
      <c r="E381" s="40"/>
    </row>
    <row r="382" hidden="1">
      <c r="A382" s="31" t="s">
        <v>1669</v>
      </c>
      <c r="B382" s="29">
        <v>0.0</v>
      </c>
      <c r="C382" s="26"/>
      <c r="D382" s="27">
        <v>0.0</v>
      </c>
      <c r="E382" s="41"/>
    </row>
    <row r="383" hidden="1">
      <c r="A383" s="31" t="s">
        <v>1671</v>
      </c>
      <c r="B383" s="29">
        <v>231.0</v>
      </c>
      <c r="C383" s="26">
        <v>231.0</v>
      </c>
      <c r="D383" s="27">
        <v>0.0</v>
      </c>
      <c r="E383" s="40"/>
    </row>
    <row r="384" hidden="1">
      <c r="A384" s="31" t="s">
        <v>1673</v>
      </c>
      <c r="B384" s="29">
        <v>960.0</v>
      </c>
      <c r="C384" s="26">
        <v>960.0</v>
      </c>
      <c r="D384" s="27">
        <v>0.0</v>
      </c>
      <c r="E384" s="40"/>
    </row>
    <row r="385" hidden="1">
      <c r="A385" s="58" t="s">
        <v>1674</v>
      </c>
      <c r="B385" s="29">
        <v>50901.0</v>
      </c>
      <c r="C385" s="29">
        <v>50901.0</v>
      </c>
      <c r="D385" s="27">
        <v>0.0</v>
      </c>
      <c r="E385" s="41"/>
    </row>
    <row r="386" hidden="1">
      <c r="A386" s="58" t="s">
        <v>1675</v>
      </c>
      <c r="B386" s="29">
        <v>26012.0</v>
      </c>
      <c r="C386" s="59">
        <v>26012.0</v>
      </c>
      <c r="D386" s="27">
        <v>0.0</v>
      </c>
      <c r="E386" s="41"/>
    </row>
    <row r="387" hidden="1">
      <c r="A387" s="58" t="s">
        <v>1676</v>
      </c>
      <c r="B387" s="29">
        <v>62570.0</v>
      </c>
      <c r="C387" s="59">
        <v>61820.0</v>
      </c>
      <c r="D387" s="27">
        <v>-750.0</v>
      </c>
      <c r="E387" s="41"/>
    </row>
    <row r="388" hidden="1">
      <c r="A388" s="58" t="s">
        <v>1677</v>
      </c>
      <c r="B388" s="29">
        <v>20293.0</v>
      </c>
      <c r="C388" s="59">
        <v>20293.0</v>
      </c>
      <c r="D388" s="27">
        <v>0.0</v>
      </c>
      <c r="E388" s="41"/>
    </row>
    <row r="389" hidden="1">
      <c r="A389" s="58" t="s">
        <v>1679</v>
      </c>
      <c r="B389" s="29">
        <v>860.0</v>
      </c>
      <c r="C389" s="59">
        <v>860.0</v>
      </c>
      <c r="D389" s="27">
        <v>0.0</v>
      </c>
      <c r="E389" s="41"/>
    </row>
    <row r="390" hidden="1">
      <c r="A390" s="58" t="s">
        <v>1680</v>
      </c>
      <c r="B390" s="29">
        <v>10441.0</v>
      </c>
      <c r="C390" s="59">
        <v>10441.0</v>
      </c>
      <c r="D390" s="27">
        <v>0.0</v>
      </c>
      <c r="E390" s="41"/>
    </row>
    <row r="391" hidden="1">
      <c r="A391" s="35" t="s">
        <v>1681</v>
      </c>
      <c r="B391" s="29">
        <v>194407.2</v>
      </c>
      <c r="C391" s="59">
        <v>193657.2</v>
      </c>
      <c r="D391" s="27">
        <v>-750.0</v>
      </c>
      <c r="E391" s="41"/>
    </row>
    <row r="392" hidden="1">
      <c r="A392" s="36" t="s">
        <v>1682</v>
      </c>
      <c r="B392" s="42">
        <v>-0.2000000000007276</v>
      </c>
      <c r="C392" s="65">
        <v>-899.2000000000116</v>
      </c>
      <c r="D392" s="66">
        <v>-899.0000000000109</v>
      </c>
      <c r="E392" s="45"/>
    </row>
    <row r="393" hidden="1"/>
    <row r="394" hidden="1"/>
    <row r="395" hidden="1">
      <c r="A395" s="5" t="s">
        <v>1980</v>
      </c>
      <c r="B395" s="6"/>
      <c r="C395" s="6"/>
      <c r="D395" s="6"/>
      <c r="E395" s="7"/>
    </row>
    <row r="396" hidden="1">
      <c r="A396" s="10"/>
      <c r="B396" s="11"/>
      <c r="C396" s="11"/>
      <c r="D396" s="11"/>
      <c r="E396" s="12"/>
    </row>
    <row r="397" hidden="1">
      <c r="A397" s="5" t="s">
        <v>1655</v>
      </c>
      <c r="B397" s="6"/>
      <c r="C397" s="6"/>
      <c r="D397" s="6"/>
      <c r="E397" s="7"/>
    </row>
    <row r="398" hidden="1">
      <c r="A398" s="10"/>
      <c r="B398" s="11"/>
      <c r="C398" s="11"/>
      <c r="D398" s="11"/>
      <c r="E398" s="12"/>
    </row>
    <row r="399" hidden="1">
      <c r="A399" s="13">
        <v>45607.0</v>
      </c>
      <c r="B399" s="6"/>
      <c r="C399" s="54" t="s">
        <v>1656</v>
      </c>
      <c r="D399" s="15">
        <v>45613.0</v>
      </c>
      <c r="E399" s="7"/>
    </row>
    <row r="400" hidden="1">
      <c r="A400" s="10"/>
      <c r="B400" s="11"/>
      <c r="C400" s="16"/>
      <c r="D400" s="11"/>
      <c r="E400" s="12"/>
    </row>
    <row r="401" hidden="1">
      <c r="A401" s="55" t="s">
        <v>1985</v>
      </c>
      <c r="B401" s="7"/>
      <c r="C401" s="16"/>
      <c r="D401" s="56" t="s">
        <v>1986</v>
      </c>
      <c r="E401" s="7"/>
    </row>
    <row r="402" hidden="1">
      <c r="A402" s="10"/>
      <c r="B402" s="12"/>
      <c r="C402" s="16"/>
      <c r="D402" s="11"/>
      <c r="E402" s="12"/>
    </row>
    <row r="403" hidden="1">
      <c r="A403" s="19" t="s">
        <v>1657</v>
      </c>
      <c r="B403" s="6"/>
      <c r="C403" s="6"/>
      <c r="D403" s="6"/>
      <c r="E403" s="7"/>
    </row>
    <row r="404" hidden="1">
      <c r="A404" s="20" t="s">
        <v>1658</v>
      </c>
      <c r="B404" s="21" t="s">
        <v>1659</v>
      </c>
      <c r="C404" s="22" t="s">
        <v>1660</v>
      </c>
      <c r="D404" s="21" t="s">
        <v>1661</v>
      </c>
      <c r="E404" s="23" t="s">
        <v>13</v>
      </c>
    </row>
    <row r="405" hidden="1">
      <c r="A405" s="57" t="s">
        <v>1662</v>
      </c>
      <c r="B405" s="25">
        <v>24339.0</v>
      </c>
      <c r="C405" s="26">
        <v>24340.0</v>
      </c>
      <c r="D405" s="27">
        <v>1.0</v>
      </c>
      <c r="E405" s="41"/>
    </row>
    <row r="406" hidden="1">
      <c r="A406" s="57" t="s">
        <v>1663</v>
      </c>
      <c r="B406" s="29">
        <v>7561.0</v>
      </c>
      <c r="C406" s="26">
        <v>7561.0</v>
      </c>
      <c r="D406" s="27">
        <v>0.0</v>
      </c>
      <c r="E406" s="41"/>
    </row>
    <row r="407" hidden="1">
      <c r="A407" s="57" t="s">
        <v>1664</v>
      </c>
      <c r="B407" s="25">
        <v>180.0</v>
      </c>
      <c r="C407" s="26">
        <v>180.0</v>
      </c>
      <c r="D407" s="27">
        <v>0.0</v>
      </c>
      <c r="E407" s="41"/>
    </row>
    <row r="408" hidden="1">
      <c r="A408" s="57" t="s">
        <v>1666</v>
      </c>
      <c r="B408" s="29">
        <v>500.0</v>
      </c>
      <c r="C408" s="26">
        <v>500.0</v>
      </c>
      <c r="D408" s="27">
        <v>0.0</v>
      </c>
      <c r="E408" s="41"/>
    </row>
    <row r="409" hidden="1">
      <c r="A409" s="31" t="s">
        <v>1668</v>
      </c>
      <c r="B409" s="29">
        <v>0.0</v>
      </c>
      <c r="C409" s="26"/>
      <c r="D409" s="27">
        <v>0.0</v>
      </c>
      <c r="E409" s="40"/>
    </row>
    <row r="410" hidden="1">
      <c r="A410" s="31" t="s">
        <v>1669</v>
      </c>
      <c r="B410" s="29">
        <v>0.0</v>
      </c>
      <c r="C410" s="26"/>
      <c r="D410" s="27">
        <v>0.0</v>
      </c>
      <c r="E410" s="41"/>
    </row>
    <row r="411" hidden="1">
      <c r="A411" s="31" t="s">
        <v>1671</v>
      </c>
      <c r="B411" s="29">
        <v>231.0</v>
      </c>
      <c r="C411" s="26">
        <v>231.0</v>
      </c>
      <c r="D411" s="27">
        <v>0.0</v>
      </c>
      <c r="E411" s="40"/>
    </row>
    <row r="412" hidden="1">
      <c r="A412" s="31" t="s">
        <v>1673</v>
      </c>
      <c r="B412" s="29">
        <v>960.0</v>
      </c>
      <c r="C412" s="26">
        <v>960.0</v>
      </c>
      <c r="D412" s="27">
        <v>0.0</v>
      </c>
      <c r="E412" s="40"/>
    </row>
    <row r="413" hidden="1">
      <c r="A413" s="58" t="s">
        <v>1674</v>
      </c>
      <c r="B413" s="29">
        <v>50901.0</v>
      </c>
      <c r="C413" s="29">
        <v>50901.0</v>
      </c>
      <c r="D413" s="27">
        <v>0.0</v>
      </c>
      <c r="E413" s="41"/>
    </row>
    <row r="414" hidden="1">
      <c r="A414" s="58" t="s">
        <v>1675</v>
      </c>
      <c r="B414" s="29">
        <v>26012.0</v>
      </c>
      <c r="C414" s="59">
        <v>26012.0</v>
      </c>
      <c r="D414" s="27">
        <v>0.0</v>
      </c>
      <c r="E414" s="41"/>
    </row>
    <row r="415" hidden="1">
      <c r="A415" s="58" t="s">
        <v>1676</v>
      </c>
      <c r="B415" s="29">
        <v>62570.0</v>
      </c>
      <c r="C415" s="59">
        <v>61820.0</v>
      </c>
      <c r="D415" s="27">
        <v>-750.0</v>
      </c>
      <c r="E415" s="41"/>
    </row>
    <row r="416" hidden="1">
      <c r="A416" s="58" t="s">
        <v>1677</v>
      </c>
      <c r="B416" s="29">
        <v>20293.0</v>
      </c>
      <c r="C416" s="59">
        <v>20293.0</v>
      </c>
      <c r="D416" s="27">
        <v>0.0</v>
      </c>
      <c r="E416" s="41"/>
    </row>
    <row r="417" hidden="1">
      <c r="A417" s="58" t="s">
        <v>1679</v>
      </c>
      <c r="B417" s="29">
        <v>860.0</v>
      </c>
      <c r="C417" s="59">
        <v>860.0</v>
      </c>
      <c r="D417" s="27">
        <v>0.0</v>
      </c>
      <c r="E417" s="41"/>
    </row>
    <row r="418" hidden="1">
      <c r="A418" s="58" t="s">
        <v>1680</v>
      </c>
      <c r="B418" s="29">
        <v>10441.0</v>
      </c>
      <c r="C418" s="59">
        <v>10441.0</v>
      </c>
      <c r="D418" s="27">
        <v>0.0</v>
      </c>
      <c r="E418" s="41"/>
    </row>
    <row r="419" hidden="1">
      <c r="A419" s="35" t="s">
        <v>1681</v>
      </c>
      <c r="B419" s="29">
        <v>194407.2</v>
      </c>
      <c r="C419" s="59">
        <v>193657.2</v>
      </c>
      <c r="D419" s="27">
        <v>-750.0</v>
      </c>
      <c r="E419" s="41"/>
    </row>
    <row r="420" hidden="1">
      <c r="A420" s="36" t="s">
        <v>1682</v>
      </c>
      <c r="B420" s="42">
        <v>-0.2000000000007276</v>
      </c>
      <c r="C420" s="65">
        <v>0.7999999999883585</v>
      </c>
      <c r="D420" s="66">
        <v>0.9999999999890861</v>
      </c>
      <c r="E420" s="45"/>
    </row>
    <row r="421" hidden="1"/>
    <row r="422" hidden="1"/>
    <row r="423" hidden="1">
      <c r="A423" s="5" t="s">
        <v>1980</v>
      </c>
      <c r="B423" s="6"/>
      <c r="C423" s="6"/>
      <c r="D423" s="6"/>
      <c r="E423" s="7"/>
    </row>
    <row r="424" hidden="1">
      <c r="A424" s="10"/>
      <c r="B424" s="11"/>
      <c r="C424" s="11"/>
      <c r="D424" s="11"/>
      <c r="E424" s="12"/>
    </row>
    <row r="425" hidden="1">
      <c r="A425" s="5" t="s">
        <v>1655</v>
      </c>
      <c r="B425" s="6"/>
      <c r="C425" s="6"/>
      <c r="D425" s="6"/>
      <c r="E425" s="7"/>
    </row>
    <row r="426" hidden="1">
      <c r="A426" s="10"/>
      <c r="B426" s="11"/>
      <c r="C426" s="11"/>
      <c r="D426" s="11"/>
      <c r="E426" s="12"/>
    </row>
    <row r="427" hidden="1">
      <c r="A427" s="13">
        <v>45614.0</v>
      </c>
      <c r="B427" s="6"/>
      <c r="C427" s="54" t="s">
        <v>1656</v>
      </c>
      <c r="D427" s="15">
        <v>45620.0</v>
      </c>
      <c r="E427" s="7"/>
    </row>
    <row r="428" hidden="1">
      <c r="A428" s="10"/>
      <c r="B428" s="11"/>
      <c r="C428" s="16"/>
      <c r="D428" s="11"/>
      <c r="E428" s="12"/>
    </row>
    <row r="429" hidden="1">
      <c r="A429" s="55" t="s">
        <v>1985</v>
      </c>
      <c r="B429" s="7"/>
      <c r="C429" s="16"/>
      <c r="D429" s="56" t="s">
        <v>1986</v>
      </c>
      <c r="E429" s="7"/>
    </row>
    <row r="430" hidden="1">
      <c r="A430" s="10"/>
      <c r="B430" s="12"/>
      <c r="C430" s="16"/>
      <c r="D430" s="11"/>
      <c r="E430" s="12"/>
    </row>
    <row r="431" hidden="1">
      <c r="A431" s="19" t="s">
        <v>1657</v>
      </c>
      <c r="B431" s="6"/>
      <c r="C431" s="6"/>
      <c r="D431" s="6"/>
      <c r="E431" s="7"/>
    </row>
    <row r="432" hidden="1">
      <c r="A432" s="20" t="s">
        <v>1658</v>
      </c>
      <c r="B432" s="21" t="s">
        <v>1659</v>
      </c>
      <c r="C432" s="22" t="s">
        <v>1660</v>
      </c>
      <c r="D432" s="21" t="s">
        <v>1661</v>
      </c>
      <c r="E432" s="23" t="s">
        <v>13</v>
      </c>
    </row>
    <row r="433" hidden="1">
      <c r="A433" s="57" t="s">
        <v>1662</v>
      </c>
      <c r="B433" s="25">
        <v>23945.0</v>
      </c>
      <c r="C433" s="26">
        <v>23945.0</v>
      </c>
      <c r="D433" s="27">
        <v>0.0</v>
      </c>
      <c r="E433" s="41"/>
    </row>
    <row r="434" hidden="1">
      <c r="A434" s="57" t="s">
        <v>1663</v>
      </c>
      <c r="B434" s="29">
        <v>5772.0</v>
      </c>
      <c r="C434" s="26">
        <v>5772.0</v>
      </c>
      <c r="D434" s="27">
        <v>0.0</v>
      </c>
      <c r="E434" s="41"/>
    </row>
    <row r="435" hidden="1">
      <c r="A435" s="57" t="s">
        <v>1664</v>
      </c>
      <c r="B435" s="25">
        <v>630.0</v>
      </c>
      <c r="C435" s="26">
        <v>630.0</v>
      </c>
      <c r="D435" s="27">
        <v>0.0</v>
      </c>
      <c r="E435" s="41"/>
    </row>
    <row r="436" hidden="1">
      <c r="A436" s="57" t="s">
        <v>1666</v>
      </c>
      <c r="B436" s="29">
        <v>1000.0</v>
      </c>
      <c r="C436" s="26">
        <v>1002.0</v>
      </c>
      <c r="D436" s="27">
        <v>2.0</v>
      </c>
      <c r="E436" s="41"/>
    </row>
    <row r="437" hidden="1">
      <c r="A437" s="31" t="s">
        <v>1668</v>
      </c>
      <c r="B437" s="29">
        <v>0.0</v>
      </c>
      <c r="C437" s="26"/>
      <c r="D437" s="27">
        <v>0.0</v>
      </c>
      <c r="E437" s="40"/>
    </row>
    <row r="438" hidden="1">
      <c r="A438" s="31" t="s">
        <v>1669</v>
      </c>
      <c r="B438" s="29">
        <v>0.0</v>
      </c>
      <c r="C438" s="26"/>
      <c r="D438" s="27">
        <v>0.0</v>
      </c>
      <c r="E438" s="41"/>
    </row>
    <row r="439" hidden="1">
      <c r="A439" s="31" t="s">
        <v>1671</v>
      </c>
      <c r="B439" s="29">
        <v>4000.0</v>
      </c>
      <c r="C439" s="26">
        <v>4000.0</v>
      </c>
      <c r="D439" s="27">
        <v>0.0</v>
      </c>
      <c r="E439" s="28" t="s">
        <v>3727</v>
      </c>
    </row>
    <row r="440" hidden="1">
      <c r="A440" s="31" t="s">
        <v>1673</v>
      </c>
      <c r="B440" s="29">
        <v>1000.0</v>
      </c>
      <c r="C440" s="26">
        <v>1000.0</v>
      </c>
      <c r="D440" s="27">
        <v>0.0</v>
      </c>
      <c r="E440" s="40"/>
    </row>
    <row r="441" hidden="1">
      <c r="A441" s="58" t="s">
        <v>1674</v>
      </c>
      <c r="B441" s="29">
        <v>42062.0</v>
      </c>
      <c r="C441" s="29">
        <v>42062.0</v>
      </c>
      <c r="D441" s="27">
        <v>0.0</v>
      </c>
      <c r="E441" s="41"/>
    </row>
    <row r="442" hidden="1">
      <c r="A442" s="58" t="s">
        <v>1675</v>
      </c>
      <c r="B442" s="29">
        <v>29219.0</v>
      </c>
      <c r="C442" s="59">
        <v>29219.0</v>
      </c>
      <c r="D442" s="27">
        <v>0.0</v>
      </c>
      <c r="E442" s="41"/>
    </row>
    <row r="443" hidden="1">
      <c r="A443" s="58" t="s">
        <v>1676</v>
      </c>
      <c r="B443" s="29">
        <v>53377.0</v>
      </c>
      <c r="C443" s="59">
        <v>53377.0</v>
      </c>
      <c r="D443" s="27">
        <v>0.0</v>
      </c>
      <c r="E443" s="41"/>
    </row>
    <row r="444" hidden="1">
      <c r="A444" s="58" t="s">
        <v>1677</v>
      </c>
      <c r="B444" s="29">
        <v>30280.0</v>
      </c>
      <c r="C444" s="59">
        <v>30280.0</v>
      </c>
      <c r="D444" s="27">
        <v>0.0</v>
      </c>
      <c r="E444" s="41"/>
    </row>
    <row r="445" hidden="1">
      <c r="A445" s="58" t="s">
        <v>1679</v>
      </c>
      <c r="B445" s="29">
        <v>655.0</v>
      </c>
      <c r="C445" s="59">
        <v>655.0</v>
      </c>
      <c r="D445" s="27">
        <v>0.0</v>
      </c>
      <c r="E445" s="41"/>
    </row>
    <row r="446" hidden="1">
      <c r="A446" s="58" t="s">
        <v>1680</v>
      </c>
      <c r="B446" s="29">
        <v>15964.0</v>
      </c>
      <c r="C446" s="59">
        <v>15600.0</v>
      </c>
      <c r="D446" s="27">
        <v>-364.0</v>
      </c>
      <c r="E446" s="41"/>
    </row>
    <row r="447" hidden="1">
      <c r="A447" s="35" t="s">
        <v>1681</v>
      </c>
      <c r="B447" s="29">
        <v>192303.5</v>
      </c>
      <c r="C447" s="59">
        <v>191939.5</v>
      </c>
      <c r="D447" s="27">
        <v>-364.0</v>
      </c>
      <c r="E447" s="41"/>
    </row>
    <row r="448" hidden="1">
      <c r="A448" s="36" t="s">
        <v>1682</v>
      </c>
      <c r="B448" s="42">
        <v>-363.5</v>
      </c>
      <c r="C448" s="65">
        <v>2.5</v>
      </c>
      <c r="D448" s="66">
        <v>366.0</v>
      </c>
      <c r="E448" s="45"/>
    </row>
    <row r="449" hidden="1"/>
    <row r="450" hidden="1"/>
    <row r="451" hidden="1">
      <c r="A451" s="5" t="s">
        <v>1980</v>
      </c>
      <c r="B451" s="6"/>
      <c r="C451" s="6"/>
      <c r="D451" s="6"/>
      <c r="E451" s="7"/>
    </row>
    <row r="452" hidden="1">
      <c r="A452" s="10"/>
      <c r="B452" s="11"/>
      <c r="C452" s="11"/>
      <c r="D452" s="11"/>
      <c r="E452" s="12"/>
    </row>
    <row r="453" hidden="1">
      <c r="A453" s="5" t="s">
        <v>1655</v>
      </c>
      <c r="B453" s="6"/>
      <c r="C453" s="6"/>
      <c r="D453" s="6"/>
      <c r="E453" s="7"/>
    </row>
    <row r="454" hidden="1">
      <c r="A454" s="10"/>
      <c r="B454" s="11"/>
      <c r="C454" s="11"/>
      <c r="D454" s="11"/>
      <c r="E454" s="12"/>
    </row>
    <row r="455" hidden="1">
      <c r="A455" s="13">
        <v>45621.0</v>
      </c>
      <c r="B455" s="6"/>
      <c r="C455" s="54" t="s">
        <v>1656</v>
      </c>
      <c r="D455" s="15">
        <v>45626.0</v>
      </c>
      <c r="E455" s="7"/>
    </row>
    <row r="456" hidden="1">
      <c r="A456" s="10"/>
      <c r="B456" s="11"/>
      <c r="C456" s="16"/>
      <c r="D456" s="11"/>
      <c r="E456" s="12"/>
    </row>
    <row r="457" hidden="1">
      <c r="A457" s="55" t="s">
        <v>1985</v>
      </c>
      <c r="B457" s="7"/>
      <c r="C457" s="16"/>
      <c r="D457" s="56" t="s">
        <v>1994</v>
      </c>
      <c r="E457" s="7"/>
    </row>
    <row r="458" hidden="1">
      <c r="A458" s="10"/>
      <c r="B458" s="12"/>
      <c r="C458" s="16"/>
      <c r="D458" s="11"/>
      <c r="E458" s="12"/>
    </row>
    <row r="459" hidden="1">
      <c r="A459" s="19" t="s">
        <v>1657</v>
      </c>
      <c r="B459" s="6"/>
      <c r="C459" s="6"/>
      <c r="D459" s="6"/>
      <c r="E459" s="7"/>
    </row>
    <row r="460" hidden="1">
      <c r="A460" s="20" t="s">
        <v>1658</v>
      </c>
      <c r="B460" s="21" t="s">
        <v>1659</v>
      </c>
      <c r="C460" s="22" t="s">
        <v>1660</v>
      </c>
      <c r="D460" s="21" t="s">
        <v>1661</v>
      </c>
      <c r="E460" s="23" t="s">
        <v>13</v>
      </c>
    </row>
    <row r="461" hidden="1">
      <c r="A461" s="57" t="s">
        <v>1662</v>
      </c>
      <c r="B461" s="25">
        <v>16672.0</v>
      </c>
      <c r="C461" s="26">
        <v>16672.0</v>
      </c>
      <c r="D461" s="27">
        <v>0.0</v>
      </c>
      <c r="E461" s="41"/>
    </row>
    <row r="462" hidden="1">
      <c r="A462" s="57" t="s">
        <v>1663</v>
      </c>
      <c r="B462" s="29">
        <v>7611.0</v>
      </c>
      <c r="C462" s="26">
        <v>7611.0</v>
      </c>
      <c r="D462" s="27">
        <v>0.0</v>
      </c>
      <c r="E462" s="41"/>
    </row>
    <row r="463" hidden="1">
      <c r="A463" s="57" t="s">
        <v>1664</v>
      </c>
      <c r="B463" s="25">
        <v>0.0</v>
      </c>
      <c r="C463" s="26"/>
      <c r="D463" s="27">
        <v>0.0</v>
      </c>
      <c r="E463" s="41"/>
    </row>
    <row r="464" hidden="1">
      <c r="A464" s="57" t="s">
        <v>1666</v>
      </c>
      <c r="B464" s="29">
        <v>500.0</v>
      </c>
      <c r="C464" s="26">
        <v>500.0</v>
      </c>
      <c r="D464" s="27">
        <v>0.0</v>
      </c>
      <c r="E464" s="41"/>
    </row>
    <row r="465" hidden="1">
      <c r="A465" s="31" t="s">
        <v>1668</v>
      </c>
      <c r="B465" s="29">
        <v>0.0</v>
      </c>
      <c r="C465" s="26"/>
      <c r="D465" s="27">
        <v>0.0</v>
      </c>
      <c r="E465" s="40"/>
    </row>
    <row r="466" hidden="1">
      <c r="A466" s="31" t="s">
        <v>1669</v>
      </c>
      <c r="B466" s="29">
        <v>0.0</v>
      </c>
      <c r="C466" s="26"/>
      <c r="D466" s="27">
        <v>0.0</v>
      </c>
      <c r="E466" s="41"/>
    </row>
    <row r="467" hidden="1">
      <c r="A467" s="31" t="s">
        <v>1671</v>
      </c>
      <c r="B467" s="29">
        <v>2820.0</v>
      </c>
      <c r="C467" s="26">
        <v>2820.0</v>
      </c>
      <c r="D467" s="27">
        <v>0.0</v>
      </c>
      <c r="E467" s="28"/>
    </row>
    <row r="468" hidden="1">
      <c r="A468" s="31" t="s">
        <v>1673</v>
      </c>
      <c r="B468" s="29">
        <v>600.0</v>
      </c>
      <c r="C468" s="26">
        <v>600.0</v>
      </c>
      <c r="D468" s="27">
        <v>0.0</v>
      </c>
      <c r="E468" s="40"/>
    </row>
    <row r="469" hidden="1">
      <c r="A469" s="58" t="s">
        <v>1674</v>
      </c>
      <c r="B469" s="29">
        <v>44590.0</v>
      </c>
      <c r="C469" s="29">
        <v>44590.0</v>
      </c>
      <c r="D469" s="27">
        <v>0.0</v>
      </c>
      <c r="E469" s="41"/>
    </row>
    <row r="470" hidden="1">
      <c r="A470" s="58" t="s">
        <v>1675</v>
      </c>
      <c r="B470" s="29">
        <v>22531.0</v>
      </c>
      <c r="C470" s="59">
        <v>22531.0</v>
      </c>
      <c r="D470" s="27">
        <v>0.0</v>
      </c>
      <c r="E470" s="41"/>
    </row>
    <row r="471" hidden="1">
      <c r="A471" s="58" t="s">
        <v>1676</v>
      </c>
      <c r="B471" s="29">
        <v>50701.0</v>
      </c>
      <c r="C471" s="59">
        <v>50108.0</v>
      </c>
      <c r="D471" s="27">
        <v>-593.0</v>
      </c>
      <c r="E471" s="41"/>
    </row>
    <row r="472" hidden="1">
      <c r="A472" s="58" t="s">
        <v>1677</v>
      </c>
      <c r="B472" s="29">
        <v>24756.0</v>
      </c>
      <c r="C472" s="59">
        <v>24756.0</v>
      </c>
      <c r="D472" s="27">
        <v>0.0</v>
      </c>
      <c r="E472" s="41"/>
    </row>
    <row r="473" hidden="1">
      <c r="A473" s="58" t="s">
        <v>1679</v>
      </c>
      <c r="B473" s="29">
        <v>1057.0</v>
      </c>
      <c r="C473" s="59">
        <v>1057.0</v>
      </c>
      <c r="D473" s="27">
        <v>0.0</v>
      </c>
      <c r="E473" s="41"/>
    </row>
    <row r="474" hidden="1">
      <c r="A474" s="58" t="s">
        <v>1680</v>
      </c>
      <c r="B474" s="29">
        <v>10327.0</v>
      </c>
      <c r="C474" s="59">
        <v>10327.0</v>
      </c>
      <c r="D474" s="27">
        <v>0.0</v>
      </c>
      <c r="E474" s="41"/>
    </row>
    <row r="475" hidden="1">
      <c r="A475" s="35" t="s">
        <v>1681</v>
      </c>
      <c r="B475" s="29">
        <v>171837.7</v>
      </c>
      <c r="C475" s="59">
        <v>171244.7</v>
      </c>
      <c r="D475" s="27">
        <v>-593.0</v>
      </c>
      <c r="E475" s="41"/>
    </row>
    <row r="476" hidden="1">
      <c r="A476" s="36" t="s">
        <v>1682</v>
      </c>
      <c r="B476" s="42">
        <v>0.2999999999992724</v>
      </c>
      <c r="C476" s="65">
        <v>0.29999999998835847</v>
      </c>
      <c r="D476" s="66">
        <v>-1.0913936421275139E-11</v>
      </c>
      <c r="E476" s="45"/>
    </row>
    <row r="477" hidden="1"/>
    <row r="478" hidden="1"/>
    <row r="479" hidden="1">
      <c r="A479" s="5" t="s">
        <v>1980</v>
      </c>
      <c r="B479" s="6"/>
      <c r="C479" s="6"/>
      <c r="D479" s="6"/>
      <c r="E479" s="7"/>
    </row>
    <row r="480" hidden="1">
      <c r="A480" s="10"/>
      <c r="B480" s="11"/>
      <c r="C480" s="11"/>
      <c r="D480" s="11"/>
      <c r="E480" s="12"/>
    </row>
    <row r="481" hidden="1">
      <c r="A481" s="5" t="s">
        <v>1655</v>
      </c>
      <c r="B481" s="6"/>
      <c r="C481" s="6"/>
      <c r="D481" s="6"/>
      <c r="E481" s="7"/>
    </row>
    <row r="482" hidden="1">
      <c r="A482" s="10"/>
      <c r="B482" s="11"/>
      <c r="C482" s="11"/>
      <c r="D482" s="11"/>
      <c r="E482" s="12"/>
    </row>
    <row r="483" hidden="1">
      <c r="A483" s="13">
        <v>45627.0</v>
      </c>
      <c r="B483" s="6"/>
      <c r="C483" s="54" t="s">
        <v>1656</v>
      </c>
      <c r="D483" s="15">
        <v>45627.0</v>
      </c>
      <c r="E483" s="7"/>
    </row>
    <row r="484" hidden="1">
      <c r="A484" s="10"/>
      <c r="B484" s="11"/>
      <c r="C484" s="16"/>
      <c r="D484" s="11"/>
      <c r="E484" s="12"/>
    </row>
    <row r="485" hidden="1">
      <c r="A485" s="55" t="s">
        <v>1986</v>
      </c>
      <c r="B485" s="7"/>
      <c r="C485" s="16"/>
      <c r="D485" s="56" t="s">
        <v>1986</v>
      </c>
      <c r="E485" s="7"/>
    </row>
    <row r="486" hidden="1">
      <c r="A486" s="10"/>
      <c r="B486" s="12"/>
      <c r="C486" s="16"/>
      <c r="D486" s="11"/>
      <c r="E486" s="12"/>
    </row>
    <row r="487" hidden="1">
      <c r="A487" s="19" t="s">
        <v>1657</v>
      </c>
      <c r="B487" s="6"/>
      <c r="C487" s="6"/>
      <c r="D487" s="6"/>
      <c r="E487" s="7"/>
    </row>
    <row r="488" hidden="1">
      <c r="A488" s="20" t="s">
        <v>1658</v>
      </c>
      <c r="B488" s="21" t="s">
        <v>1659</v>
      </c>
      <c r="C488" s="22" t="s">
        <v>1660</v>
      </c>
      <c r="D488" s="21" t="s">
        <v>1661</v>
      </c>
      <c r="E488" s="23" t="s">
        <v>13</v>
      </c>
    </row>
    <row r="489" hidden="1">
      <c r="A489" s="57" t="s">
        <v>1662</v>
      </c>
      <c r="B489" s="25">
        <v>2691.0</v>
      </c>
      <c r="C489" s="26">
        <v>2691.0</v>
      </c>
      <c r="D489" s="27">
        <v>0.0</v>
      </c>
      <c r="E489" s="41"/>
    </row>
    <row r="490" hidden="1">
      <c r="A490" s="57" t="s">
        <v>1663</v>
      </c>
      <c r="B490" s="29">
        <v>1287.0</v>
      </c>
      <c r="C490" s="26">
        <v>1287.0</v>
      </c>
      <c r="D490" s="27">
        <v>0.0</v>
      </c>
      <c r="E490" s="41"/>
    </row>
    <row r="491" hidden="1">
      <c r="A491" s="57" t="s">
        <v>1664</v>
      </c>
      <c r="B491" s="25">
        <v>0.0</v>
      </c>
      <c r="C491" s="26"/>
      <c r="D491" s="27">
        <v>0.0</v>
      </c>
      <c r="E491" s="41"/>
    </row>
    <row r="492" hidden="1">
      <c r="A492" s="57" t="s">
        <v>1666</v>
      </c>
      <c r="B492" s="29">
        <v>0.0</v>
      </c>
      <c r="C492" s="26"/>
      <c r="D492" s="27">
        <v>0.0</v>
      </c>
      <c r="E492" s="41"/>
    </row>
    <row r="493" hidden="1">
      <c r="A493" s="31" t="s">
        <v>1668</v>
      </c>
      <c r="B493" s="29">
        <v>0.0</v>
      </c>
      <c r="C493" s="26"/>
      <c r="D493" s="27">
        <v>0.0</v>
      </c>
      <c r="E493" s="40"/>
    </row>
    <row r="494" hidden="1">
      <c r="A494" s="31" t="s">
        <v>1669</v>
      </c>
      <c r="B494" s="29">
        <v>0.0</v>
      </c>
      <c r="C494" s="26"/>
      <c r="D494" s="27">
        <v>0.0</v>
      </c>
      <c r="E494" s="41"/>
    </row>
    <row r="495" hidden="1">
      <c r="A495" s="31" t="s">
        <v>1671</v>
      </c>
      <c r="B495" s="29">
        <v>0.0</v>
      </c>
      <c r="C495" s="26"/>
      <c r="D495" s="27">
        <v>0.0</v>
      </c>
      <c r="E495" s="28"/>
    </row>
    <row r="496" hidden="1">
      <c r="A496" s="31" t="s">
        <v>1673</v>
      </c>
      <c r="B496" s="29">
        <v>0.0</v>
      </c>
      <c r="C496" s="26"/>
      <c r="D496" s="27">
        <v>0.0</v>
      </c>
      <c r="E496" s="40"/>
    </row>
    <row r="497" hidden="1">
      <c r="A497" s="58" t="s">
        <v>1674</v>
      </c>
      <c r="B497" s="29">
        <v>7909.0</v>
      </c>
      <c r="C497" s="29">
        <v>7909.0</v>
      </c>
      <c r="D497" s="27">
        <v>0.0</v>
      </c>
      <c r="E497" s="41"/>
    </row>
    <row r="498" hidden="1">
      <c r="A498" s="58" t="s">
        <v>1675</v>
      </c>
      <c r="B498" s="29">
        <v>5751.0</v>
      </c>
      <c r="C498" s="59">
        <v>5751.0</v>
      </c>
      <c r="D498" s="27">
        <v>0.0</v>
      </c>
      <c r="E498" s="41"/>
    </row>
    <row r="499" hidden="1">
      <c r="A499" s="58" t="s">
        <v>1676</v>
      </c>
      <c r="B499" s="29">
        <v>9290.0</v>
      </c>
      <c r="C499" s="59">
        <v>9290.0</v>
      </c>
      <c r="D499" s="27">
        <v>0.0</v>
      </c>
      <c r="E499" s="41"/>
    </row>
    <row r="500" hidden="1">
      <c r="A500" s="58" t="s">
        <v>1677</v>
      </c>
      <c r="B500" s="29">
        <v>4735.0</v>
      </c>
      <c r="C500" s="59">
        <v>4735.0</v>
      </c>
      <c r="D500" s="27">
        <v>0.0</v>
      </c>
      <c r="E500" s="41"/>
    </row>
    <row r="501" hidden="1">
      <c r="A501" s="58" t="s">
        <v>1679</v>
      </c>
      <c r="B501" s="29">
        <v>0.0</v>
      </c>
      <c r="C501" s="59">
        <v>0.0</v>
      </c>
      <c r="D501" s="27">
        <v>0.0</v>
      </c>
      <c r="E501" s="41"/>
    </row>
    <row r="502" hidden="1">
      <c r="A502" s="58" t="s">
        <v>1680</v>
      </c>
      <c r="B502" s="29">
        <v>378.0</v>
      </c>
      <c r="C502" s="59">
        <v>378.0</v>
      </c>
      <c r="D502" s="27">
        <v>0.0</v>
      </c>
      <c r="E502" s="41"/>
    </row>
    <row r="503" hidden="1">
      <c r="A503" s="35" t="s">
        <v>1681</v>
      </c>
      <c r="B503" s="29">
        <v>31663.0</v>
      </c>
      <c r="C503" s="59">
        <v>31663.0</v>
      </c>
      <c r="D503" s="27">
        <v>0.0</v>
      </c>
      <c r="E503" s="41"/>
    </row>
    <row r="504" hidden="1">
      <c r="A504" s="36" t="s">
        <v>1682</v>
      </c>
      <c r="B504" s="42">
        <v>0.0</v>
      </c>
      <c r="C504" s="65">
        <v>0.0</v>
      </c>
      <c r="D504" s="66">
        <v>0.0</v>
      </c>
      <c r="E504" s="45"/>
    </row>
    <row r="505" hidden="1"/>
    <row r="506" hidden="1"/>
    <row r="507" hidden="1">
      <c r="A507" s="5" t="s">
        <v>1980</v>
      </c>
      <c r="B507" s="6"/>
      <c r="C507" s="6"/>
      <c r="D507" s="6"/>
      <c r="E507" s="7"/>
    </row>
    <row r="508" hidden="1">
      <c r="A508" s="10"/>
      <c r="B508" s="11"/>
      <c r="C508" s="11"/>
      <c r="D508" s="11"/>
      <c r="E508" s="12"/>
    </row>
    <row r="509" hidden="1">
      <c r="A509" s="5" t="s">
        <v>1655</v>
      </c>
      <c r="B509" s="6"/>
      <c r="C509" s="6"/>
      <c r="D509" s="6"/>
      <c r="E509" s="7"/>
    </row>
    <row r="510" hidden="1">
      <c r="A510" s="10"/>
      <c r="B510" s="11"/>
      <c r="C510" s="11"/>
      <c r="D510" s="11"/>
      <c r="E510" s="12"/>
    </row>
    <row r="511" hidden="1">
      <c r="A511" s="13">
        <v>45628.0</v>
      </c>
      <c r="B511" s="6"/>
      <c r="C511" s="54" t="s">
        <v>1656</v>
      </c>
      <c r="D511" s="15">
        <v>45634.0</v>
      </c>
      <c r="E511" s="7"/>
    </row>
    <row r="512" hidden="1">
      <c r="A512" s="10"/>
      <c r="B512" s="11"/>
      <c r="C512" s="16"/>
      <c r="D512" s="11"/>
      <c r="E512" s="12"/>
    </row>
    <row r="513" hidden="1">
      <c r="A513" s="55" t="s">
        <v>1985</v>
      </c>
      <c r="B513" s="7"/>
      <c r="C513" s="16"/>
      <c r="D513" s="56" t="s">
        <v>1986</v>
      </c>
      <c r="E513" s="7"/>
    </row>
    <row r="514" hidden="1">
      <c r="A514" s="10"/>
      <c r="B514" s="12"/>
      <c r="C514" s="16"/>
      <c r="D514" s="11"/>
      <c r="E514" s="12"/>
    </row>
    <row r="515" hidden="1">
      <c r="A515" s="19" t="s">
        <v>1657</v>
      </c>
      <c r="B515" s="6"/>
      <c r="C515" s="6"/>
      <c r="D515" s="6"/>
      <c r="E515" s="7"/>
    </row>
    <row r="516" hidden="1">
      <c r="A516" s="20" t="s">
        <v>1658</v>
      </c>
      <c r="B516" s="21" t="s">
        <v>1659</v>
      </c>
      <c r="C516" s="22" t="s">
        <v>1660</v>
      </c>
      <c r="D516" s="21" t="s">
        <v>1661</v>
      </c>
      <c r="E516" s="23" t="s">
        <v>13</v>
      </c>
    </row>
    <row r="517" hidden="1">
      <c r="A517" s="57" t="s">
        <v>1662</v>
      </c>
      <c r="B517" s="25">
        <v>20680.0</v>
      </c>
      <c r="C517" s="26">
        <v>20687.0</v>
      </c>
      <c r="D517" s="27">
        <v>7.0</v>
      </c>
      <c r="E517" s="41"/>
    </row>
    <row r="518" hidden="1">
      <c r="A518" s="57" t="s">
        <v>1663</v>
      </c>
      <c r="B518" s="29">
        <v>7461.0</v>
      </c>
      <c r="C518" s="26">
        <v>6848.0</v>
      </c>
      <c r="D518" s="27">
        <v>-613.0</v>
      </c>
      <c r="E518" s="40" t="s">
        <v>3728</v>
      </c>
    </row>
    <row r="519" hidden="1">
      <c r="A519" s="57" t="s">
        <v>1664</v>
      </c>
      <c r="B519" s="25">
        <v>280.0</v>
      </c>
      <c r="C519" s="26">
        <v>280.0</v>
      </c>
      <c r="D519" s="27">
        <v>0.0</v>
      </c>
      <c r="E519" s="41"/>
    </row>
    <row r="520" hidden="1">
      <c r="A520" s="57" t="s">
        <v>1666</v>
      </c>
      <c r="B520" s="29">
        <v>1000.0</v>
      </c>
      <c r="C520" s="26">
        <v>1000.0</v>
      </c>
      <c r="D520" s="27">
        <v>0.0</v>
      </c>
      <c r="E520" s="41"/>
    </row>
    <row r="521" hidden="1">
      <c r="A521" s="31" t="s">
        <v>1668</v>
      </c>
      <c r="B521" s="29">
        <v>0.0</v>
      </c>
      <c r="C521" s="26"/>
      <c r="D521" s="27">
        <v>0.0</v>
      </c>
      <c r="E521" s="40"/>
    </row>
    <row r="522" hidden="1">
      <c r="A522" s="31" t="s">
        <v>1669</v>
      </c>
      <c r="B522" s="29">
        <v>0.0</v>
      </c>
      <c r="C522" s="26"/>
      <c r="D522" s="27">
        <v>0.0</v>
      </c>
      <c r="E522" s="41"/>
    </row>
    <row r="523" hidden="1">
      <c r="A523" s="31" t="s">
        <v>1671</v>
      </c>
      <c r="B523" s="29">
        <v>2080.0</v>
      </c>
      <c r="C523" s="26">
        <v>2080.0</v>
      </c>
      <c r="D523" s="27">
        <v>0.0</v>
      </c>
      <c r="E523" s="28"/>
    </row>
    <row r="524" hidden="1">
      <c r="A524" s="31" t="s">
        <v>1673</v>
      </c>
      <c r="B524" s="29">
        <v>1040.0</v>
      </c>
      <c r="C524" s="26">
        <v>1040.0</v>
      </c>
      <c r="D524" s="27">
        <v>0.0</v>
      </c>
      <c r="E524" s="40"/>
    </row>
    <row r="525" hidden="1">
      <c r="A525" s="58" t="s">
        <v>1674</v>
      </c>
      <c r="B525" s="29">
        <v>60804.0</v>
      </c>
      <c r="C525" s="29">
        <v>60804.0</v>
      </c>
      <c r="D525" s="27">
        <v>0.0</v>
      </c>
      <c r="E525" s="41"/>
    </row>
    <row r="526" hidden="1">
      <c r="A526" s="58" t="s">
        <v>1675</v>
      </c>
      <c r="B526" s="29">
        <v>30883.0</v>
      </c>
      <c r="C526" s="59">
        <v>30519.0</v>
      </c>
      <c r="D526" s="27">
        <v>-364.0</v>
      </c>
      <c r="E526" s="41"/>
    </row>
    <row r="527" hidden="1">
      <c r="A527" s="58" t="s">
        <v>1676</v>
      </c>
      <c r="B527" s="29">
        <v>60086.0</v>
      </c>
      <c r="C527" s="59">
        <v>60086.0</v>
      </c>
      <c r="D527" s="27">
        <v>0.0</v>
      </c>
      <c r="E527" s="41"/>
    </row>
    <row r="528" hidden="1">
      <c r="A528" s="58" t="s">
        <v>1677</v>
      </c>
      <c r="B528" s="29">
        <v>34408.0</v>
      </c>
      <c r="C528" s="59">
        <v>34408.0</v>
      </c>
      <c r="D528" s="27">
        <v>0.0</v>
      </c>
      <c r="E528" s="41"/>
    </row>
    <row r="529" hidden="1">
      <c r="A529" s="58" t="s">
        <v>1679</v>
      </c>
      <c r="B529" s="29">
        <v>1979.0</v>
      </c>
      <c r="C529" s="59">
        <v>1979.0</v>
      </c>
      <c r="D529" s="27">
        <v>0.0</v>
      </c>
      <c r="E529" s="41"/>
    </row>
    <row r="530" hidden="1">
      <c r="A530" s="58" t="s">
        <v>1680</v>
      </c>
      <c r="B530" s="29">
        <v>11406.0</v>
      </c>
      <c r="C530" s="59">
        <v>11406.0</v>
      </c>
      <c r="D530" s="27">
        <v>0.0</v>
      </c>
      <c r="E530" s="41"/>
    </row>
    <row r="531" hidden="1">
      <c r="A531" s="35" t="s">
        <v>1681</v>
      </c>
      <c r="B531" s="29">
        <v>220699.0</v>
      </c>
      <c r="C531" s="59">
        <v>220335.0</v>
      </c>
      <c r="D531" s="27">
        <v>-364.0</v>
      </c>
      <c r="E531" s="41"/>
    </row>
    <row r="532" hidden="1">
      <c r="A532" s="36" t="s">
        <v>1682</v>
      </c>
      <c r="B532" s="42">
        <v>2.0</v>
      </c>
      <c r="C532" s="65">
        <v>-604.0</v>
      </c>
      <c r="D532" s="66">
        <v>-606.0</v>
      </c>
      <c r="E532" s="45"/>
    </row>
    <row r="533" hidden="1"/>
    <row r="534" hidden="1"/>
    <row r="535" hidden="1">
      <c r="A535" s="5" t="s">
        <v>1980</v>
      </c>
      <c r="B535" s="6"/>
      <c r="C535" s="6"/>
      <c r="D535" s="6"/>
      <c r="E535" s="7"/>
    </row>
    <row r="536" hidden="1">
      <c r="A536" s="10"/>
      <c r="B536" s="11"/>
      <c r="C536" s="11"/>
      <c r="D536" s="11"/>
      <c r="E536" s="12"/>
    </row>
    <row r="537" hidden="1">
      <c r="A537" s="5" t="s">
        <v>1655</v>
      </c>
      <c r="B537" s="6"/>
      <c r="C537" s="6"/>
      <c r="D537" s="6"/>
      <c r="E537" s="7"/>
    </row>
    <row r="538" hidden="1">
      <c r="A538" s="10"/>
      <c r="B538" s="11"/>
      <c r="C538" s="11"/>
      <c r="D538" s="11"/>
      <c r="E538" s="12"/>
    </row>
    <row r="539" hidden="1">
      <c r="A539" s="13">
        <v>45628.0</v>
      </c>
      <c r="B539" s="6"/>
      <c r="C539" s="54" t="s">
        <v>1656</v>
      </c>
      <c r="D539" s="15">
        <v>45634.0</v>
      </c>
      <c r="E539" s="7"/>
    </row>
    <row r="540" hidden="1">
      <c r="A540" s="10"/>
      <c r="B540" s="11"/>
      <c r="C540" s="16"/>
      <c r="D540" s="11"/>
      <c r="E540" s="12"/>
    </row>
    <row r="541" hidden="1">
      <c r="A541" s="55" t="s">
        <v>1985</v>
      </c>
      <c r="B541" s="7"/>
      <c r="C541" s="16"/>
      <c r="D541" s="56" t="s">
        <v>1986</v>
      </c>
      <c r="E541" s="7"/>
    </row>
    <row r="542" hidden="1">
      <c r="A542" s="10"/>
      <c r="B542" s="12"/>
      <c r="C542" s="16"/>
      <c r="D542" s="11"/>
      <c r="E542" s="12"/>
    </row>
    <row r="543" hidden="1">
      <c r="A543" s="19" t="s">
        <v>1657</v>
      </c>
      <c r="B543" s="6"/>
      <c r="C543" s="6"/>
      <c r="D543" s="6"/>
      <c r="E543" s="7"/>
    </row>
    <row r="544" hidden="1">
      <c r="A544" s="20" t="s">
        <v>1658</v>
      </c>
      <c r="B544" s="21" t="s">
        <v>1659</v>
      </c>
      <c r="C544" s="22" t="s">
        <v>1660</v>
      </c>
      <c r="D544" s="21" t="s">
        <v>1661</v>
      </c>
      <c r="E544" s="23" t="s">
        <v>13</v>
      </c>
    </row>
    <row r="545" hidden="1">
      <c r="A545" s="57" t="s">
        <v>1662</v>
      </c>
      <c r="B545" s="25">
        <v>20680.0</v>
      </c>
      <c r="C545" s="26">
        <v>20687.0</v>
      </c>
      <c r="D545" s="27">
        <v>7.0</v>
      </c>
      <c r="E545" s="41"/>
    </row>
    <row r="546" hidden="1">
      <c r="A546" s="57" t="s">
        <v>1663</v>
      </c>
      <c r="B546" s="29">
        <v>7461.0</v>
      </c>
      <c r="C546" s="26">
        <v>6848.0</v>
      </c>
      <c r="D546" s="27">
        <v>-613.0</v>
      </c>
      <c r="E546" s="40" t="s">
        <v>3728</v>
      </c>
    </row>
    <row r="547" hidden="1">
      <c r="A547" s="57" t="s">
        <v>1664</v>
      </c>
      <c r="B547" s="25">
        <v>280.0</v>
      </c>
      <c r="C547" s="26">
        <v>280.0</v>
      </c>
      <c r="D547" s="27">
        <v>0.0</v>
      </c>
      <c r="E547" s="41"/>
    </row>
    <row r="548" hidden="1">
      <c r="A548" s="57" t="s">
        <v>1666</v>
      </c>
      <c r="B548" s="29">
        <v>1000.0</v>
      </c>
      <c r="C548" s="26">
        <v>1000.0</v>
      </c>
      <c r="D548" s="27">
        <v>0.0</v>
      </c>
      <c r="E548" s="41"/>
    </row>
    <row r="549" hidden="1">
      <c r="A549" s="31" t="s">
        <v>1668</v>
      </c>
      <c r="B549" s="29">
        <v>0.0</v>
      </c>
      <c r="C549" s="26"/>
      <c r="D549" s="27">
        <v>0.0</v>
      </c>
      <c r="E549" s="40"/>
    </row>
    <row r="550" hidden="1">
      <c r="A550" s="31" t="s">
        <v>1669</v>
      </c>
      <c r="B550" s="29">
        <v>0.0</v>
      </c>
      <c r="C550" s="26"/>
      <c r="D550" s="27">
        <v>0.0</v>
      </c>
      <c r="E550" s="41"/>
    </row>
    <row r="551" hidden="1">
      <c r="A551" s="31" t="s">
        <v>1671</v>
      </c>
      <c r="B551" s="29">
        <v>2080.0</v>
      </c>
      <c r="C551" s="26">
        <v>2080.0</v>
      </c>
      <c r="D551" s="27">
        <v>0.0</v>
      </c>
      <c r="E551" s="28" t="s">
        <v>3729</v>
      </c>
    </row>
    <row r="552" hidden="1">
      <c r="A552" s="31" t="s">
        <v>1673</v>
      </c>
      <c r="B552" s="29">
        <v>1040.0</v>
      </c>
      <c r="C552" s="26">
        <v>1040.0</v>
      </c>
      <c r="D552" s="27">
        <v>0.0</v>
      </c>
      <c r="E552" s="40"/>
    </row>
    <row r="553" hidden="1">
      <c r="A553" s="58" t="s">
        <v>1674</v>
      </c>
      <c r="B553" s="29">
        <v>60804.0</v>
      </c>
      <c r="C553" s="29">
        <v>60804.0</v>
      </c>
      <c r="D553" s="27">
        <v>0.0</v>
      </c>
      <c r="E553" s="41"/>
    </row>
    <row r="554" hidden="1">
      <c r="A554" s="58" t="s">
        <v>1675</v>
      </c>
      <c r="B554" s="29">
        <v>30883.0</v>
      </c>
      <c r="C554" s="59">
        <v>30519.0</v>
      </c>
      <c r="D554" s="27">
        <v>-364.0</v>
      </c>
      <c r="E554" s="41"/>
    </row>
    <row r="555" hidden="1">
      <c r="A555" s="58" t="s">
        <v>1676</v>
      </c>
      <c r="B555" s="29">
        <v>60086.0</v>
      </c>
      <c r="C555" s="59">
        <v>60086.0</v>
      </c>
      <c r="D555" s="27">
        <v>0.0</v>
      </c>
      <c r="E555" s="41"/>
    </row>
    <row r="556" hidden="1">
      <c r="A556" s="58" t="s">
        <v>1677</v>
      </c>
      <c r="B556" s="29">
        <v>34408.0</v>
      </c>
      <c r="C556" s="59">
        <v>34408.0</v>
      </c>
      <c r="D556" s="27">
        <v>0.0</v>
      </c>
      <c r="E556" s="41"/>
    </row>
    <row r="557" hidden="1">
      <c r="A557" s="58" t="s">
        <v>1679</v>
      </c>
      <c r="B557" s="29">
        <v>1979.0</v>
      </c>
      <c r="C557" s="59">
        <v>1979.0</v>
      </c>
      <c r="D557" s="27">
        <v>0.0</v>
      </c>
      <c r="E557" s="41"/>
    </row>
    <row r="558" hidden="1">
      <c r="A558" s="58" t="s">
        <v>1680</v>
      </c>
      <c r="B558" s="29">
        <v>11406.0</v>
      </c>
      <c r="C558" s="59">
        <v>11406.0</v>
      </c>
      <c r="D558" s="27">
        <v>0.0</v>
      </c>
      <c r="E558" s="41"/>
    </row>
    <row r="559" hidden="1">
      <c r="A559" s="35" t="s">
        <v>1681</v>
      </c>
      <c r="B559" s="29">
        <v>220699.0</v>
      </c>
      <c r="C559" s="59">
        <v>220335.0</v>
      </c>
      <c r="D559" s="27">
        <v>-364.0</v>
      </c>
      <c r="E559" s="41"/>
    </row>
    <row r="560" hidden="1">
      <c r="A560" s="36" t="s">
        <v>1682</v>
      </c>
      <c r="B560" s="42">
        <v>2.0</v>
      </c>
      <c r="C560" s="65">
        <v>-604.0</v>
      </c>
      <c r="D560" s="66">
        <v>-606.0</v>
      </c>
      <c r="E560" s="45"/>
    </row>
    <row r="561" hidden="1"/>
    <row r="562" hidden="1"/>
    <row r="563" hidden="1">
      <c r="A563" s="5" t="s">
        <v>1980</v>
      </c>
      <c r="B563" s="6"/>
      <c r="C563" s="6"/>
      <c r="D563" s="6"/>
      <c r="E563" s="7"/>
    </row>
    <row r="564" hidden="1">
      <c r="A564" s="10"/>
      <c r="B564" s="11"/>
      <c r="C564" s="11"/>
      <c r="D564" s="11"/>
      <c r="E564" s="12"/>
    </row>
    <row r="565" hidden="1">
      <c r="A565" s="5" t="s">
        <v>1655</v>
      </c>
      <c r="B565" s="6"/>
      <c r="C565" s="6"/>
      <c r="D565" s="6"/>
      <c r="E565" s="7"/>
    </row>
    <row r="566" hidden="1">
      <c r="A566" s="10"/>
      <c r="B566" s="11"/>
      <c r="C566" s="11"/>
      <c r="D566" s="11"/>
      <c r="E566" s="12"/>
    </row>
    <row r="567" hidden="1">
      <c r="A567" s="13">
        <v>45635.0</v>
      </c>
      <c r="B567" s="6"/>
      <c r="C567" s="54" t="s">
        <v>1656</v>
      </c>
      <c r="D567" s="15">
        <v>45641.0</v>
      </c>
      <c r="E567" s="7"/>
    </row>
    <row r="568" hidden="1">
      <c r="A568" s="10"/>
      <c r="B568" s="11"/>
      <c r="C568" s="16"/>
      <c r="D568" s="11"/>
      <c r="E568" s="12"/>
    </row>
    <row r="569" hidden="1">
      <c r="A569" s="55" t="s">
        <v>1985</v>
      </c>
      <c r="B569" s="7"/>
      <c r="C569" s="16"/>
      <c r="D569" s="56" t="s">
        <v>1986</v>
      </c>
      <c r="E569" s="7"/>
    </row>
    <row r="570" hidden="1">
      <c r="A570" s="10"/>
      <c r="B570" s="12"/>
      <c r="C570" s="16"/>
      <c r="D570" s="11"/>
      <c r="E570" s="12"/>
    </row>
    <row r="571" hidden="1">
      <c r="A571" s="19" t="s">
        <v>1657</v>
      </c>
      <c r="B571" s="6"/>
      <c r="C571" s="6"/>
      <c r="D571" s="6"/>
      <c r="E571" s="7"/>
    </row>
    <row r="572" hidden="1">
      <c r="A572" s="20" t="s">
        <v>1658</v>
      </c>
      <c r="B572" s="21" t="s">
        <v>1659</v>
      </c>
      <c r="C572" s="22" t="s">
        <v>1660</v>
      </c>
      <c r="D572" s="21" t="s">
        <v>1661</v>
      </c>
      <c r="E572" s="23" t="s">
        <v>13</v>
      </c>
    </row>
    <row r="573" hidden="1">
      <c r="A573" s="57" t="s">
        <v>1662</v>
      </c>
      <c r="B573" s="25">
        <v>27540.0</v>
      </c>
      <c r="C573" s="26">
        <v>27540.0</v>
      </c>
      <c r="D573" s="27">
        <v>0.0</v>
      </c>
      <c r="E573" s="41"/>
    </row>
    <row r="574" hidden="1">
      <c r="A574" s="57" t="s">
        <v>1663</v>
      </c>
      <c r="B574" s="29">
        <v>10858.0</v>
      </c>
      <c r="C574" s="26">
        <v>10858.0</v>
      </c>
      <c r="D574" s="27">
        <v>0.0</v>
      </c>
      <c r="E574" s="40"/>
    </row>
    <row r="575" hidden="1">
      <c r="A575" s="57" t="s">
        <v>1664</v>
      </c>
      <c r="B575" s="25">
        <v>940.0</v>
      </c>
      <c r="C575" s="26">
        <v>940.0</v>
      </c>
      <c r="D575" s="27">
        <v>0.0</v>
      </c>
      <c r="E575" s="41"/>
    </row>
    <row r="576" hidden="1">
      <c r="A576" s="57" t="s">
        <v>1666</v>
      </c>
      <c r="B576" s="29">
        <v>1000.0</v>
      </c>
      <c r="C576" s="26">
        <v>1001.0</v>
      </c>
      <c r="D576" s="27">
        <v>1.0</v>
      </c>
      <c r="E576" s="41"/>
    </row>
    <row r="577" hidden="1">
      <c r="A577" s="31" t="s">
        <v>1668</v>
      </c>
      <c r="B577" s="29">
        <v>0.0</v>
      </c>
      <c r="C577" s="26"/>
      <c r="D577" s="27">
        <v>0.0</v>
      </c>
      <c r="E577" s="40"/>
    </row>
    <row r="578" hidden="1">
      <c r="A578" s="31" t="s">
        <v>1669</v>
      </c>
      <c r="B578" s="29">
        <v>0.0</v>
      </c>
      <c r="C578" s="26"/>
      <c r="D578" s="27">
        <v>0.0</v>
      </c>
      <c r="E578" s="41"/>
    </row>
    <row r="579" hidden="1">
      <c r="A579" s="31" t="s">
        <v>1671</v>
      </c>
      <c r="B579" s="29">
        <v>2822.0</v>
      </c>
      <c r="C579" s="26">
        <v>2822.0</v>
      </c>
      <c r="D579" s="27">
        <v>0.0</v>
      </c>
      <c r="E579" s="28" t="s">
        <v>3730</v>
      </c>
    </row>
    <row r="580" hidden="1">
      <c r="A580" s="31" t="s">
        <v>1673</v>
      </c>
      <c r="B580" s="29">
        <v>1800.0</v>
      </c>
      <c r="C580" s="26">
        <v>1800.0</v>
      </c>
      <c r="D580" s="27">
        <v>0.0</v>
      </c>
      <c r="E580" s="40"/>
    </row>
    <row r="581" hidden="1">
      <c r="A581" s="58" t="s">
        <v>1674</v>
      </c>
      <c r="B581" s="29">
        <v>56778.0</v>
      </c>
      <c r="C581" s="29">
        <v>56778.0</v>
      </c>
      <c r="D581" s="27">
        <v>0.0</v>
      </c>
      <c r="E581" s="41"/>
    </row>
    <row r="582" hidden="1">
      <c r="A582" s="58" t="s">
        <v>1675</v>
      </c>
      <c r="B582" s="29">
        <v>30906.0</v>
      </c>
      <c r="C582" s="59">
        <v>30906.0</v>
      </c>
      <c r="D582" s="27">
        <v>0.0</v>
      </c>
      <c r="E582" s="41"/>
    </row>
    <row r="583" hidden="1">
      <c r="A583" s="58" t="s">
        <v>1676</v>
      </c>
      <c r="B583" s="29">
        <v>72935.0</v>
      </c>
      <c r="C583" s="59">
        <v>72935.0</v>
      </c>
      <c r="D583" s="27">
        <v>0.0</v>
      </c>
      <c r="E583" s="41"/>
    </row>
    <row r="584" hidden="1">
      <c r="A584" s="58" t="s">
        <v>1677</v>
      </c>
      <c r="B584" s="29">
        <v>35054.0</v>
      </c>
      <c r="C584" s="59">
        <v>35054.0</v>
      </c>
      <c r="D584" s="27">
        <v>0.0</v>
      </c>
      <c r="E584" s="41"/>
    </row>
    <row r="585" hidden="1">
      <c r="A585" s="58" t="s">
        <v>1679</v>
      </c>
      <c r="B585" s="29">
        <v>0.0</v>
      </c>
      <c r="C585" s="59">
        <v>0.0</v>
      </c>
      <c r="D585" s="27">
        <v>0.0</v>
      </c>
      <c r="E585" s="41"/>
    </row>
    <row r="586" hidden="1">
      <c r="A586" s="58" t="s">
        <v>1680</v>
      </c>
      <c r="B586" s="29">
        <v>13888.0</v>
      </c>
      <c r="C586" s="59">
        <v>13888.0</v>
      </c>
      <c r="D586" s="27">
        <v>0.0</v>
      </c>
      <c r="E586" s="41"/>
    </row>
    <row r="587" hidden="1">
      <c r="A587" s="35" t="s">
        <v>1681</v>
      </c>
      <c r="B587" s="29">
        <v>240633.2</v>
      </c>
      <c r="C587" s="59">
        <v>240633.2</v>
      </c>
      <c r="D587" s="27">
        <v>0.0</v>
      </c>
      <c r="E587" s="41"/>
    </row>
    <row r="588" hidden="1">
      <c r="A588" s="36" t="s">
        <v>1682</v>
      </c>
      <c r="B588" s="42">
        <v>-0.2000000000007276</v>
      </c>
      <c r="C588" s="65">
        <v>0.7999999999883585</v>
      </c>
      <c r="D588" s="66">
        <v>0.9999999999890861</v>
      </c>
      <c r="E588" s="45"/>
    </row>
    <row r="589" hidden="1"/>
    <row r="590" hidden="1"/>
    <row r="591" hidden="1">
      <c r="A591" s="5" t="s">
        <v>1980</v>
      </c>
      <c r="B591" s="6"/>
      <c r="C591" s="6"/>
      <c r="D591" s="6"/>
      <c r="E591" s="7"/>
    </row>
    <row r="592" hidden="1">
      <c r="A592" s="10"/>
      <c r="B592" s="11"/>
      <c r="C592" s="11"/>
      <c r="D592" s="11"/>
      <c r="E592" s="12"/>
    </row>
    <row r="593" hidden="1">
      <c r="A593" s="5" t="s">
        <v>1655</v>
      </c>
      <c r="B593" s="6"/>
      <c r="C593" s="6"/>
      <c r="D593" s="6"/>
      <c r="E593" s="7"/>
    </row>
    <row r="594" hidden="1">
      <c r="A594" s="10"/>
      <c r="B594" s="11"/>
      <c r="C594" s="11"/>
      <c r="D594" s="11"/>
      <c r="E594" s="12"/>
    </row>
    <row r="595" hidden="1">
      <c r="A595" s="13">
        <v>45642.0</v>
      </c>
      <c r="B595" s="6"/>
      <c r="C595" s="54" t="s">
        <v>1656</v>
      </c>
      <c r="D595" s="15">
        <v>45648.0</v>
      </c>
      <c r="E595" s="7"/>
    </row>
    <row r="596" hidden="1">
      <c r="A596" s="10"/>
      <c r="B596" s="11"/>
      <c r="C596" s="16"/>
      <c r="D596" s="11"/>
      <c r="E596" s="12"/>
    </row>
    <row r="597" hidden="1">
      <c r="A597" s="55" t="s">
        <v>1985</v>
      </c>
      <c r="B597" s="7"/>
      <c r="C597" s="16"/>
      <c r="D597" s="56" t="s">
        <v>1986</v>
      </c>
      <c r="E597" s="7"/>
    </row>
    <row r="598" hidden="1">
      <c r="A598" s="10"/>
      <c r="B598" s="12"/>
      <c r="C598" s="16"/>
      <c r="D598" s="11"/>
      <c r="E598" s="12"/>
    </row>
    <row r="599" hidden="1">
      <c r="A599" s="19" t="s">
        <v>1657</v>
      </c>
      <c r="B599" s="6"/>
      <c r="C599" s="6"/>
      <c r="D599" s="6"/>
      <c r="E599" s="7"/>
    </row>
    <row r="600" hidden="1">
      <c r="A600" s="20" t="s">
        <v>1658</v>
      </c>
      <c r="B600" s="21" t="s">
        <v>1659</v>
      </c>
      <c r="C600" s="22" t="s">
        <v>1660</v>
      </c>
      <c r="D600" s="21" t="s">
        <v>1661</v>
      </c>
      <c r="E600" s="23" t="s">
        <v>13</v>
      </c>
    </row>
    <row r="601" hidden="1">
      <c r="A601" s="57" t="s">
        <v>1662</v>
      </c>
      <c r="B601" s="25">
        <v>25601.0</v>
      </c>
      <c r="C601" s="26">
        <v>25601.0</v>
      </c>
      <c r="D601" s="27">
        <v>0.0</v>
      </c>
      <c r="E601" s="41"/>
    </row>
    <row r="602" hidden="1">
      <c r="A602" s="57" t="s">
        <v>1663</v>
      </c>
      <c r="B602" s="29">
        <v>5306.0</v>
      </c>
      <c r="C602" s="26">
        <v>5306.0</v>
      </c>
      <c r="D602" s="27">
        <v>0.0</v>
      </c>
      <c r="E602" s="40"/>
    </row>
    <row r="603" hidden="1">
      <c r="A603" s="57" t="s">
        <v>1664</v>
      </c>
      <c r="B603" s="25">
        <v>1110.0</v>
      </c>
      <c r="C603" s="26">
        <v>1110.0</v>
      </c>
      <c r="D603" s="27">
        <v>0.0</v>
      </c>
      <c r="E603" s="41"/>
    </row>
    <row r="604" hidden="1">
      <c r="A604" s="57" t="s">
        <v>1666</v>
      </c>
      <c r="B604" s="29">
        <v>1008.0</v>
      </c>
      <c r="C604" s="26">
        <v>1009.0</v>
      </c>
      <c r="D604" s="27">
        <v>1.0</v>
      </c>
      <c r="E604" s="41"/>
    </row>
    <row r="605" hidden="1">
      <c r="A605" s="31" t="s">
        <v>1668</v>
      </c>
      <c r="B605" s="29">
        <v>0.0</v>
      </c>
      <c r="C605" s="26"/>
      <c r="D605" s="27">
        <v>0.0</v>
      </c>
      <c r="E605" s="40"/>
    </row>
    <row r="606" hidden="1">
      <c r="A606" s="31" t="s">
        <v>1669</v>
      </c>
      <c r="B606" s="29">
        <v>0.0</v>
      </c>
      <c r="C606" s="26"/>
      <c r="D606" s="27">
        <v>0.0</v>
      </c>
      <c r="E606" s="41"/>
    </row>
    <row r="607" hidden="1">
      <c r="A607" s="31" t="s">
        <v>1671</v>
      </c>
      <c r="B607" s="29">
        <v>275.0</v>
      </c>
      <c r="C607" s="26">
        <v>275.0</v>
      </c>
      <c r="D607" s="27">
        <v>0.0</v>
      </c>
      <c r="E607" s="28"/>
    </row>
    <row r="608" hidden="1">
      <c r="A608" s="31" t="s">
        <v>1673</v>
      </c>
      <c r="B608" s="29">
        <v>1760.0</v>
      </c>
      <c r="C608" s="26">
        <v>1760.0</v>
      </c>
      <c r="D608" s="27">
        <v>0.0</v>
      </c>
      <c r="E608" s="40"/>
    </row>
    <row r="609" hidden="1">
      <c r="A609" s="58" t="s">
        <v>1674</v>
      </c>
      <c r="B609" s="29">
        <v>38147.0</v>
      </c>
      <c r="C609" s="29">
        <v>38147.0</v>
      </c>
      <c r="D609" s="27">
        <v>0.0</v>
      </c>
      <c r="E609" s="41"/>
    </row>
    <row r="610" hidden="1">
      <c r="A610" s="58" t="s">
        <v>1675</v>
      </c>
      <c r="B610" s="29">
        <v>28976.0</v>
      </c>
      <c r="C610" s="59">
        <v>28976.0</v>
      </c>
      <c r="D610" s="27">
        <v>0.0</v>
      </c>
      <c r="E610" s="41"/>
    </row>
    <row r="611" hidden="1">
      <c r="A611" s="58" t="s">
        <v>1676</v>
      </c>
      <c r="B611" s="29">
        <v>71146.0</v>
      </c>
      <c r="C611" s="59">
        <v>70205.0</v>
      </c>
      <c r="D611" s="27">
        <v>-941.0</v>
      </c>
      <c r="E611" s="41"/>
    </row>
    <row r="612" hidden="1">
      <c r="A612" s="58" t="s">
        <v>1677</v>
      </c>
      <c r="B612" s="29">
        <v>40355.0</v>
      </c>
      <c r="C612" s="59">
        <v>40355.0</v>
      </c>
      <c r="D612" s="27">
        <v>0.0</v>
      </c>
      <c r="E612" s="41"/>
    </row>
    <row r="613" hidden="1">
      <c r="A613" s="58" t="s">
        <v>1679</v>
      </c>
      <c r="B613" s="29">
        <v>1153.0</v>
      </c>
      <c r="C613" s="59">
        <v>1153.0</v>
      </c>
      <c r="D613" s="27">
        <v>0.0</v>
      </c>
      <c r="E613" s="41"/>
    </row>
    <row r="614" hidden="1">
      <c r="A614" s="58" t="s">
        <v>1680</v>
      </c>
      <c r="B614" s="29">
        <v>11584.0</v>
      </c>
      <c r="C614" s="59">
        <v>11584.0</v>
      </c>
      <c r="D614" s="27">
        <v>0.0</v>
      </c>
      <c r="E614" s="41"/>
    </row>
    <row r="615" hidden="1">
      <c r="A615" s="35" t="s">
        <v>1681</v>
      </c>
      <c r="B615" s="29">
        <v>214837.0</v>
      </c>
      <c r="C615" s="59">
        <v>213896.0</v>
      </c>
      <c r="D615" s="27">
        <v>-941.0</v>
      </c>
      <c r="E615" s="41"/>
    </row>
    <row r="616" hidden="1">
      <c r="A616" s="36" t="s">
        <v>1682</v>
      </c>
      <c r="B616" s="42">
        <v>0.0</v>
      </c>
      <c r="C616" s="65">
        <v>1.0</v>
      </c>
      <c r="D616" s="66">
        <v>1.0</v>
      </c>
      <c r="E616" s="45"/>
    </row>
    <row r="617" hidden="1"/>
    <row r="618" hidden="1"/>
    <row r="619" hidden="1">
      <c r="A619" s="5" t="s">
        <v>1980</v>
      </c>
      <c r="B619" s="6"/>
      <c r="C619" s="6"/>
      <c r="D619" s="6"/>
      <c r="E619" s="7"/>
    </row>
    <row r="620" hidden="1">
      <c r="A620" s="10"/>
      <c r="B620" s="11"/>
      <c r="C620" s="11"/>
      <c r="D620" s="11"/>
      <c r="E620" s="12"/>
    </row>
    <row r="621" hidden="1">
      <c r="A621" s="5" t="s">
        <v>1655</v>
      </c>
      <c r="B621" s="6"/>
      <c r="C621" s="6"/>
      <c r="D621" s="6"/>
      <c r="E621" s="7"/>
    </row>
    <row r="622" hidden="1">
      <c r="A622" s="10"/>
      <c r="B622" s="11"/>
      <c r="C622" s="11"/>
      <c r="D622" s="11"/>
      <c r="E622" s="12"/>
    </row>
    <row r="623" hidden="1">
      <c r="A623" s="13">
        <v>45649.0</v>
      </c>
      <c r="B623" s="6"/>
      <c r="C623" s="54" t="s">
        <v>1656</v>
      </c>
      <c r="D623" s="15">
        <v>45655.0</v>
      </c>
      <c r="E623" s="7"/>
    </row>
    <row r="624" hidden="1">
      <c r="A624" s="10"/>
      <c r="B624" s="11"/>
      <c r="C624" s="16"/>
      <c r="D624" s="11"/>
      <c r="E624" s="12"/>
    </row>
    <row r="625" hidden="1">
      <c r="A625" s="55" t="s">
        <v>1985</v>
      </c>
      <c r="B625" s="7"/>
      <c r="C625" s="16"/>
      <c r="D625" s="56" t="s">
        <v>1986</v>
      </c>
      <c r="E625" s="7"/>
    </row>
    <row r="626" hidden="1">
      <c r="A626" s="10"/>
      <c r="B626" s="12"/>
      <c r="C626" s="16"/>
      <c r="D626" s="11"/>
      <c r="E626" s="12"/>
    </row>
    <row r="627" hidden="1">
      <c r="A627" s="19" t="s">
        <v>1657</v>
      </c>
      <c r="B627" s="6"/>
      <c r="C627" s="6"/>
      <c r="D627" s="6"/>
      <c r="E627" s="7"/>
    </row>
    <row r="628" hidden="1">
      <c r="A628" s="20" t="s">
        <v>1658</v>
      </c>
      <c r="B628" s="21" t="s">
        <v>1659</v>
      </c>
      <c r="C628" s="22" t="s">
        <v>1660</v>
      </c>
      <c r="D628" s="21" t="s">
        <v>1661</v>
      </c>
      <c r="E628" s="23" t="s">
        <v>13</v>
      </c>
    </row>
    <row r="629" hidden="1">
      <c r="A629" s="57" t="s">
        <v>1662</v>
      </c>
      <c r="B629" s="25">
        <v>18522.0</v>
      </c>
      <c r="C629" s="26">
        <v>18522.0</v>
      </c>
      <c r="D629" s="27">
        <v>0.0</v>
      </c>
      <c r="E629" s="41"/>
    </row>
    <row r="630" hidden="1">
      <c r="A630" s="57" t="s">
        <v>1663</v>
      </c>
      <c r="B630" s="29">
        <v>6870.0</v>
      </c>
      <c r="C630" s="26">
        <v>6870.0</v>
      </c>
      <c r="D630" s="27">
        <v>0.0</v>
      </c>
      <c r="E630" s="40"/>
    </row>
    <row r="631" hidden="1">
      <c r="A631" s="57" t="s">
        <v>1664</v>
      </c>
      <c r="B631" s="25">
        <v>450.0</v>
      </c>
      <c r="C631" s="26">
        <v>450.0</v>
      </c>
      <c r="D631" s="27">
        <v>0.0</v>
      </c>
      <c r="E631" s="41"/>
    </row>
    <row r="632" hidden="1">
      <c r="A632" s="57" t="s">
        <v>1666</v>
      </c>
      <c r="B632" s="29">
        <v>1000.0</v>
      </c>
      <c r="C632" s="26">
        <v>1000.0</v>
      </c>
      <c r="D632" s="27">
        <v>0.0</v>
      </c>
      <c r="E632" s="41"/>
    </row>
    <row r="633" hidden="1">
      <c r="A633" s="31" t="s">
        <v>1668</v>
      </c>
      <c r="B633" s="29">
        <v>0.0</v>
      </c>
      <c r="C633" s="26"/>
      <c r="D633" s="27">
        <v>0.0</v>
      </c>
      <c r="E633" s="40"/>
    </row>
    <row r="634" hidden="1">
      <c r="A634" s="31" t="s">
        <v>1669</v>
      </c>
      <c r="B634" s="29">
        <v>0.0</v>
      </c>
      <c r="C634" s="26"/>
      <c r="D634" s="27">
        <v>0.0</v>
      </c>
      <c r="E634" s="41"/>
    </row>
    <row r="635" hidden="1">
      <c r="A635" s="31" t="s">
        <v>1671</v>
      </c>
      <c r="B635" s="29">
        <v>0.0</v>
      </c>
      <c r="C635" s="26"/>
      <c r="D635" s="27">
        <v>0.0</v>
      </c>
      <c r="E635" s="28"/>
    </row>
    <row r="636" hidden="1">
      <c r="A636" s="31" t="s">
        <v>1673</v>
      </c>
      <c r="B636" s="29">
        <v>920.0</v>
      </c>
      <c r="C636" s="26">
        <v>920.0</v>
      </c>
      <c r="D636" s="27">
        <v>0.0</v>
      </c>
      <c r="E636" s="40"/>
    </row>
    <row r="637" hidden="1">
      <c r="A637" s="58" t="s">
        <v>1674</v>
      </c>
      <c r="B637" s="29">
        <v>39141.0</v>
      </c>
      <c r="C637" s="29">
        <v>39141.0</v>
      </c>
      <c r="D637" s="27">
        <v>0.0</v>
      </c>
      <c r="E637" s="41"/>
    </row>
    <row r="638" hidden="1">
      <c r="A638" s="58" t="s">
        <v>1675</v>
      </c>
      <c r="B638" s="29">
        <v>20350.0</v>
      </c>
      <c r="C638" s="59">
        <v>20350.0</v>
      </c>
      <c r="D638" s="27">
        <v>0.0</v>
      </c>
      <c r="E638" s="41"/>
    </row>
    <row r="639" hidden="1">
      <c r="A639" s="58" t="s">
        <v>1676</v>
      </c>
      <c r="B639" s="29">
        <v>53407.0</v>
      </c>
      <c r="C639" s="59">
        <v>53407.0</v>
      </c>
      <c r="D639" s="27">
        <v>0.0</v>
      </c>
      <c r="E639" s="41"/>
    </row>
    <row r="640" hidden="1">
      <c r="A640" s="58" t="s">
        <v>1677</v>
      </c>
      <c r="B640" s="29">
        <v>17666.0</v>
      </c>
      <c r="C640" s="59">
        <v>17666.0</v>
      </c>
      <c r="D640" s="27">
        <v>0.0</v>
      </c>
      <c r="E640" s="41"/>
    </row>
    <row r="641" hidden="1">
      <c r="A641" s="58" t="s">
        <v>1679</v>
      </c>
      <c r="B641" s="29">
        <v>0.0</v>
      </c>
      <c r="C641" s="59">
        <v>0.0</v>
      </c>
      <c r="D641" s="27">
        <v>0.0</v>
      </c>
      <c r="E641" s="41"/>
    </row>
    <row r="642" hidden="1">
      <c r="A642" s="58" t="s">
        <v>1680</v>
      </c>
      <c r="B642" s="29">
        <v>10737.0</v>
      </c>
      <c r="C642" s="59">
        <v>10737.0</v>
      </c>
      <c r="D642" s="27">
        <v>0.0</v>
      </c>
      <c r="E642" s="41"/>
    </row>
    <row r="643" hidden="1">
      <c r="A643" s="35" t="s">
        <v>1681</v>
      </c>
      <c r="B643" s="29">
        <v>158325.7</v>
      </c>
      <c r="C643" s="59">
        <v>158056.7</v>
      </c>
      <c r="D643" s="27">
        <v>-269.0</v>
      </c>
      <c r="E643" s="41"/>
    </row>
    <row r="644" hidden="1">
      <c r="A644" s="36" t="s">
        <v>1682</v>
      </c>
      <c r="B644" s="42">
        <v>0.3000000000029104</v>
      </c>
      <c r="C644" s="65">
        <v>269.29999999998836</v>
      </c>
      <c r="D644" s="66">
        <v>268.99999999998545</v>
      </c>
      <c r="E644" s="45"/>
    </row>
    <row r="645" hidden="1"/>
    <row r="646" hidden="1"/>
    <row r="647" hidden="1">
      <c r="A647" s="5" t="s">
        <v>1980</v>
      </c>
      <c r="B647" s="6"/>
      <c r="C647" s="6"/>
      <c r="D647" s="6"/>
      <c r="E647" s="7"/>
    </row>
    <row r="648" hidden="1">
      <c r="A648" s="10"/>
      <c r="B648" s="11"/>
      <c r="C648" s="11"/>
      <c r="D648" s="11"/>
      <c r="E648" s="12"/>
    </row>
    <row r="649" hidden="1">
      <c r="A649" s="5" t="s">
        <v>1655</v>
      </c>
      <c r="B649" s="6"/>
      <c r="C649" s="6"/>
      <c r="D649" s="6"/>
      <c r="E649" s="7"/>
    </row>
    <row r="650" hidden="1">
      <c r="A650" s="10"/>
      <c r="B650" s="11"/>
      <c r="C650" s="11"/>
      <c r="D650" s="11"/>
      <c r="E650" s="12"/>
    </row>
    <row r="651" hidden="1">
      <c r="A651" s="13">
        <v>45656.0</v>
      </c>
      <c r="B651" s="6"/>
      <c r="C651" s="54" t="s">
        <v>1656</v>
      </c>
      <c r="D651" s="15">
        <v>45657.0</v>
      </c>
      <c r="E651" s="7"/>
    </row>
    <row r="652" hidden="1">
      <c r="A652" s="10"/>
      <c r="B652" s="11"/>
      <c r="C652" s="16"/>
      <c r="D652" s="11"/>
      <c r="E652" s="12"/>
    </row>
    <row r="653" hidden="1">
      <c r="A653" s="55" t="s">
        <v>1985</v>
      </c>
      <c r="B653" s="7"/>
      <c r="C653" s="16"/>
      <c r="D653" s="56" t="s">
        <v>1987</v>
      </c>
      <c r="E653" s="7"/>
    </row>
    <row r="654" hidden="1">
      <c r="A654" s="10"/>
      <c r="B654" s="12"/>
      <c r="C654" s="16"/>
      <c r="D654" s="11"/>
      <c r="E654" s="12"/>
    </row>
    <row r="655" hidden="1">
      <c r="A655" s="19" t="s">
        <v>1657</v>
      </c>
      <c r="B655" s="6"/>
      <c r="C655" s="6"/>
      <c r="D655" s="6"/>
      <c r="E655" s="7"/>
    </row>
    <row r="656" hidden="1">
      <c r="A656" s="20" t="s">
        <v>1658</v>
      </c>
      <c r="B656" s="21" t="s">
        <v>1659</v>
      </c>
      <c r="C656" s="22" t="s">
        <v>1660</v>
      </c>
      <c r="D656" s="21" t="s">
        <v>1661</v>
      </c>
      <c r="E656" s="23" t="s">
        <v>13</v>
      </c>
    </row>
    <row r="657" hidden="1">
      <c r="A657" s="57" t="s">
        <v>1662</v>
      </c>
      <c r="B657" s="25">
        <v>12047.0</v>
      </c>
      <c r="C657" s="26">
        <v>12047.0</v>
      </c>
      <c r="D657" s="27">
        <v>0.0</v>
      </c>
      <c r="E657" s="41"/>
    </row>
    <row r="658" hidden="1">
      <c r="A658" s="57" t="s">
        <v>1663</v>
      </c>
      <c r="B658" s="29">
        <v>3836.0</v>
      </c>
      <c r="C658" s="26">
        <v>3836.0</v>
      </c>
      <c r="D658" s="27">
        <v>0.0</v>
      </c>
      <c r="E658" s="40"/>
    </row>
    <row r="659" hidden="1">
      <c r="A659" s="57" t="s">
        <v>1664</v>
      </c>
      <c r="B659" s="25">
        <v>0.0</v>
      </c>
      <c r="C659" s="26"/>
      <c r="D659" s="27">
        <v>0.0</v>
      </c>
      <c r="E659" s="41"/>
    </row>
    <row r="660" hidden="1">
      <c r="A660" s="57" t="s">
        <v>1666</v>
      </c>
      <c r="B660" s="29">
        <v>0.0</v>
      </c>
      <c r="C660" s="26"/>
      <c r="D660" s="27">
        <v>0.0</v>
      </c>
      <c r="E660" s="41"/>
    </row>
    <row r="661" hidden="1">
      <c r="A661" s="31" t="s">
        <v>1668</v>
      </c>
      <c r="B661" s="29">
        <v>0.0</v>
      </c>
      <c r="C661" s="26"/>
      <c r="D661" s="27">
        <v>0.0</v>
      </c>
      <c r="E661" s="40"/>
    </row>
    <row r="662" hidden="1">
      <c r="A662" s="31" t="s">
        <v>1669</v>
      </c>
      <c r="B662" s="29">
        <v>0.0</v>
      </c>
      <c r="C662" s="26"/>
      <c r="D662" s="27">
        <v>0.0</v>
      </c>
      <c r="E662" s="41"/>
    </row>
    <row r="663" hidden="1">
      <c r="A663" s="31" t="s">
        <v>1671</v>
      </c>
      <c r="B663" s="29">
        <v>0.0</v>
      </c>
      <c r="C663" s="26"/>
      <c r="D663" s="27">
        <v>0.0</v>
      </c>
      <c r="E663" s="28"/>
    </row>
    <row r="664" hidden="1">
      <c r="A664" s="31" t="s">
        <v>1673</v>
      </c>
      <c r="B664" s="29">
        <v>440.0</v>
      </c>
      <c r="C664" s="26">
        <v>440.0</v>
      </c>
      <c r="D664" s="27">
        <v>0.0</v>
      </c>
      <c r="E664" s="40"/>
    </row>
    <row r="665" hidden="1">
      <c r="A665" s="58" t="s">
        <v>1674</v>
      </c>
      <c r="B665" s="29">
        <v>15929.0</v>
      </c>
      <c r="C665" s="29">
        <v>15929.0</v>
      </c>
      <c r="D665" s="27">
        <v>0.0</v>
      </c>
      <c r="E665" s="41"/>
    </row>
    <row r="666" hidden="1">
      <c r="A666" s="58" t="s">
        <v>1675</v>
      </c>
      <c r="B666" s="29">
        <v>4828.0</v>
      </c>
      <c r="C666" s="59">
        <v>4828.0</v>
      </c>
      <c r="D666" s="27">
        <v>0.0</v>
      </c>
      <c r="E666" s="41"/>
    </row>
    <row r="667" hidden="1">
      <c r="A667" s="58" t="s">
        <v>1676</v>
      </c>
      <c r="B667" s="29">
        <v>21148.0</v>
      </c>
      <c r="C667" s="59">
        <v>20246.0</v>
      </c>
      <c r="D667" s="27">
        <v>-902.0</v>
      </c>
      <c r="E667" s="41"/>
    </row>
    <row r="668" hidden="1">
      <c r="A668" s="58" t="s">
        <v>1677</v>
      </c>
      <c r="B668" s="29">
        <v>7360.0</v>
      </c>
      <c r="C668" s="59">
        <v>7360.0</v>
      </c>
      <c r="D668" s="27">
        <v>0.0</v>
      </c>
      <c r="E668" s="41"/>
    </row>
    <row r="669" hidden="1">
      <c r="A669" s="58" t="s">
        <v>1679</v>
      </c>
      <c r="B669" s="29">
        <v>329.0</v>
      </c>
      <c r="C669" s="59">
        <v>329.0</v>
      </c>
      <c r="D669" s="27">
        <v>0.0</v>
      </c>
      <c r="E669" s="41"/>
    </row>
    <row r="670" hidden="1">
      <c r="A670" s="58" t="s">
        <v>1680</v>
      </c>
      <c r="B670" s="29">
        <v>6343.0</v>
      </c>
      <c r="C670" s="59">
        <v>6343.0</v>
      </c>
      <c r="D670" s="27">
        <v>0.0</v>
      </c>
      <c r="E670" s="41"/>
    </row>
    <row r="671" hidden="1">
      <c r="A671" s="35" t="s">
        <v>1681</v>
      </c>
      <c r="B671" s="29">
        <v>65917.0</v>
      </c>
      <c r="C671" s="59">
        <v>65015.0</v>
      </c>
      <c r="D671" s="27">
        <v>-902.0</v>
      </c>
      <c r="E671" s="41"/>
    </row>
    <row r="672" hidden="1">
      <c r="A672" s="36" t="s">
        <v>1682</v>
      </c>
      <c r="B672" s="42">
        <v>0.0</v>
      </c>
      <c r="C672" s="65">
        <v>0.0</v>
      </c>
      <c r="D672" s="66">
        <v>0.0</v>
      </c>
      <c r="E672" s="45"/>
    </row>
    <row r="673" hidden="1"/>
    <row r="674" hidden="1"/>
    <row r="675" hidden="1">
      <c r="A675" s="5" t="s">
        <v>1980</v>
      </c>
      <c r="B675" s="6"/>
      <c r="C675" s="6"/>
      <c r="D675" s="6"/>
      <c r="E675" s="7"/>
    </row>
    <row r="676" hidden="1">
      <c r="A676" s="10"/>
      <c r="B676" s="11"/>
      <c r="C676" s="11"/>
      <c r="D676" s="11"/>
      <c r="E676" s="12"/>
    </row>
    <row r="677" hidden="1">
      <c r="A677" s="5" t="s">
        <v>1655</v>
      </c>
      <c r="B677" s="6"/>
      <c r="C677" s="6"/>
      <c r="D677" s="6"/>
      <c r="E677" s="7"/>
    </row>
    <row r="678" hidden="1">
      <c r="A678" s="10"/>
      <c r="B678" s="11"/>
      <c r="C678" s="11"/>
      <c r="D678" s="11"/>
      <c r="E678" s="12"/>
    </row>
    <row r="679" hidden="1">
      <c r="A679" s="13">
        <v>45658.0</v>
      </c>
      <c r="B679" s="6"/>
      <c r="C679" s="54" t="s">
        <v>1656</v>
      </c>
      <c r="D679" s="15">
        <v>45662.0</v>
      </c>
      <c r="E679" s="7"/>
    </row>
    <row r="680" hidden="1">
      <c r="A680" s="10"/>
      <c r="B680" s="11"/>
      <c r="C680" s="16"/>
      <c r="D680" s="11"/>
      <c r="E680" s="12"/>
    </row>
    <row r="681" hidden="1">
      <c r="A681" s="55" t="s">
        <v>1988</v>
      </c>
      <c r="B681" s="7"/>
      <c r="C681" s="16"/>
      <c r="D681" s="56" t="s">
        <v>1986</v>
      </c>
      <c r="E681" s="7"/>
    </row>
    <row r="682" hidden="1">
      <c r="A682" s="10"/>
      <c r="B682" s="12"/>
      <c r="C682" s="16"/>
      <c r="D682" s="11"/>
      <c r="E682" s="12"/>
    </row>
    <row r="683" hidden="1">
      <c r="A683" s="19" t="s">
        <v>1657</v>
      </c>
      <c r="B683" s="6"/>
      <c r="C683" s="6"/>
      <c r="D683" s="6"/>
      <c r="E683" s="7"/>
    </row>
    <row r="684" hidden="1">
      <c r="A684" s="20" t="s">
        <v>1658</v>
      </c>
      <c r="B684" s="21" t="s">
        <v>1659</v>
      </c>
      <c r="C684" s="22" t="s">
        <v>1660</v>
      </c>
      <c r="D684" s="21" t="s">
        <v>1661</v>
      </c>
      <c r="E684" s="23" t="s">
        <v>13</v>
      </c>
    </row>
    <row r="685" hidden="1">
      <c r="A685" s="57" t="s">
        <v>1662</v>
      </c>
      <c r="B685" s="25">
        <v>24098.0</v>
      </c>
      <c r="C685" s="26">
        <v>24100.0</v>
      </c>
      <c r="D685" s="27">
        <v>2.0</v>
      </c>
      <c r="E685" s="41"/>
    </row>
    <row r="686" hidden="1">
      <c r="A686" s="57" t="s">
        <v>1663</v>
      </c>
      <c r="B686" s="29">
        <v>3199.0</v>
      </c>
      <c r="C686" s="26">
        <v>3199.0</v>
      </c>
      <c r="D686" s="27">
        <v>0.0</v>
      </c>
      <c r="E686" s="40"/>
    </row>
    <row r="687" hidden="1">
      <c r="A687" s="57" t="s">
        <v>1664</v>
      </c>
      <c r="B687" s="25">
        <v>870.0</v>
      </c>
      <c r="C687" s="26">
        <v>870.0</v>
      </c>
      <c r="D687" s="27">
        <v>0.0</v>
      </c>
      <c r="E687" s="41"/>
    </row>
    <row r="688" hidden="1">
      <c r="A688" s="57" t="s">
        <v>1666</v>
      </c>
      <c r="B688" s="29">
        <v>1000.0</v>
      </c>
      <c r="C688" s="26">
        <v>1005.0</v>
      </c>
      <c r="D688" s="27">
        <v>5.0</v>
      </c>
      <c r="E688" s="41"/>
    </row>
    <row r="689" hidden="1">
      <c r="A689" s="31" t="s">
        <v>1668</v>
      </c>
      <c r="B689" s="29">
        <v>0.0</v>
      </c>
      <c r="C689" s="26"/>
      <c r="D689" s="27">
        <v>0.0</v>
      </c>
      <c r="E689" s="40"/>
    </row>
    <row r="690" hidden="1">
      <c r="A690" s="31" t="s">
        <v>1669</v>
      </c>
      <c r="B690" s="29">
        <v>0.0</v>
      </c>
      <c r="C690" s="26"/>
      <c r="D690" s="27">
        <v>0.0</v>
      </c>
      <c r="E690" s="41"/>
    </row>
    <row r="691" hidden="1">
      <c r="A691" s="31" t="s">
        <v>1671</v>
      </c>
      <c r="B691" s="29">
        <v>0.0</v>
      </c>
      <c r="C691" s="26"/>
      <c r="D691" s="27">
        <v>0.0</v>
      </c>
      <c r="E691" s="28"/>
    </row>
    <row r="692" hidden="1">
      <c r="A692" s="31" t="s">
        <v>1673</v>
      </c>
      <c r="B692" s="29">
        <v>640.0</v>
      </c>
      <c r="C692" s="26">
        <v>640.0</v>
      </c>
      <c r="D692" s="27">
        <v>0.0</v>
      </c>
      <c r="E692" s="40"/>
    </row>
    <row r="693" hidden="1">
      <c r="A693" s="58" t="s">
        <v>1674</v>
      </c>
      <c r="B693" s="29">
        <v>53515.0</v>
      </c>
      <c r="C693" s="29">
        <v>53515.0</v>
      </c>
      <c r="D693" s="27">
        <v>0.0</v>
      </c>
      <c r="E693" s="41"/>
    </row>
    <row r="694" hidden="1">
      <c r="A694" s="58" t="s">
        <v>1675</v>
      </c>
      <c r="B694" s="29">
        <v>18568.0</v>
      </c>
      <c r="C694" s="59">
        <v>18568.0</v>
      </c>
      <c r="D694" s="27">
        <v>0.0</v>
      </c>
      <c r="E694" s="41"/>
    </row>
    <row r="695" hidden="1">
      <c r="A695" s="58" t="s">
        <v>1676</v>
      </c>
      <c r="B695" s="29">
        <v>45730.0</v>
      </c>
      <c r="C695" s="59">
        <v>45730.0</v>
      </c>
      <c r="D695" s="27">
        <v>0.0</v>
      </c>
      <c r="E695" s="41"/>
    </row>
    <row r="696" hidden="1">
      <c r="A696" s="58" t="s">
        <v>1677</v>
      </c>
      <c r="B696" s="29">
        <v>18461.0</v>
      </c>
      <c r="C696" s="59">
        <v>18461.0</v>
      </c>
      <c r="D696" s="27">
        <v>0.0</v>
      </c>
      <c r="E696" s="41"/>
    </row>
    <row r="697" hidden="1">
      <c r="A697" s="58" t="s">
        <v>1679</v>
      </c>
      <c r="B697" s="29">
        <v>1373.0</v>
      </c>
      <c r="C697" s="59">
        <v>1373.0</v>
      </c>
      <c r="D697" s="27">
        <v>0.0</v>
      </c>
      <c r="E697" s="41"/>
    </row>
    <row r="698" hidden="1">
      <c r="A698" s="58" t="s">
        <v>1680</v>
      </c>
      <c r="B698" s="29">
        <v>10510.0</v>
      </c>
      <c r="C698" s="59">
        <v>10510.0</v>
      </c>
      <c r="D698" s="27">
        <v>0.0</v>
      </c>
      <c r="E698" s="41"/>
    </row>
    <row r="699" hidden="1">
      <c r="A699" s="35" t="s">
        <v>1681</v>
      </c>
      <c r="B699" s="29">
        <v>167454.0</v>
      </c>
      <c r="C699" s="59">
        <v>167454.0</v>
      </c>
      <c r="D699" s="27">
        <v>0.0</v>
      </c>
      <c r="E699" s="41"/>
    </row>
    <row r="700" hidden="1">
      <c r="A700" s="36" t="s">
        <v>1682</v>
      </c>
      <c r="B700" s="42">
        <v>0.0</v>
      </c>
      <c r="C700" s="65">
        <v>7.0</v>
      </c>
      <c r="D700" s="66">
        <v>7.0</v>
      </c>
      <c r="E700" s="45"/>
    </row>
    <row r="701" hidden="1"/>
    <row r="702" hidden="1"/>
    <row r="703" hidden="1">
      <c r="A703" s="5" t="s">
        <v>1980</v>
      </c>
      <c r="B703" s="6"/>
      <c r="C703" s="6"/>
      <c r="D703" s="6"/>
      <c r="E703" s="7"/>
    </row>
    <row r="704" hidden="1">
      <c r="A704" s="10"/>
      <c r="B704" s="11"/>
      <c r="C704" s="11"/>
      <c r="D704" s="11"/>
      <c r="E704" s="12"/>
    </row>
    <row r="705" hidden="1">
      <c r="A705" s="5" t="s">
        <v>1655</v>
      </c>
      <c r="B705" s="6"/>
      <c r="C705" s="6"/>
      <c r="D705" s="6"/>
      <c r="E705" s="7"/>
    </row>
    <row r="706" hidden="1">
      <c r="A706" s="10"/>
      <c r="B706" s="11"/>
      <c r="C706" s="11"/>
      <c r="D706" s="11"/>
      <c r="E706" s="12"/>
    </row>
    <row r="707" hidden="1">
      <c r="A707" s="13">
        <v>45663.0</v>
      </c>
      <c r="B707" s="6"/>
      <c r="C707" s="54" t="s">
        <v>1656</v>
      </c>
      <c r="D707" s="15">
        <v>45669.0</v>
      </c>
      <c r="E707" s="7"/>
    </row>
    <row r="708" hidden="1">
      <c r="A708" s="10"/>
      <c r="B708" s="11"/>
      <c r="C708" s="16"/>
      <c r="D708" s="11"/>
      <c r="E708" s="12"/>
    </row>
    <row r="709" hidden="1">
      <c r="A709" s="55" t="s">
        <v>1985</v>
      </c>
      <c r="B709" s="7"/>
      <c r="C709" s="16"/>
      <c r="D709" s="56" t="s">
        <v>1986</v>
      </c>
      <c r="E709" s="7"/>
    </row>
    <row r="710" hidden="1">
      <c r="A710" s="10"/>
      <c r="B710" s="12"/>
      <c r="C710" s="16"/>
      <c r="D710" s="11"/>
      <c r="E710" s="12"/>
    </row>
    <row r="711" hidden="1">
      <c r="A711" s="19" t="s">
        <v>1657</v>
      </c>
      <c r="B711" s="6"/>
      <c r="C711" s="6"/>
      <c r="D711" s="6"/>
      <c r="E711" s="7"/>
    </row>
    <row r="712" hidden="1">
      <c r="A712" s="20" t="s">
        <v>1658</v>
      </c>
      <c r="B712" s="21" t="s">
        <v>1659</v>
      </c>
      <c r="C712" s="22" t="s">
        <v>1660</v>
      </c>
      <c r="D712" s="21" t="s">
        <v>1661</v>
      </c>
      <c r="E712" s="23" t="s">
        <v>13</v>
      </c>
    </row>
    <row r="713" hidden="1">
      <c r="A713" s="57" t="s">
        <v>1662</v>
      </c>
      <c r="B713" s="25">
        <v>23861.0</v>
      </c>
      <c r="C713" s="26">
        <v>23861.0</v>
      </c>
      <c r="D713" s="27">
        <v>0.0</v>
      </c>
      <c r="E713" s="41"/>
    </row>
    <row r="714" hidden="1">
      <c r="A714" s="57" t="s">
        <v>1663</v>
      </c>
      <c r="B714" s="29">
        <v>6216.0</v>
      </c>
      <c r="C714" s="26">
        <v>6216.0</v>
      </c>
      <c r="D714" s="27">
        <v>0.0</v>
      </c>
      <c r="E714" s="40"/>
    </row>
    <row r="715" hidden="1">
      <c r="A715" s="57" t="s">
        <v>1664</v>
      </c>
      <c r="B715" s="25">
        <v>0.0</v>
      </c>
      <c r="C715" s="26"/>
      <c r="D715" s="27">
        <v>0.0</v>
      </c>
      <c r="E715" s="41"/>
    </row>
    <row r="716" hidden="1">
      <c r="A716" s="57" t="s">
        <v>1666</v>
      </c>
      <c r="B716" s="29">
        <v>998.0</v>
      </c>
      <c r="C716" s="26">
        <v>998.0</v>
      </c>
      <c r="D716" s="27">
        <v>0.0</v>
      </c>
      <c r="E716" s="41"/>
    </row>
    <row r="717" hidden="1">
      <c r="A717" s="31" t="s">
        <v>1668</v>
      </c>
      <c r="B717" s="29">
        <v>0.0</v>
      </c>
      <c r="C717" s="26"/>
      <c r="D717" s="27">
        <v>0.0</v>
      </c>
      <c r="E717" s="40"/>
    </row>
    <row r="718" hidden="1">
      <c r="A718" s="31" t="s">
        <v>1669</v>
      </c>
      <c r="B718" s="29">
        <v>0.0</v>
      </c>
      <c r="C718" s="26"/>
      <c r="D718" s="27">
        <v>0.0</v>
      </c>
      <c r="E718" s="41"/>
    </row>
    <row r="719" hidden="1">
      <c r="A719" s="31" t="s">
        <v>1671</v>
      </c>
      <c r="B719" s="29">
        <v>2464.0</v>
      </c>
      <c r="C719" s="26">
        <v>2464.0</v>
      </c>
      <c r="D719" s="27">
        <v>0.0</v>
      </c>
      <c r="E719" s="28" t="s">
        <v>3731</v>
      </c>
    </row>
    <row r="720" hidden="1">
      <c r="A720" s="31" t="s">
        <v>1673</v>
      </c>
      <c r="B720" s="29">
        <v>640.0</v>
      </c>
      <c r="C720" s="26">
        <v>640.0</v>
      </c>
      <c r="D720" s="27">
        <v>0.0</v>
      </c>
      <c r="E720" s="40"/>
    </row>
    <row r="721" hidden="1">
      <c r="A721" s="58" t="s">
        <v>1674</v>
      </c>
      <c r="B721" s="29">
        <v>55122.0</v>
      </c>
      <c r="C721" s="29">
        <v>55122.0</v>
      </c>
      <c r="D721" s="27">
        <v>0.0</v>
      </c>
      <c r="E721" s="41"/>
    </row>
    <row r="722" hidden="1">
      <c r="A722" s="58" t="s">
        <v>1675</v>
      </c>
      <c r="B722" s="29">
        <v>25429.0</v>
      </c>
      <c r="C722" s="59">
        <v>25429.0</v>
      </c>
      <c r="D722" s="27">
        <v>0.0</v>
      </c>
      <c r="E722" s="41"/>
    </row>
    <row r="723" hidden="1">
      <c r="A723" s="58" t="s">
        <v>1676</v>
      </c>
      <c r="B723" s="29">
        <v>56969.0</v>
      </c>
      <c r="C723" s="59">
        <v>56705.0</v>
      </c>
      <c r="D723" s="27">
        <v>-264.0</v>
      </c>
      <c r="E723" s="41"/>
    </row>
    <row r="724" hidden="1">
      <c r="A724" s="58" t="s">
        <v>1677</v>
      </c>
      <c r="B724" s="29">
        <v>32968.0</v>
      </c>
      <c r="C724" s="59">
        <v>32968.0</v>
      </c>
      <c r="D724" s="27">
        <v>0.0</v>
      </c>
      <c r="E724" s="41"/>
    </row>
    <row r="725" hidden="1">
      <c r="A725" s="58" t="s">
        <v>1679</v>
      </c>
      <c r="B725" s="29">
        <v>0.0</v>
      </c>
      <c r="C725" s="59">
        <v>0.0</v>
      </c>
      <c r="D725" s="27">
        <v>0.0</v>
      </c>
      <c r="E725" s="41"/>
    </row>
    <row r="726" hidden="1">
      <c r="A726" s="58" t="s">
        <v>1680</v>
      </c>
      <c r="B726" s="29">
        <v>10754.0</v>
      </c>
      <c r="C726" s="59">
        <v>10993.0</v>
      </c>
      <c r="D726" s="27">
        <v>239.0</v>
      </c>
      <c r="E726" s="41"/>
    </row>
    <row r="727" hidden="1">
      <c r="A727" s="35" t="s">
        <v>1681</v>
      </c>
      <c r="B727" s="29">
        <v>204667.4</v>
      </c>
      <c r="C727" s="59">
        <v>204642.4</v>
      </c>
      <c r="D727" s="27">
        <v>-25.0</v>
      </c>
      <c r="E727" s="41"/>
    </row>
    <row r="728" hidden="1">
      <c r="A728" s="36" t="s">
        <v>1682</v>
      </c>
      <c r="B728" s="42">
        <v>-0.4000000000014552</v>
      </c>
      <c r="C728" s="65">
        <v>-239.39999999999418</v>
      </c>
      <c r="D728" s="66">
        <v>-238.99999999999272</v>
      </c>
      <c r="E728" s="45"/>
    </row>
    <row r="729" hidden="1"/>
    <row r="730" hidden="1"/>
    <row r="731" hidden="1">
      <c r="A731" s="5" t="s">
        <v>1980</v>
      </c>
      <c r="B731" s="6"/>
      <c r="C731" s="6"/>
      <c r="D731" s="6"/>
      <c r="E731" s="7"/>
    </row>
    <row r="732" hidden="1">
      <c r="A732" s="10"/>
      <c r="B732" s="11"/>
      <c r="C732" s="11"/>
      <c r="D732" s="11"/>
      <c r="E732" s="12"/>
    </row>
    <row r="733" hidden="1">
      <c r="A733" s="5" t="s">
        <v>1655</v>
      </c>
      <c r="B733" s="6"/>
      <c r="C733" s="6"/>
      <c r="D733" s="6"/>
      <c r="E733" s="7"/>
    </row>
    <row r="734" hidden="1">
      <c r="A734" s="10"/>
      <c r="B734" s="11"/>
      <c r="C734" s="11"/>
      <c r="D734" s="11"/>
      <c r="E734" s="12"/>
    </row>
    <row r="735" hidden="1">
      <c r="A735" s="13">
        <v>45670.0</v>
      </c>
      <c r="B735" s="6"/>
      <c r="C735" s="54" t="s">
        <v>1656</v>
      </c>
      <c r="D735" s="15">
        <v>45676.0</v>
      </c>
      <c r="E735" s="7"/>
    </row>
    <row r="736" hidden="1">
      <c r="A736" s="10"/>
      <c r="B736" s="11"/>
      <c r="C736" s="16"/>
      <c r="D736" s="11"/>
      <c r="E736" s="12"/>
    </row>
    <row r="737" hidden="1">
      <c r="A737" s="55" t="s">
        <v>1985</v>
      </c>
      <c r="B737" s="7"/>
      <c r="C737" s="16"/>
      <c r="D737" s="56" t="s">
        <v>1986</v>
      </c>
      <c r="E737" s="7"/>
    </row>
    <row r="738" hidden="1">
      <c r="A738" s="10"/>
      <c r="B738" s="12"/>
      <c r="C738" s="16"/>
      <c r="D738" s="11"/>
      <c r="E738" s="12"/>
    </row>
    <row r="739" hidden="1">
      <c r="A739" s="19" t="s">
        <v>1657</v>
      </c>
      <c r="B739" s="6"/>
      <c r="C739" s="6"/>
      <c r="D739" s="6"/>
      <c r="E739" s="7"/>
    </row>
    <row r="740" hidden="1">
      <c r="A740" s="20" t="s">
        <v>1658</v>
      </c>
      <c r="B740" s="21" t="s">
        <v>1659</v>
      </c>
      <c r="C740" s="22" t="s">
        <v>1660</v>
      </c>
      <c r="D740" s="21" t="s">
        <v>1661</v>
      </c>
      <c r="E740" s="23" t="s">
        <v>13</v>
      </c>
    </row>
    <row r="741" hidden="1">
      <c r="A741" s="57" t="s">
        <v>1662</v>
      </c>
      <c r="B741" s="25">
        <v>28920.0</v>
      </c>
      <c r="C741" s="26">
        <v>28920.0</v>
      </c>
      <c r="D741" s="27">
        <v>0.0</v>
      </c>
      <c r="E741" s="41"/>
    </row>
    <row r="742" hidden="1">
      <c r="A742" s="57" t="s">
        <v>1663</v>
      </c>
      <c r="B742" s="29">
        <v>5391.0</v>
      </c>
      <c r="C742" s="26">
        <v>5391.0</v>
      </c>
      <c r="D742" s="27">
        <v>0.0</v>
      </c>
      <c r="E742" s="40"/>
    </row>
    <row r="743" hidden="1">
      <c r="A743" s="57" t="s">
        <v>1664</v>
      </c>
      <c r="B743" s="25">
        <v>1350.0</v>
      </c>
      <c r="C743" s="26">
        <v>1350.0</v>
      </c>
      <c r="D743" s="27">
        <v>0.0</v>
      </c>
      <c r="E743" s="41"/>
    </row>
    <row r="744" hidden="1">
      <c r="A744" s="57" t="s">
        <v>1666</v>
      </c>
      <c r="B744" s="29">
        <v>1500.0</v>
      </c>
      <c r="C744" s="26">
        <v>1501.0</v>
      </c>
      <c r="D744" s="27">
        <v>1.0</v>
      </c>
      <c r="E744" s="41"/>
    </row>
    <row r="745" hidden="1">
      <c r="A745" s="31" t="s">
        <v>1668</v>
      </c>
      <c r="B745" s="29">
        <v>0.0</v>
      </c>
      <c r="C745" s="26"/>
      <c r="D745" s="27">
        <v>0.0</v>
      </c>
      <c r="E745" s="40"/>
    </row>
    <row r="746" hidden="1">
      <c r="A746" s="31" t="s">
        <v>1669</v>
      </c>
      <c r="B746" s="29">
        <v>0.0</v>
      </c>
      <c r="C746" s="26"/>
      <c r="D746" s="27">
        <v>0.0</v>
      </c>
      <c r="E746" s="41"/>
    </row>
    <row r="747" hidden="1">
      <c r="A747" s="31" t="s">
        <v>1671</v>
      </c>
      <c r="B747" s="29">
        <v>0.0</v>
      </c>
      <c r="C747" s="26"/>
      <c r="D747" s="27">
        <v>0.0</v>
      </c>
      <c r="E747" s="28"/>
    </row>
    <row r="748" hidden="1">
      <c r="A748" s="31" t="s">
        <v>1673</v>
      </c>
      <c r="B748" s="29">
        <v>1400.0</v>
      </c>
      <c r="C748" s="26">
        <v>1400.0</v>
      </c>
      <c r="D748" s="27">
        <v>0.0</v>
      </c>
      <c r="E748" s="40"/>
    </row>
    <row r="749" hidden="1">
      <c r="A749" s="58" t="s">
        <v>1674</v>
      </c>
      <c r="B749" s="29">
        <v>44061.0</v>
      </c>
      <c r="C749" s="29">
        <v>44061.0</v>
      </c>
      <c r="D749" s="27">
        <v>0.0</v>
      </c>
      <c r="E749" s="41"/>
    </row>
    <row r="750" hidden="1">
      <c r="A750" s="58" t="s">
        <v>1675</v>
      </c>
      <c r="B750" s="29">
        <v>20345.0</v>
      </c>
      <c r="C750" s="59">
        <v>20345.0</v>
      </c>
      <c r="D750" s="27">
        <v>0.0</v>
      </c>
      <c r="E750" s="41"/>
    </row>
    <row r="751" hidden="1">
      <c r="A751" s="58" t="s">
        <v>1676</v>
      </c>
      <c r="B751" s="29">
        <v>65657.0</v>
      </c>
      <c r="C751" s="59">
        <v>65657.0</v>
      </c>
      <c r="D751" s="27">
        <v>0.0</v>
      </c>
      <c r="E751" s="41"/>
    </row>
    <row r="752" hidden="1">
      <c r="A752" s="58" t="s">
        <v>1677</v>
      </c>
      <c r="B752" s="29">
        <v>39917.0</v>
      </c>
      <c r="C752" s="59">
        <v>39917.0</v>
      </c>
      <c r="D752" s="27">
        <v>0.0</v>
      </c>
      <c r="E752" s="41"/>
    </row>
    <row r="753" hidden="1">
      <c r="A753" s="58" t="s">
        <v>1679</v>
      </c>
      <c r="B753" s="29">
        <v>349.0</v>
      </c>
      <c r="C753" s="59">
        <v>349.0</v>
      </c>
      <c r="D753" s="27">
        <v>0.0</v>
      </c>
      <c r="E753" s="41"/>
    </row>
    <row r="754" hidden="1">
      <c r="A754" s="58" t="s">
        <v>1680</v>
      </c>
      <c r="B754" s="29">
        <v>13998.0</v>
      </c>
      <c r="C754" s="59">
        <v>13998.0</v>
      </c>
      <c r="D754" s="27">
        <v>0.0</v>
      </c>
      <c r="E754" s="41"/>
    </row>
    <row r="755" hidden="1">
      <c r="A755" s="35" t="s">
        <v>1681</v>
      </c>
      <c r="B755" s="29">
        <v>208889.5</v>
      </c>
      <c r="C755" s="59">
        <v>208889.5</v>
      </c>
      <c r="D755" s="27">
        <v>0.0</v>
      </c>
      <c r="E755" s="41"/>
    </row>
    <row r="756" hidden="1">
      <c r="A756" s="36" t="s">
        <v>1682</v>
      </c>
      <c r="B756" s="42">
        <v>0.5</v>
      </c>
      <c r="C756" s="65">
        <v>1.5</v>
      </c>
      <c r="D756" s="66">
        <v>1.0</v>
      </c>
      <c r="E756" s="45"/>
    </row>
    <row r="757" hidden="1"/>
    <row r="758" hidden="1"/>
    <row r="759" hidden="1">
      <c r="A759" s="5" t="s">
        <v>1980</v>
      </c>
      <c r="B759" s="6"/>
      <c r="C759" s="6"/>
      <c r="D759" s="6"/>
      <c r="E759" s="7"/>
    </row>
    <row r="760" hidden="1">
      <c r="A760" s="10"/>
      <c r="B760" s="11"/>
      <c r="C760" s="11"/>
      <c r="D760" s="11"/>
      <c r="E760" s="12"/>
    </row>
    <row r="761" hidden="1">
      <c r="A761" s="5" t="s">
        <v>1655</v>
      </c>
      <c r="B761" s="6"/>
      <c r="C761" s="6"/>
      <c r="D761" s="6"/>
      <c r="E761" s="7"/>
    </row>
    <row r="762" hidden="1">
      <c r="A762" s="10"/>
      <c r="B762" s="11"/>
      <c r="C762" s="11"/>
      <c r="D762" s="11"/>
      <c r="E762" s="12"/>
    </row>
    <row r="763" hidden="1">
      <c r="A763" s="13">
        <v>45677.0</v>
      </c>
      <c r="B763" s="6"/>
      <c r="C763" s="54" t="s">
        <v>1656</v>
      </c>
      <c r="D763" s="15">
        <v>45683.0</v>
      </c>
      <c r="E763" s="7"/>
    </row>
    <row r="764" hidden="1">
      <c r="A764" s="10"/>
      <c r="B764" s="11"/>
      <c r="C764" s="16"/>
      <c r="D764" s="11"/>
      <c r="E764" s="12"/>
    </row>
    <row r="765" hidden="1">
      <c r="A765" s="55" t="s">
        <v>1985</v>
      </c>
      <c r="B765" s="7"/>
      <c r="C765" s="16"/>
      <c r="D765" s="56" t="s">
        <v>1986</v>
      </c>
      <c r="E765" s="7"/>
    </row>
    <row r="766" hidden="1">
      <c r="A766" s="10"/>
      <c r="B766" s="12"/>
      <c r="C766" s="16"/>
      <c r="D766" s="11"/>
      <c r="E766" s="12"/>
    </row>
    <row r="767" hidden="1">
      <c r="A767" s="19" t="s">
        <v>1657</v>
      </c>
      <c r="B767" s="6"/>
      <c r="C767" s="6"/>
      <c r="D767" s="6"/>
      <c r="E767" s="7"/>
    </row>
    <row r="768" hidden="1">
      <c r="A768" s="20" t="s">
        <v>1658</v>
      </c>
      <c r="B768" s="21" t="s">
        <v>1659</v>
      </c>
      <c r="C768" s="22" t="s">
        <v>1660</v>
      </c>
      <c r="D768" s="21" t="s">
        <v>1661</v>
      </c>
      <c r="E768" s="23" t="s">
        <v>13</v>
      </c>
    </row>
    <row r="769" hidden="1">
      <c r="A769" s="57" t="s">
        <v>1662</v>
      </c>
      <c r="B769" s="25">
        <v>18915.0</v>
      </c>
      <c r="C769" s="26">
        <v>18915.0</v>
      </c>
      <c r="D769" s="27">
        <v>0.0</v>
      </c>
      <c r="E769" s="41"/>
    </row>
    <row r="770" hidden="1">
      <c r="A770" s="57" t="s">
        <v>1663</v>
      </c>
      <c r="B770" s="29">
        <v>5660.0</v>
      </c>
      <c r="C770" s="26">
        <v>5660.0</v>
      </c>
      <c r="D770" s="27">
        <v>0.0</v>
      </c>
      <c r="E770" s="40"/>
    </row>
    <row r="771" hidden="1">
      <c r="A771" s="57" t="s">
        <v>1664</v>
      </c>
      <c r="B771" s="25">
        <v>360.0</v>
      </c>
      <c r="C771" s="26">
        <v>360.0</v>
      </c>
      <c r="D771" s="27">
        <v>0.0</v>
      </c>
      <c r="E771" s="41"/>
    </row>
    <row r="772" hidden="1">
      <c r="A772" s="57" t="s">
        <v>1666</v>
      </c>
      <c r="B772" s="29">
        <v>1500.0</v>
      </c>
      <c r="C772" s="26">
        <v>1501.0</v>
      </c>
      <c r="D772" s="27">
        <v>1.0</v>
      </c>
      <c r="E772" s="41"/>
    </row>
    <row r="773" hidden="1">
      <c r="A773" s="31" t="s">
        <v>1668</v>
      </c>
      <c r="B773" s="29">
        <v>0.0</v>
      </c>
      <c r="C773" s="26"/>
      <c r="D773" s="27">
        <v>0.0</v>
      </c>
      <c r="E773" s="40"/>
    </row>
    <row r="774" hidden="1">
      <c r="A774" s="31" t="s">
        <v>1669</v>
      </c>
      <c r="B774" s="29">
        <v>0.0</v>
      </c>
      <c r="C774" s="26"/>
      <c r="D774" s="27">
        <v>0.0</v>
      </c>
      <c r="E774" s="41"/>
    </row>
    <row r="775" hidden="1">
      <c r="A775" s="31" t="s">
        <v>1671</v>
      </c>
      <c r="B775" s="29">
        <v>6200.0</v>
      </c>
      <c r="C775" s="26">
        <v>6200.0</v>
      </c>
      <c r="D775" s="27">
        <v>0.0</v>
      </c>
      <c r="E775" s="28" t="s">
        <v>3732</v>
      </c>
    </row>
    <row r="776" hidden="1">
      <c r="A776" s="31" t="s">
        <v>1673</v>
      </c>
      <c r="B776" s="29">
        <v>1560.0</v>
      </c>
      <c r="C776" s="26">
        <v>1560.0</v>
      </c>
      <c r="D776" s="27">
        <v>0.0</v>
      </c>
      <c r="E776" s="40"/>
    </row>
    <row r="777" hidden="1">
      <c r="A777" s="58" t="s">
        <v>1674</v>
      </c>
      <c r="B777" s="29">
        <v>42013.0</v>
      </c>
      <c r="C777" s="29">
        <v>42013.0</v>
      </c>
      <c r="D777" s="27">
        <v>0.0</v>
      </c>
      <c r="E777" s="41"/>
    </row>
    <row r="778" hidden="1">
      <c r="A778" s="58" t="s">
        <v>1675</v>
      </c>
      <c r="B778" s="29">
        <v>21276.0</v>
      </c>
      <c r="C778" s="59">
        <v>21276.0</v>
      </c>
      <c r="D778" s="27">
        <v>0.0</v>
      </c>
      <c r="E778" s="41"/>
    </row>
    <row r="779" hidden="1">
      <c r="A779" s="58" t="s">
        <v>1676</v>
      </c>
      <c r="B779" s="29">
        <v>48240.0</v>
      </c>
      <c r="C779" s="59">
        <v>47388.0</v>
      </c>
      <c r="D779" s="27">
        <v>-852.0</v>
      </c>
      <c r="E779" s="41"/>
    </row>
    <row r="780" hidden="1">
      <c r="A780" s="58" t="s">
        <v>1677</v>
      </c>
      <c r="B780" s="29">
        <v>30779.0</v>
      </c>
      <c r="C780" s="59">
        <v>30779.0</v>
      </c>
      <c r="D780" s="27">
        <v>0.0</v>
      </c>
      <c r="E780" s="41"/>
    </row>
    <row r="781" hidden="1">
      <c r="A781" s="58" t="s">
        <v>1679</v>
      </c>
      <c r="B781" s="29">
        <v>417.0</v>
      </c>
      <c r="C781" s="59">
        <v>417.0</v>
      </c>
      <c r="D781" s="27">
        <v>0.0</v>
      </c>
      <c r="E781" s="41"/>
    </row>
    <row r="782" hidden="1">
      <c r="A782" s="58" t="s">
        <v>1680</v>
      </c>
      <c r="B782" s="29">
        <v>13806.0</v>
      </c>
      <c r="C782" s="59">
        <v>13806.0</v>
      </c>
      <c r="D782" s="27">
        <v>0.0</v>
      </c>
      <c r="E782" s="41"/>
    </row>
    <row r="783" hidden="1">
      <c r="A783" s="35" t="s">
        <v>1681</v>
      </c>
      <c r="B783" s="29">
        <v>176920.0</v>
      </c>
      <c r="C783" s="59">
        <v>176068.0</v>
      </c>
      <c r="D783" s="27">
        <v>-852.0</v>
      </c>
      <c r="E783" s="41"/>
    </row>
    <row r="784" hidden="1">
      <c r="A784" s="36" t="s">
        <v>1682</v>
      </c>
      <c r="B784" s="42">
        <v>0.0</v>
      </c>
      <c r="C784" s="65">
        <v>1.0</v>
      </c>
      <c r="D784" s="66">
        <v>1.0</v>
      </c>
      <c r="E784" s="45"/>
    </row>
    <row r="785" hidden="1"/>
    <row r="786" hidden="1"/>
    <row r="787" hidden="1">
      <c r="A787" s="5" t="s">
        <v>1980</v>
      </c>
      <c r="B787" s="6"/>
      <c r="C787" s="6"/>
      <c r="D787" s="6"/>
      <c r="E787" s="7"/>
    </row>
    <row r="788" hidden="1">
      <c r="A788" s="10"/>
      <c r="B788" s="11"/>
      <c r="C788" s="11"/>
      <c r="D788" s="11"/>
      <c r="E788" s="12"/>
    </row>
    <row r="789" hidden="1">
      <c r="A789" s="5" t="s">
        <v>1655</v>
      </c>
      <c r="B789" s="6"/>
      <c r="C789" s="6"/>
      <c r="D789" s="6"/>
      <c r="E789" s="7"/>
    </row>
    <row r="790" hidden="1">
      <c r="A790" s="10"/>
      <c r="B790" s="11"/>
      <c r="C790" s="11"/>
      <c r="D790" s="11"/>
      <c r="E790" s="12"/>
    </row>
    <row r="791" hidden="1">
      <c r="A791" s="13">
        <v>45684.0</v>
      </c>
      <c r="B791" s="6"/>
      <c r="C791" s="54" t="s">
        <v>1656</v>
      </c>
      <c r="D791" s="15">
        <v>45688.0</v>
      </c>
      <c r="E791" s="7"/>
    </row>
    <row r="792" hidden="1">
      <c r="A792" s="10"/>
      <c r="B792" s="11"/>
      <c r="C792" s="16"/>
      <c r="D792" s="11"/>
      <c r="E792" s="12"/>
    </row>
    <row r="793" hidden="1">
      <c r="A793" s="55" t="s">
        <v>1985</v>
      </c>
      <c r="B793" s="7"/>
      <c r="C793" s="16"/>
      <c r="D793" s="56" t="s">
        <v>1992</v>
      </c>
      <c r="E793" s="7"/>
    </row>
    <row r="794" hidden="1">
      <c r="A794" s="10"/>
      <c r="B794" s="12"/>
      <c r="C794" s="16"/>
      <c r="D794" s="11"/>
      <c r="E794" s="12"/>
    </row>
    <row r="795" hidden="1">
      <c r="A795" s="19" t="s">
        <v>1657</v>
      </c>
      <c r="B795" s="6"/>
      <c r="C795" s="6"/>
      <c r="D795" s="6"/>
      <c r="E795" s="7"/>
    </row>
    <row r="796" hidden="1">
      <c r="A796" s="20" t="s">
        <v>1658</v>
      </c>
      <c r="B796" s="21" t="s">
        <v>1659</v>
      </c>
      <c r="C796" s="22" t="s">
        <v>1660</v>
      </c>
      <c r="D796" s="21" t="s">
        <v>1661</v>
      </c>
      <c r="E796" s="23" t="s">
        <v>13</v>
      </c>
    </row>
    <row r="797" hidden="1">
      <c r="A797" s="57" t="s">
        <v>1662</v>
      </c>
      <c r="B797" s="25">
        <v>17169.0</v>
      </c>
      <c r="C797" s="26">
        <v>17170.0</v>
      </c>
      <c r="D797" s="27">
        <v>1.0</v>
      </c>
      <c r="E797" s="41"/>
    </row>
    <row r="798" hidden="1">
      <c r="A798" s="57" t="s">
        <v>1663</v>
      </c>
      <c r="B798" s="29">
        <v>2955.0</v>
      </c>
      <c r="C798" s="26">
        <v>2955.0</v>
      </c>
      <c r="D798" s="27">
        <v>0.0</v>
      </c>
      <c r="E798" s="40"/>
    </row>
    <row r="799" hidden="1">
      <c r="A799" s="57" t="s">
        <v>1664</v>
      </c>
      <c r="B799" s="25">
        <v>360.0</v>
      </c>
      <c r="C799" s="26">
        <v>360.0</v>
      </c>
      <c r="D799" s="27">
        <v>0.0</v>
      </c>
      <c r="E799" s="41"/>
    </row>
    <row r="800" hidden="1">
      <c r="A800" s="57" t="s">
        <v>1666</v>
      </c>
      <c r="B800" s="29">
        <v>1000.0</v>
      </c>
      <c r="C800" s="26">
        <v>1008.0</v>
      </c>
      <c r="D800" s="27">
        <v>8.0</v>
      </c>
      <c r="E800" s="41"/>
    </row>
    <row r="801" hidden="1">
      <c r="A801" s="31" t="s">
        <v>1668</v>
      </c>
      <c r="B801" s="29">
        <v>0.0</v>
      </c>
      <c r="C801" s="26"/>
      <c r="D801" s="27">
        <v>0.0</v>
      </c>
      <c r="E801" s="40"/>
    </row>
    <row r="802" hidden="1">
      <c r="A802" s="31" t="s">
        <v>1669</v>
      </c>
      <c r="B802" s="29">
        <v>0.0</v>
      </c>
      <c r="C802" s="26"/>
      <c r="D802" s="27">
        <v>0.0</v>
      </c>
      <c r="E802" s="41"/>
    </row>
    <row r="803" hidden="1">
      <c r="A803" s="31" t="s">
        <v>1671</v>
      </c>
      <c r="B803" s="29">
        <v>1000.0</v>
      </c>
      <c r="C803" s="26">
        <v>1000.0</v>
      </c>
      <c r="D803" s="27">
        <v>0.0</v>
      </c>
      <c r="E803" s="28" t="s">
        <v>3733</v>
      </c>
    </row>
    <row r="804" hidden="1">
      <c r="A804" s="31" t="s">
        <v>1673</v>
      </c>
      <c r="B804" s="29">
        <v>1040.0</v>
      </c>
      <c r="C804" s="26">
        <v>1040.0</v>
      </c>
      <c r="D804" s="27">
        <v>0.0</v>
      </c>
      <c r="E804" s="40"/>
    </row>
    <row r="805" hidden="1">
      <c r="A805" s="58" t="s">
        <v>1674</v>
      </c>
      <c r="B805" s="29">
        <v>37796.0</v>
      </c>
      <c r="C805" s="29">
        <v>37796.0</v>
      </c>
      <c r="D805" s="27">
        <v>0.0</v>
      </c>
      <c r="E805" s="41"/>
    </row>
    <row r="806" hidden="1">
      <c r="A806" s="58" t="s">
        <v>1675</v>
      </c>
      <c r="B806" s="29">
        <v>17875.0</v>
      </c>
      <c r="C806" s="59">
        <v>17875.0</v>
      </c>
      <c r="D806" s="27">
        <v>0.0</v>
      </c>
      <c r="E806" s="41"/>
    </row>
    <row r="807" hidden="1">
      <c r="A807" s="58" t="s">
        <v>1676</v>
      </c>
      <c r="B807" s="29">
        <v>38513.0</v>
      </c>
      <c r="C807" s="59">
        <v>38513.0</v>
      </c>
      <c r="D807" s="27">
        <v>0.0</v>
      </c>
      <c r="E807" s="41"/>
    </row>
    <row r="808" hidden="1">
      <c r="A808" s="58" t="s">
        <v>1677</v>
      </c>
      <c r="B808" s="29">
        <v>22619.0</v>
      </c>
      <c r="C808" s="59">
        <v>22619.0</v>
      </c>
      <c r="D808" s="27">
        <v>0.0</v>
      </c>
      <c r="E808" s="41"/>
    </row>
    <row r="809" hidden="1">
      <c r="A809" s="58" t="s">
        <v>1679</v>
      </c>
      <c r="B809" s="29">
        <v>200.0</v>
      </c>
      <c r="C809" s="59">
        <v>200.0</v>
      </c>
      <c r="D809" s="27">
        <v>0.0</v>
      </c>
      <c r="E809" s="41"/>
    </row>
    <row r="810" hidden="1">
      <c r="A810" s="58" t="s">
        <v>1680</v>
      </c>
      <c r="B810" s="29">
        <v>5843.0</v>
      </c>
      <c r="C810" s="59">
        <v>5843.0</v>
      </c>
      <c r="D810" s="27">
        <v>0.0</v>
      </c>
      <c r="E810" s="41"/>
    </row>
    <row r="811" hidden="1">
      <c r="A811" s="35" t="s">
        <v>1681</v>
      </c>
      <c r="B811" s="29">
        <v>140527.0</v>
      </c>
      <c r="C811" s="59">
        <v>140527.0</v>
      </c>
      <c r="D811" s="27">
        <v>0.0</v>
      </c>
      <c r="E811" s="41"/>
    </row>
    <row r="812" hidden="1">
      <c r="A812" s="36" t="s">
        <v>1682</v>
      </c>
      <c r="B812" s="42">
        <v>0.0</v>
      </c>
      <c r="C812" s="65">
        <v>9.0</v>
      </c>
      <c r="D812" s="66">
        <v>9.0</v>
      </c>
      <c r="E812" s="45"/>
    </row>
    <row r="813" hidden="1"/>
    <row r="814" hidden="1"/>
    <row r="815" hidden="1">
      <c r="A815" s="5" t="s">
        <v>1980</v>
      </c>
      <c r="B815" s="6"/>
      <c r="C815" s="6"/>
      <c r="D815" s="6"/>
      <c r="E815" s="7"/>
    </row>
    <row r="816" hidden="1">
      <c r="A816" s="10"/>
      <c r="B816" s="11"/>
      <c r="C816" s="11"/>
      <c r="D816" s="11"/>
      <c r="E816" s="12"/>
    </row>
    <row r="817" hidden="1">
      <c r="A817" s="5" t="s">
        <v>1655</v>
      </c>
      <c r="B817" s="6"/>
      <c r="C817" s="6"/>
      <c r="D817" s="6"/>
      <c r="E817" s="7"/>
    </row>
    <row r="818" hidden="1">
      <c r="A818" s="10"/>
      <c r="B818" s="11"/>
      <c r="C818" s="11"/>
      <c r="D818" s="11"/>
      <c r="E818" s="12"/>
    </row>
    <row r="819" hidden="1">
      <c r="A819" s="13">
        <v>45689.0</v>
      </c>
      <c r="B819" s="6"/>
      <c r="C819" s="54" t="s">
        <v>1656</v>
      </c>
      <c r="D819" s="15">
        <v>45690.0</v>
      </c>
      <c r="E819" s="7"/>
    </row>
    <row r="820" hidden="1">
      <c r="A820" s="10"/>
      <c r="B820" s="11"/>
      <c r="C820" s="16"/>
      <c r="D820" s="11"/>
      <c r="E820" s="12"/>
    </row>
    <row r="821" hidden="1">
      <c r="A821" s="55" t="s">
        <v>1994</v>
      </c>
      <c r="B821" s="7"/>
      <c r="C821" s="16"/>
      <c r="D821" s="56" t="s">
        <v>1986</v>
      </c>
      <c r="E821" s="7"/>
    </row>
    <row r="822" hidden="1">
      <c r="A822" s="10"/>
      <c r="B822" s="12"/>
      <c r="C822" s="16"/>
      <c r="D822" s="11"/>
      <c r="E822" s="12"/>
    </row>
    <row r="823" hidden="1">
      <c r="A823" s="19" t="s">
        <v>1657</v>
      </c>
      <c r="B823" s="6"/>
      <c r="C823" s="6"/>
      <c r="D823" s="6"/>
      <c r="E823" s="7"/>
    </row>
    <row r="824" hidden="1">
      <c r="A824" s="20" t="s">
        <v>1658</v>
      </c>
      <c r="B824" s="21" t="s">
        <v>1659</v>
      </c>
      <c r="C824" s="22" t="s">
        <v>1660</v>
      </c>
      <c r="D824" s="21" t="s">
        <v>1661</v>
      </c>
      <c r="E824" s="23" t="s">
        <v>13</v>
      </c>
    </row>
    <row r="825" hidden="1">
      <c r="A825" s="57" t="s">
        <v>1662</v>
      </c>
      <c r="B825" s="25">
        <v>10228.0</v>
      </c>
      <c r="C825" s="26">
        <v>10230.0</v>
      </c>
      <c r="D825" s="27">
        <v>2.0</v>
      </c>
      <c r="E825" s="41"/>
    </row>
    <row r="826" hidden="1">
      <c r="A826" s="57" t="s">
        <v>1663</v>
      </c>
      <c r="B826" s="29">
        <v>4161.0</v>
      </c>
      <c r="C826" s="26">
        <v>4161.0</v>
      </c>
      <c r="D826" s="27">
        <v>0.0</v>
      </c>
      <c r="E826" s="40"/>
    </row>
    <row r="827" hidden="1">
      <c r="A827" s="57" t="s">
        <v>1664</v>
      </c>
      <c r="B827" s="25">
        <v>0.0</v>
      </c>
      <c r="C827" s="26"/>
      <c r="D827" s="27">
        <v>0.0</v>
      </c>
      <c r="E827" s="41"/>
    </row>
    <row r="828" hidden="1">
      <c r="A828" s="57" t="s">
        <v>1666</v>
      </c>
      <c r="B828" s="29">
        <v>500.0</v>
      </c>
      <c r="C828" s="26">
        <v>500.0</v>
      </c>
      <c r="D828" s="27">
        <v>0.0</v>
      </c>
      <c r="E828" s="41"/>
    </row>
    <row r="829" hidden="1">
      <c r="A829" s="31" t="s">
        <v>1668</v>
      </c>
      <c r="B829" s="29">
        <v>0.0</v>
      </c>
      <c r="C829" s="26"/>
      <c r="D829" s="27">
        <v>0.0</v>
      </c>
      <c r="E829" s="40"/>
    </row>
    <row r="830" hidden="1">
      <c r="A830" s="31" t="s">
        <v>1669</v>
      </c>
      <c r="B830" s="29">
        <v>0.0</v>
      </c>
      <c r="C830" s="26"/>
      <c r="D830" s="27">
        <v>0.0</v>
      </c>
      <c r="E830" s="41"/>
    </row>
    <row r="831" hidden="1">
      <c r="A831" s="31" t="s">
        <v>1671</v>
      </c>
      <c r="B831" s="29">
        <v>0.0</v>
      </c>
      <c r="C831" s="26"/>
      <c r="D831" s="27">
        <v>0.0</v>
      </c>
      <c r="E831" s="28"/>
    </row>
    <row r="832" hidden="1">
      <c r="A832" s="31" t="s">
        <v>1673</v>
      </c>
      <c r="B832" s="29">
        <v>0.0</v>
      </c>
      <c r="C832" s="26"/>
      <c r="D832" s="27">
        <v>0.0</v>
      </c>
      <c r="E832" s="40"/>
    </row>
    <row r="833" hidden="1">
      <c r="A833" s="58" t="s">
        <v>1674</v>
      </c>
      <c r="B833" s="29">
        <v>16587.0</v>
      </c>
      <c r="C833" s="29">
        <v>16587.0</v>
      </c>
      <c r="D833" s="27">
        <v>0.0</v>
      </c>
      <c r="E833" s="41"/>
    </row>
    <row r="834" hidden="1">
      <c r="A834" s="58" t="s">
        <v>1675</v>
      </c>
      <c r="B834" s="29">
        <v>7689.0</v>
      </c>
      <c r="C834" s="59">
        <v>7689.0</v>
      </c>
      <c r="D834" s="27">
        <v>0.0</v>
      </c>
      <c r="E834" s="41"/>
    </row>
    <row r="835" hidden="1">
      <c r="A835" s="58" t="s">
        <v>1676</v>
      </c>
      <c r="B835" s="29">
        <v>16381.0</v>
      </c>
      <c r="C835" s="59">
        <v>15714.0</v>
      </c>
      <c r="D835" s="27">
        <v>-667.0</v>
      </c>
      <c r="E835" s="41"/>
    </row>
    <row r="836" hidden="1">
      <c r="A836" s="58" t="s">
        <v>1677</v>
      </c>
      <c r="B836" s="29">
        <v>15089.0</v>
      </c>
      <c r="C836" s="59">
        <v>15089.0</v>
      </c>
      <c r="D836" s="27">
        <v>0.0</v>
      </c>
      <c r="E836" s="41"/>
    </row>
    <row r="837" hidden="1">
      <c r="A837" s="58" t="s">
        <v>1679</v>
      </c>
      <c r="B837" s="29">
        <v>0.0</v>
      </c>
      <c r="C837" s="59">
        <v>0.0</v>
      </c>
      <c r="D837" s="27">
        <v>0.0</v>
      </c>
      <c r="E837" s="41"/>
    </row>
    <row r="838" hidden="1">
      <c r="A838" s="58" t="s">
        <v>1680</v>
      </c>
      <c r="B838" s="29">
        <v>5420.0</v>
      </c>
      <c r="C838" s="59">
        <v>5420.0</v>
      </c>
      <c r="D838" s="27">
        <v>0.0</v>
      </c>
      <c r="E838" s="41"/>
    </row>
    <row r="839" hidden="1">
      <c r="A839" s="35" t="s">
        <v>1681</v>
      </c>
      <c r="B839" s="29">
        <v>70634.5</v>
      </c>
      <c r="C839" s="59">
        <v>69967.5</v>
      </c>
      <c r="D839" s="27">
        <v>-667.0</v>
      </c>
      <c r="E839" s="41"/>
    </row>
    <row r="840" hidden="1">
      <c r="A840" s="36" t="s">
        <v>1682</v>
      </c>
      <c r="B840" s="42">
        <v>0.5</v>
      </c>
      <c r="C840" s="65">
        <v>2.5</v>
      </c>
      <c r="D840" s="66">
        <v>2.0</v>
      </c>
      <c r="E840" s="45"/>
    </row>
    <row r="841" hidden="1"/>
    <row r="842" hidden="1"/>
    <row r="843" hidden="1">
      <c r="A843" s="5" t="s">
        <v>1980</v>
      </c>
      <c r="B843" s="6"/>
      <c r="C843" s="6"/>
      <c r="D843" s="6"/>
      <c r="E843" s="7"/>
    </row>
    <row r="844" hidden="1">
      <c r="A844" s="10"/>
      <c r="B844" s="11"/>
      <c r="C844" s="11"/>
      <c r="D844" s="11"/>
      <c r="E844" s="12"/>
    </row>
    <row r="845" hidden="1">
      <c r="A845" s="5" t="s">
        <v>1655</v>
      </c>
      <c r="B845" s="6"/>
      <c r="C845" s="6"/>
      <c r="D845" s="6"/>
      <c r="E845" s="7"/>
    </row>
    <row r="846" hidden="1">
      <c r="A846" s="10"/>
      <c r="B846" s="11"/>
      <c r="C846" s="11"/>
      <c r="D846" s="11"/>
      <c r="E846" s="12"/>
    </row>
    <row r="847" hidden="1">
      <c r="A847" s="13">
        <v>45691.0</v>
      </c>
      <c r="B847" s="6"/>
      <c r="C847" s="54" t="s">
        <v>1656</v>
      </c>
      <c r="D847" s="15">
        <v>45697.0</v>
      </c>
      <c r="E847" s="7"/>
    </row>
    <row r="848" hidden="1">
      <c r="A848" s="10"/>
      <c r="B848" s="11"/>
      <c r="C848" s="16"/>
      <c r="D848" s="11"/>
      <c r="E848" s="12"/>
    </row>
    <row r="849" hidden="1">
      <c r="A849" s="55" t="s">
        <v>1985</v>
      </c>
      <c r="B849" s="7"/>
      <c r="C849" s="16"/>
      <c r="D849" s="56" t="s">
        <v>1986</v>
      </c>
      <c r="E849" s="7"/>
    </row>
    <row r="850" hidden="1">
      <c r="A850" s="10"/>
      <c r="B850" s="12"/>
      <c r="C850" s="16"/>
      <c r="D850" s="11"/>
      <c r="E850" s="12"/>
    </row>
    <row r="851" hidden="1">
      <c r="A851" s="19" t="s">
        <v>1657</v>
      </c>
      <c r="B851" s="6"/>
      <c r="C851" s="6"/>
      <c r="D851" s="6"/>
      <c r="E851" s="7"/>
    </row>
    <row r="852" hidden="1">
      <c r="A852" s="20" t="s">
        <v>1658</v>
      </c>
      <c r="B852" s="21" t="s">
        <v>1659</v>
      </c>
      <c r="C852" s="22" t="s">
        <v>1660</v>
      </c>
      <c r="D852" s="21" t="s">
        <v>1661</v>
      </c>
      <c r="E852" s="23" t="s">
        <v>13</v>
      </c>
    </row>
    <row r="853" hidden="1">
      <c r="A853" s="57" t="s">
        <v>1662</v>
      </c>
      <c r="B853" s="25">
        <v>28044.0</v>
      </c>
      <c r="C853" s="26">
        <v>28045.0</v>
      </c>
      <c r="D853" s="27">
        <v>1.0</v>
      </c>
      <c r="E853" s="41"/>
    </row>
    <row r="854" hidden="1">
      <c r="A854" s="57" t="s">
        <v>1663</v>
      </c>
      <c r="B854" s="29">
        <v>8000.0</v>
      </c>
      <c r="C854" s="26">
        <v>8000.0</v>
      </c>
      <c r="D854" s="27">
        <v>0.0</v>
      </c>
      <c r="E854" s="40"/>
    </row>
    <row r="855" hidden="1">
      <c r="A855" s="57" t="s">
        <v>1664</v>
      </c>
      <c r="B855" s="25">
        <v>360.0</v>
      </c>
      <c r="C855" s="26">
        <v>360.0</v>
      </c>
      <c r="D855" s="27">
        <v>0.0</v>
      </c>
      <c r="E855" s="41"/>
    </row>
    <row r="856" hidden="1">
      <c r="A856" s="57" t="s">
        <v>1666</v>
      </c>
      <c r="B856" s="29">
        <v>1000.0</v>
      </c>
      <c r="C856" s="26">
        <v>1000.0</v>
      </c>
      <c r="D856" s="27">
        <v>0.0</v>
      </c>
      <c r="E856" s="41"/>
    </row>
    <row r="857" hidden="1">
      <c r="A857" s="31" t="s">
        <v>1668</v>
      </c>
      <c r="B857" s="29">
        <v>120.0</v>
      </c>
      <c r="C857" s="26">
        <v>120.0</v>
      </c>
      <c r="D857" s="27">
        <v>0.0</v>
      </c>
      <c r="E857" s="40"/>
    </row>
    <row r="858" hidden="1">
      <c r="A858" s="31" t="s">
        <v>1669</v>
      </c>
      <c r="B858" s="29">
        <v>0.0</v>
      </c>
      <c r="C858" s="26"/>
      <c r="D858" s="27">
        <v>0.0</v>
      </c>
      <c r="E858" s="41"/>
    </row>
    <row r="859" hidden="1">
      <c r="A859" s="31" t="s">
        <v>1671</v>
      </c>
      <c r="B859" s="29">
        <v>2000.0</v>
      </c>
      <c r="C859" s="26">
        <v>2000.0</v>
      </c>
      <c r="D859" s="27">
        <v>0.0</v>
      </c>
      <c r="E859" s="28" t="s">
        <v>3734</v>
      </c>
    </row>
    <row r="860" hidden="1">
      <c r="A860" s="31" t="s">
        <v>1673</v>
      </c>
      <c r="B860" s="29">
        <v>720.0</v>
      </c>
      <c r="C860" s="26">
        <v>720.0</v>
      </c>
      <c r="D860" s="27">
        <v>0.0</v>
      </c>
      <c r="E860" s="40"/>
    </row>
    <row r="861" hidden="1">
      <c r="A861" s="58" t="s">
        <v>1674</v>
      </c>
      <c r="B861" s="29">
        <v>54800.0</v>
      </c>
      <c r="C861" s="29">
        <v>54800.0</v>
      </c>
      <c r="D861" s="27">
        <v>0.0</v>
      </c>
      <c r="E861" s="41"/>
    </row>
    <row r="862" hidden="1">
      <c r="A862" s="58" t="s">
        <v>1675</v>
      </c>
      <c r="B862" s="29">
        <v>64253.249999999985</v>
      </c>
      <c r="C862" s="59">
        <v>64253.2500000001</v>
      </c>
      <c r="D862" s="27">
        <v>1.1641532182693481E-10</v>
      </c>
      <c r="E862" s="41"/>
    </row>
    <row r="863" hidden="1">
      <c r="A863" s="58" t="s">
        <v>1676</v>
      </c>
      <c r="B863" s="29">
        <v>51658.0</v>
      </c>
      <c r="C863" s="59">
        <v>51347.0</v>
      </c>
      <c r="D863" s="27">
        <v>-311.0</v>
      </c>
      <c r="E863" s="41"/>
    </row>
    <row r="864" hidden="1">
      <c r="A864" s="58" t="s">
        <v>1677</v>
      </c>
      <c r="B864" s="29">
        <v>25162.0</v>
      </c>
      <c r="C864" s="59">
        <v>25162.0</v>
      </c>
      <c r="D864" s="27">
        <v>0.0</v>
      </c>
      <c r="E864" s="41"/>
    </row>
    <row r="865" hidden="1">
      <c r="A865" s="58" t="s">
        <v>1679</v>
      </c>
      <c r="B865" s="29">
        <v>0.0</v>
      </c>
      <c r="C865" s="59">
        <v>0.0</v>
      </c>
      <c r="D865" s="27">
        <v>0.0</v>
      </c>
      <c r="E865" s="41"/>
    </row>
    <row r="866" hidden="1">
      <c r="A866" s="58" t="s">
        <v>1680</v>
      </c>
      <c r="B866" s="29">
        <v>13346.0</v>
      </c>
      <c r="C866" s="59">
        <v>13346.0</v>
      </c>
      <c r="D866" s="27">
        <v>0.0</v>
      </c>
      <c r="E866" s="41"/>
    </row>
    <row r="867" hidden="1">
      <c r="A867" s="35" t="s">
        <v>1681</v>
      </c>
      <c r="B867" s="29">
        <v>236117.25000000006</v>
      </c>
      <c r="C867" s="59">
        <v>235806.24999999962</v>
      </c>
      <c r="D867" s="27">
        <v>-311.00000000043656</v>
      </c>
      <c r="E867" s="41"/>
    </row>
    <row r="868" hidden="1">
      <c r="A868" s="36" t="s">
        <v>1682</v>
      </c>
      <c r="B868" s="42">
        <v>-6.184563972055912E-11</v>
      </c>
      <c r="C868" s="65">
        <v>1.0000000004947651</v>
      </c>
      <c r="D868" s="66">
        <v>1.0000000005566108</v>
      </c>
      <c r="E868" s="45"/>
    </row>
    <row r="869" hidden="1"/>
    <row r="870" hidden="1"/>
    <row r="871" hidden="1">
      <c r="A871" s="5" t="s">
        <v>1980</v>
      </c>
      <c r="B871" s="6"/>
      <c r="C871" s="6"/>
      <c r="D871" s="6"/>
      <c r="E871" s="7"/>
    </row>
    <row r="872" hidden="1">
      <c r="A872" s="10"/>
      <c r="B872" s="11"/>
      <c r="C872" s="11"/>
      <c r="D872" s="11"/>
      <c r="E872" s="12"/>
    </row>
    <row r="873" hidden="1">
      <c r="A873" s="5" t="s">
        <v>1655</v>
      </c>
      <c r="B873" s="6"/>
      <c r="C873" s="6"/>
      <c r="D873" s="6"/>
      <c r="E873" s="7"/>
    </row>
    <row r="874" hidden="1">
      <c r="A874" s="10"/>
      <c r="B874" s="11"/>
      <c r="C874" s="11"/>
      <c r="D874" s="11"/>
      <c r="E874" s="12"/>
    </row>
    <row r="875" hidden="1">
      <c r="A875" s="13">
        <v>45698.0</v>
      </c>
      <c r="B875" s="6"/>
      <c r="C875" s="54" t="s">
        <v>1656</v>
      </c>
      <c r="D875" s="15">
        <v>45704.0</v>
      </c>
      <c r="E875" s="7"/>
    </row>
    <row r="876" hidden="1">
      <c r="A876" s="10"/>
      <c r="B876" s="11"/>
      <c r="C876" s="16"/>
      <c r="D876" s="11"/>
      <c r="E876" s="12"/>
    </row>
    <row r="877" hidden="1">
      <c r="A877" s="55" t="s">
        <v>1985</v>
      </c>
      <c r="B877" s="7"/>
      <c r="C877" s="16"/>
      <c r="D877" s="56" t="s">
        <v>1986</v>
      </c>
      <c r="E877" s="7"/>
    </row>
    <row r="878" hidden="1">
      <c r="A878" s="10"/>
      <c r="B878" s="12"/>
      <c r="C878" s="16"/>
      <c r="D878" s="11"/>
      <c r="E878" s="12"/>
    </row>
    <row r="879" hidden="1">
      <c r="A879" s="19" t="s">
        <v>1657</v>
      </c>
      <c r="B879" s="6"/>
      <c r="C879" s="6"/>
      <c r="D879" s="6"/>
      <c r="E879" s="7"/>
    </row>
    <row r="880" hidden="1">
      <c r="A880" s="20" t="s">
        <v>1658</v>
      </c>
      <c r="B880" s="21" t="s">
        <v>1659</v>
      </c>
      <c r="C880" s="22" t="s">
        <v>1660</v>
      </c>
      <c r="D880" s="21" t="s">
        <v>1661</v>
      </c>
      <c r="E880" s="23" t="s">
        <v>13</v>
      </c>
    </row>
    <row r="881" hidden="1">
      <c r="A881" s="57" t="s">
        <v>1662</v>
      </c>
      <c r="B881" s="25">
        <v>26890.0</v>
      </c>
      <c r="C881" s="26">
        <v>26890.0</v>
      </c>
      <c r="D881" s="27">
        <v>0.0</v>
      </c>
      <c r="E881" s="41"/>
    </row>
    <row r="882" hidden="1">
      <c r="A882" s="57" t="s">
        <v>1663</v>
      </c>
      <c r="B882" s="29">
        <v>4430.0</v>
      </c>
      <c r="C882" s="26">
        <v>4430.0</v>
      </c>
      <c r="D882" s="27">
        <v>0.0</v>
      </c>
      <c r="E882" s="40"/>
    </row>
    <row r="883" hidden="1">
      <c r="A883" s="57" t="s">
        <v>1664</v>
      </c>
      <c r="B883" s="25">
        <v>280.0</v>
      </c>
      <c r="C883" s="26">
        <v>280.0</v>
      </c>
      <c r="D883" s="27">
        <v>0.0</v>
      </c>
      <c r="E883" s="41"/>
    </row>
    <row r="884" hidden="1">
      <c r="A884" s="57" t="s">
        <v>1666</v>
      </c>
      <c r="B884" s="29">
        <v>500.0</v>
      </c>
      <c r="C884" s="26">
        <v>500.0</v>
      </c>
      <c r="D884" s="27">
        <v>0.0</v>
      </c>
      <c r="E884" s="41"/>
    </row>
    <row r="885" hidden="1">
      <c r="A885" s="31" t="s">
        <v>1668</v>
      </c>
      <c r="B885" s="29">
        <v>160.0</v>
      </c>
      <c r="C885" s="26"/>
      <c r="D885" s="27">
        <v>-160.0</v>
      </c>
      <c r="E885" s="40"/>
    </row>
    <row r="886" hidden="1">
      <c r="A886" s="31" t="s">
        <v>1669</v>
      </c>
      <c r="B886" s="29">
        <v>0.0</v>
      </c>
      <c r="C886" s="26"/>
      <c r="D886" s="27">
        <v>0.0</v>
      </c>
      <c r="E886" s="41"/>
    </row>
    <row r="887" hidden="1">
      <c r="A887" s="31" t="s">
        <v>1671</v>
      </c>
      <c r="B887" s="29">
        <v>2000.0</v>
      </c>
      <c r="C887" s="26">
        <v>2000.0</v>
      </c>
      <c r="D887" s="27">
        <v>0.0</v>
      </c>
      <c r="E887" s="28" t="s">
        <v>3735</v>
      </c>
    </row>
    <row r="888" hidden="1">
      <c r="A888" s="31" t="s">
        <v>1673</v>
      </c>
      <c r="B888" s="29">
        <v>1160.0</v>
      </c>
      <c r="C888" s="26">
        <v>1320.0</v>
      </c>
      <c r="D888" s="27">
        <v>160.0</v>
      </c>
      <c r="E888" s="40"/>
    </row>
    <row r="889" hidden="1">
      <c r="A889" s="58" t="s">
        <v>1674</v>
      </c>
      <c r="B889" s="29">
        <v>60131.0</v>
      </c>
      <c r="C889" s="29">
        <v>60131.0</v>
      </c>
      <c r="D889" s="27">
        <v>0.0</v>
      </c>
      <c r="E889" s="41"/>
    </row>
    <row r="890" hidden="1">
      <c r="A890" s="58" t="s">
        <v>1675</v>
      </c>
      <c r="B890" s="29">
        <v>34176.0</v>
      </c>
      <c r="C890" s="59">
        <v>34176.0</v>
      </c>
      <c r="D890" s="27">
        <v>0.0</v>
      </c>
      <c r="E890" s="41"/>
    </row>
    <row r="891" hidden="1">
      <c r="A891" s="58" t="s">
        <v>1676</v>
      </c>
      <c r="B891" s="29">
        <v>52023.0</v>
      </c>
      <c r="C891" s="59">
        <v>51694.0</v>
      </c>
      <c r="D891" s="27">
        <v>-329.0</v>
      </c>
      <c r="E891" s="41"/>
    </row>
    <row r="892" hidden="1">
      <c r="A892" s="58" t="s">
        <v>1677</v>
      </c>
      <c r="B892" s="29">
        <v>31023.0</v>
      </c>
      <c r="C892" s="59">
        <v>31023.0</v>
      </c>
      <c r="D892" s="27">
        <v>0.0</v>
      </c>
      <c r="E892" s="41"/>
    </row>
    <row r="893" hidden="1">
      <c r="A893" s="58" t="s">
        <v>1679</v>
      </c>
      <c r="B893" s="29">
        <v>249.0</v>
      </c>
      <c r="C893" s="59">
        <v>249.0</v>
      </c>
      <c r="D893" s="27">
        <v>0.0</v>
      </c>
      <c r="E893" s="41"/>
    </row>
    <row r="894" hidden="1">
      <c r="A894" s="58" t="s">
        <v>1680</v>
      </c>
      <c r="B894" s="29">
        <v>12059.0</v>
      </c>
      <c r="C894" s="59">
        <v>12059.0</v>
      </c>
      <c r="D894" s="27">
        <v>0.0</v>
      </c>
      <c r="E894" s="41"/>
    </row>
    <row r="895" hidden="1">
      <c r="A895" s="35" t="s">
        <v>1681</v>
      </c>
      <c r="B895" s="29">
        <v>213022.0</v>
      </c>
      <c r="C895" s="59">
        <v>212693.0</v>
      </c>
      <c r="D895" s="27">
        <v>-329.0</v>
      </c>
      <c r="E895" s="41"/>
    </row>
    <row r="896" hidden="1">
      <c r="A896" s="36" t="s">
        <v>1682</v>
      </c>
      <c r="B896" s="42">
        <v>0.0</v>
      </c>
      <c r="C896" s="65">
        <v>0.0</v>
      </c>
      <c r="D896" s="66">
        <v>0.0</v>
      </c>
      <c r="E896" s="45"/>
    </row>
    <row r="897" hidden="1"/>
    <row r="898" hidden="1"/>
    <row r="899" hidden="1">
      <c r="A899" s="5" t="s">
        <v>1980</v>
      </c>
      <c r="B899" s="6"/>
      <c r="C899" s="6"/>
      <c r="D899" s="6"/>
      <c r="E899" s="7"/>
    </row>
    <row r="900" hidden="1">
      <c r="A900" s="10"/>
      <c r="B900" s="11"/>
      <c r="C900" s="11"/>
      <c r="D900" s="11"/>
      <c r="E900" s="12"/>
    </row>
    <row r="901" hidden="1">
      <c r="A901" s="5" t="s">
        <v>1655</v>
      </c>
      <c r="B901" s="6"/>
      <c r="C901" s="6"/>
      <c r="D901" s="6"/>
      <c r="E901" s="7"/>
    </row>
    <row r="902" hidden="1">
      <c r="A902" s="10"/>
      <c r="B902" s="11"/>
      <c r="C902" s="11"/>
      <c r="D902" s="11"/>
      <c r="E902" s="12"/>
    </row>
    <row r="903" hidden="1">
      <c r="A903" s="13">
        <v>45705.0</v>
      </c>
      <c r="B903" s="6"/>
      <c r="C903" s="54" t="s">
        <v>1656</v>
      </c>
      <c r="D903" s="15">
        <v>45711.0</v>
      </c>
      <c r="E903" s="7"/>
    </row>
    <row r="904" hidden="1">
      <c r="A904" s="10"/>
      <c r="B904" s="11"/>
      <c r="C904" s="16"/>
      <c r="D904" s="11"/>
      <c r="E904" s="12"/>
    </row>
    <row r="905" hidden="1">
      <c r="A905" s="55" t="s">
        <v>1985</v>
      </c>
      <c r="B905" s="7"/>
      <c r="C905" s="16"/>
      <c r="D905" s="56" t="s">
        <v>1986</v>
      </c>
      <c r="E905" s="7"/>
    </row>
    <row r="906" hidden="1">
      <c r="A906" s="10"/>
      <c r="B906" s="12"/>
      <c r="C906" s="16"/>
      <c r="D906" s="11"/>
      <c r="E906" s="12"/>
    </row>
    <row r="907" hidden="1">
      <c r="A907" s="19" t="s">
        <v>1657</v>
      </c>
      <c r="B907" s="6"/>
      <c r="C907" s="6"/>
      <c r="D907" s="6"/>
      <c r="E907" s="7"/>
    </row>
    <row r="908" hidden="1">
      <c r="A908" s="20" t="s">
        <v>1658</v>
      </c>
      <c r="B908" s="21" t="s">
        <v>1659</v>
      </c>
      <c r="C908" s="22" t="s">
        <v>1660</v>
      </c>
      <c r="D908" s="21" t="s">
        <v>1661</v>
      </c>
      <c r="E908" s="23" t="s">
        <v>13</v>
      </c>
    </row>
    <row r="909" hidden="1">
      <c r="A909" s="57" t="s">
        <v>1662</v>
      </c>
      <c r="B909" s="25">
        <v>20262.0</v>
      </c>
      <c r="C909" s="26">
        <v>20562.0</v>
      </c>
      <c r="D909" s="27">
        <v>300.0</v>
      </c>
      <c r="E909" s="28" t="s">
        <v>3736</v>
      </c>
    </row>
    <row r="910" hidden="1">
      <c r="A910" s="57" t="s">
        <v>1663</v>
      </c>
      <c r="B910" s="29">
        <v>5805.0</v>
      </c>
      <c r="C910" s="26">
        <v>5805.0</v>
      </c>
      <c r="D910" s="27">
        <v>0.0</v>
      </c>
      <c r="E910" s="40"/>
    </row>
    <row r="911" hidden="1">
      <c r="A911" s="57" t="s">
        <v>1664</v>
      </c>
      <c r="B911" s="25">
        <v>660.0</v>
      </c>
      <c r="C911" s="26">
        <v>660.0</v>
      </c>
      <c r="D911" s="27">
        <v>0.0</v>
      </c>
      <c r="E911" s="41"/>
    </row>
    <row r="912" hidden="1">
      <c r="A912" s="57" t="s">
        <v>1666</v>
      </c>
      <c r="B912" s="29">
        <v>500.0</v>
      </c>
      <c r="C912" s="26">
        <v>506.0</v>
      </c>
      <c r="D912" s="27">
        <v>6.0</v>
      </c>
      <c r="E912" s="41"/>
    </row>
    <row r="913" hidden="1">
      <c r="A913" s="31" t="s">
        <v>1668</v>
      </c>
      <c r="B913" s="29">
        <v>0.0</v>
      </c>
      <c r="C913" s="26"/>
      <c r="D913" s="27">
        <v>0.0</v>
      </c>
      <c r="E913" s="40"/>
    </row>
    <row r="914" hidden="1">
      <c r="A914" s="31" t="s">
        <v>1669</v>
      </c>
      <c r="B914" s="29">
        <v>0.0</v>
      </c>
      <c r="C914" s="26"/>
      <c r="D914" s="27">
        <v>0.0</v>
      </c>
      <c r="E914" s="41"/>
    </row>
    <row r="915" hidden="1">
      <c r="A915" s="31" t="s">
        <v>1671</v>
      </c>
      <c r="B915" s="29">
        <v>4310.0</v>
      </c>
      <c r="C915" s="26">
        <v>4310.0</v>
      </c>
      <c r="D915" s="27">
        <v>0.0</v>
      </c>
      <c r="E915" s="28" t="s">
        <v>3737</v>
      </c>
    </row>
    <row r="916" hidden="1">
      <c r="A916" s="31" t="s">
        <v>1673</v>
      </c>
      <c r="B916" s="29">
        <v>1560.0</v>
      </c>
      <c r="C916" s="26">
        <v>1560.0</v>
      </c>
      <c r="D916" s="27">
        <v>0.0</v>
      </c>
      <c r="E916" s="40"/>
    </row>
    <row r="917" hidden="1">
      <c r="A917" s="58" t="s">
        <v>1674</v>
      </c>
      <c r="B917" s="29">
        <v>46736.0</v>
      </c>
      <c r="C917" s="29">
        <v>46736.0</v>
      </c>
      <c r="D917" s="27">
        <v>0.0</v>
      </c>
      <c r="E917" s="41"/>
    </row>
    <row r="918" hidden="1">
      <c r="A918" s="58" t="s">
        <v>1675</v>
      </c>
      <c r="B918" s="29">
        <v>38080.0</v>
      </c>
      <c r="C918" s="59">
        <v>38080.0</v>
      </c>
      <c r="D918" s="27">
        <v>0.0</v>
      </c>
      <c r="E918" s="41"/>
    </row>
    <row r="919" hidden="1">
      <c r="A919" s="58" t="s">
        <v>1676</v>
      </c>
      <c r="B919" s="29">
        <v>42223.0</v>
      </c>
      <c r="C919" s="59">
        <v>42223.0</v>
      </c>
      <c r="D919" s="27">
        <v>0.0</v>
      </c>
      <c r="E919" s="41"/>
    </row>
    <row r="920" hidden="1">
      <c r="A920" s="58" t="s">
        <v>1677</v>
      </c>
      <c r="B920" s="29">
        <v>29913.0</v>
      </c>
      <c r="C920" s="59">
        <v>29913.0</v>
      </c>
      <c r="D920" s="27">
        <v>0.0</v>
      </c>
      <c r="E920" s="41"/>
    </row>
    <row r="921" hidden="1">
      <c r="A921" s="58" t="s">
        <v>1679</v>
      </c>
      <c r="B921" s="29">
        <v>509.0</v>
      </c>
      <c r="C921" s="59">
        <v>509.0</v>
      </c>
      <c r="D921" s="27">
        <v>0.0</v>
      </c>
      <c r="E921" s="41"/>
    </row>
    <row r="922" hidden="1">
      <c r="A922" s="58" t="s">
        <v>1680</v>
      </c>
      <c r="B922" s="29">
        <v>8893.0</v>
      </c>
      <c r="C922" s="59">
        <v>8893.0</v>
      </c>
      <c r="D922" s="27">
        <v>0.0</v>
      </c>
      <c r="E922" s="41"/>
    </row>
    <row r="923" hidden="1">
      <c r="A923" s="35" t="s">
        <v>1681</v>
      </c>
      <c r="B923" s="29">
        <v>190557.9</v>
      </c>
      <c r="C923" s="59">
        <v>190557.9</v>
      </c>
      <c r="D923" s="27">
        <v>0.0</v>
      </c>
      <c r="E923" s="41"/>
    </row>
    <row r="924" hidden="1">
      <c r="A924" s="36" t="s">
        <v>1682</v>
      </c>
      <c r="B924" s="42">
        <v>0.09999999999854481</v>
      </c>
      <c r="C924" s="65">
        <v>306.1000000000058</v>
      </c>
      <c r="D924" s="66">
        <v>306.0000000000073</v>
      </c>
      <c r="E924" s="45"/>
    </row>
    <row r="925" hidden="1"/>
    <row r="926" hidden="1"/>
    <row r="927" hidden="1">
      <c r="A927" s="5" t="s">
        <v>1980</v>
      </c>
      <c r="B927" s="6"/>
      <c r="C927" s="6"/>
      <c r="D927" s="6"/>
      <c r="E927" s="7"/>
    </row>
    <row r="928" hidden="1">
      <c r="A928" s="10"/>
      <c r="B928" s="11"/>
      <c r="C928" s="11"/>
      <c r="D928" s="11"/>
      <c r="E928" s="12"/>
    </row>
    <row r="929" hidden="1">
      <c r="A929" s="5" t="s">
        <v>1655</v>
      </c>
      <c r="B929" s="6"/>
      <c r="C929" s="6"/>
      <c r="D929" s="6"/>
      <c r="E929" s="7"/>
    </row>
    <row r="930" hidden="1">
      <c r="A930" s="10"/>
      <c r="B930" s="11"/>
      <c r="C930" s="11"/>
      <c r="D930" s="11"/>
      <c r="E930" s="12"/>
    </row>
    <row r="931" hidden="1">
      <c r="A931" s="13">
        <v>45712.0</v>
      </c>
      <c r="B931" s="6"/>
      <c r="C931" s="54" t="s">
        <v>1656</v>
      </c>
      <c r="D931" s="15">
        <v>45716.0</v>
      </c>
      <c r="E931" s="7"/>
    </row>
    <row r="932" hidden="1">
      <c r="A932" s="10"/>
      <c r="B932" s="11"/>
      <c r="C932" s="16"/>
      <c r="D932" s="11"/>
      <c r="E932" s="12"/>
    </row>
    <row r="933" hidden="1">
      <c r="A933" s="55" t="s">
        <v>1985</v>
      </c>
      <c r="B933" s="7"/>
      <c r="C933" s="16"/>
      <c r="D933" s="56" t="s">
        <v>1992</v>
      </c>
      <c r="E933" s="7"/>
    </row>
    <row r="934" hidden="1">
      <c r="A934" s="10"/>
      <c r="B934" s="12"/>
      <c r="C934" s="16"/>
      <c r="D934" s="11"/>
      <c r="E934" s="12"/>
    </row>
    <row r="935" hidden="1">
      <c r="A935" s="19" t="s">
        <v>1657</v>
      </c>
      <c r="B935" s="6"/>
      <c r="C935" s="6"/>
      <c r="D935" s="6"/>
      <c r="E935" s="7"/>
    </row>
    <row r="936" hidden="1">
      <c r="A936" s="20" t="s">
        <v>1658</v>
      </c>
      <c r="B936" s="21" t="s">
        <v>1659</v>
      </c>
      <c r="C936" s="22" t="s">
        <v>1660</v>
      </c>
      <c r="D936" s="21" t="s">
        <v>1661</v>
      </c>
      <c r="E936" s="23" t="s">
        <v>13</v>
      </c>
    </row>
    <row r="937" hidden="1">
      <c r="A937" s="57" t="s">
        <v>1662</v>
      </c>
      <c r="B937" s="25">
        <v>5197.0</v>
      </c>
      <c r="C937" s="26">
        <v>5200.0</v>
      </c>
      <c r="D937" s="27">
        <v>3.0</v>
      </c>
      <c r="E937" s="28"/>
    </row>
    <row r="938" hidden="1">
      <c r="A938" s="57" t="s">
        <v>1663</v>
      </c>
      <c r="B938" s="29">
        <v>4908.0</v>
      </c>
      <c r="C938" s="26">
        <v>4908.0</v>
      </c>
      <c r="D938" s="27">
        <v>0.0</v>
      </c>
      <c r="E938" s="40"/>
    </row>
    <row r="939" hidden="1">
      <c r="A939" s="57" t="s">
        <v>1664</v>
      </c>
      <c r="B939" s="25">
        <v>360.0</v>
      </c>
      <c r="C939" s="26">
        <v>360.0</v>
      </c>
      <c r="D939" s="27">
        <v>0.0</v>
      </c>
      <c r="E939" s="41"/>
    </row>
    <row r="940" hidden="1">
      <c r="A940" s="57" t="s">
        <v>1666</v>
      </c>
      <c r="B940" s="29">
        <v>0.0</v>
      </c>
      <c r="C940" s="26"/>
      <c r="D940" s="27">
        <v>0.0</v>
      </c>
      <c r="E940" s="41"/>
    </row>
    <row r="941" hidden="1">
      <c r="A941" s="31" t="s">
        <v>1668</v>
      </c>
      <c r="B941" s="29">
        <v>0.0</v>
      </c>
      <c r="C941" s="26"/>
      <c r="D941" s="27">
        <v>0.0</v>
      </c>
      <c r="E941" s="40"/>
    </row>
    <row r="942" hidden="1">
      <c r="A942" s="31" t="s">
        <v>1669</v>
      </c>
      <c r="B942" s="29">
        <v>0.0</v>
      </c>
      <c r="C942" s="26"/>
      <c r="D942" s="27">
        <v>0.0</v>
      </c>
      <c r="E942" s="41"/>
    </row>
    <row r="943" hidden="1">
      <c r="A943" s="31" t="s">
        <v>1671</v>
      </c>
      <c r="B943" s="29">
        <v>6695.0</v>
      </c>
      <c r="C943" s="26">
        <v>6695.0</v>
      </c>
      <c r="D943" s="27">
        <v>0.0</v>
      </c>
      <c r="E943" s="28" t="s">
        <v>3738</v>
      </c>
    </row>
    <row r="944" hidden="1">
      <c r="A944" s="31" t="s">
        <v>1673</v>
      </c>
      <c r="B944" s="29">
        <v>1840.0</v>
      </c>
      <c r="C944" s="26">
        <v>1840.0</v>
      </c>
      <c r="D944" s="27">
        <v>0.0</v>
      </c>
      <c r="E944" s="40"/>
    </row>
    <row r="945" hidden="1">
      <c r="A945" s="58" t="s">
        <v>1674</v>
      </c>
      <c r="B945" s="29">
        <v>32757.0</v>
      </c>
      <c r="C945" s="29">
        <v>32757.0</v>
      </c>
      <c r="D945" s="27">
        <v>0.0</v>
      </c>
      <c r="E945" s="41"/>
    </row>
    <row r="946" hidden="1">
      <c r="A946" s="58" t="s">
        <v>1675</v>
      </c>
      <c r="B946" s="29">
        <v>17564.0</v>
      </c>
      <c r="C946" s="59">
        <v>17564.0</v>
      </c>
      <c r="D946" s="27">
        <v>0.0</v>
      </c>
      <c r="E946" s="41"/>
    </row>
    <row r="947" hidden="1">
      <c r="A947" s="58" t="s">
        <v>1676</v>
      </c>
      <c r="B947" s="29">
        <v>33033.0</v>
      </c>
      <c r="C947" s="59">
        <v>32669.0</v>
      </c>
      <c r="D947" s="27">
        <v>-364.0</v>
      </c>
      <c r="E947" s="41"/>
    </row>
    <row r="948" hidden="1">
      <c r="A948" s="58" t="s">
        <v>1677</v>
      </c>
      <c r="B948" s="29">
        <v>29705.2</v>
      </c>
      <c r="C948" s="59">
        <v>29705.2</v>
      </c>
      <c r="D948" s="27">
        <v>0.0</v>
      </c>
      <c r="E948" s="41"/>
    </row>
    <row r="949" hidden="1">
      <c r="A949" s="58" t="s">
        <v>1679</v>
      </c>
      <c r="B949" s="29">
        <v>2951.8</v>
      </c>
      <c r="C949" s="59">
        <v>2951.8</v>
      </c>
      <c r="D949" s="27">
        <v>0.0</v>
      </c>
      <c r="E949" s="41"/>
    </row>
    <row r="950" hidden="1">
      <c r="A950" s="58" t="s">
        <v>1680</v>
      </c>
      <c r="B950" s="29">
        <v>4608.0</v>
      </c>
      <c r="C950" s="59">
        <v>4608.0</v>
      </c>
      <c r="D950" s="27">
        <v>0.0</v>
      </c>
      <c r="E950" s="41"/>
    </row>
    <row r="951" hidden="1">
      <c r="A951" s="35" t="s">
        <v>1681</v>
      </c>
      <c r="B951" s="29">
        <v>135011.4</v>
      </c>
      <c r="C951" s="59">
        <v>134647.39999999997</v>
      </c>
      <c r="D951" s="27">
        <v>-364.0000000000291</v>
      </c>
      <c r="E951" s="41"/>
    </row>
    <row r="952" hidden="1">
      <c r="A952" s="36" t="s">
        <v>1682</v>
      </c>
      <c r="B952" s="42">
        <v>-0.3999999999869033</v>
      </c>
      <c r="C952" s="65">
        <v>2.6000000000349246</v>
      </c>
      <c r="D952" s="66">
        <v>3.000000000021828</v>
      </c>
      <c r="E952" s="45"/>
    </row>
    <row r="953" hidden="1"/>
    <row r="954" hidden="1"/>
    <row r="955" hidden="1">
      <c r="A955" s="5" t="s">
        <v>1980</v>
      </c>
      <c r="B955" s="6"/>
      <c r="C955" s="6"/>
      <c r="D955" s="6"/>
      <c r="E955" s="7"/>
    </row>
    <row r="956" hidden="1">
      <c r="A956" s="10"/>
      <c r="B956" s="11"/>
      <c r="C956" s="11"/>
      <c r="D956" s="11"/>
      <c r="E956" s="12"/>
    </row>
    <row r="957" hidden="1">
      <c r="A957" s="5" t="s">
        <v>1655</v>
      </c>
      <c r="B957" s="6"/>
      <c r="C957" s="6"/>
      <c r="D957" s="6"/>
      <c r="E957" s="7"/>
    </row>
    <row r="958" hidden="1">
      <c r="A958" s="10"/>
      <c r="B958" s="11"/>
      <c r="C958" s="11"/>
      <c r="D958" s="11"/>
      <c r="E958" s="12"/>
    </row>
    <row r="959" hidden="1">
      <c r="A959" s="13">
        <v>45717.0</v>
      </c>
      <c r="B959" s="6"/>
      <c r="C959" s="54" t="s">
        <v>1656</v>
      </c>
      <c r="D959" s="15">
        <v>45718.0</v>
      </c>
      <c r="E959" s="7"/>
    </row>
    <row r="960" hidden="1">
      <c r="A960" s="10"/>
      <c r="B960" s="11"/>
      <c r="C960" s="16"/>
      <c r="D960" s="11"/>
      <c r="E960" s="12"/>
    </row>
    <row r="961" hidden="1">
      <c r="A961" s="55" t="s">
        <v>1994</v>
      </c>
      <c r="B961" s="7"/>
      <c r="C961" s="16"/>
      <c r="D961" s="56" t="s">
        <v>1986</v>
      </c>
      <c r="E961" s="7"/>
    </row>
    <row r="962" hidden="1">
      <c r="A962" s="10"/>
      <c r="B962" s="12"/>
      <c r="C962" s="16"/>
      <c r="D962" s="11"/>
      <c r="E962" s="12"/>
    </row>
    <row r="963" hidden="1">
      <c r="A963" s="19" t="s">
        <v>1657</v>
      </c>
      <c r="B963" s="6"/>
      <c r="C963" s="6"/>
      <c r="D963" s="6"/>
      <c r="E963" s="7"/>
    </row>
    <row r="964" hidden="1">
      <c r="A964" s="20" t="s">
        <v>1658</v>
      </c>
      <c r="B964" s="21" t="s">
        <v>1659</v>
      </c>
      <c r="C964" s="22" t="s">
        <v>1660</v>
      </c>
      <c r="D964" s="21" t="s">
        <v>1661</v>
      </c>
      <c r="E964" s="23" t="s">
        <v>13</v>
      </c>
    </row>
    <row r="965" hidden="1">
      <c r="A965" s="57" t="s">
        <v>1662</v>
      </c>
      <c r="B965" s="25">
        <v>11773.0</v>
      </c>
      <c r="C965" s="26">
        <v>11773.0</v>
      </c>
      <c r="D965" s="27">
        <v>0.0</v>
      </c>
      <c r="E965" s="28"/>
    </row>
    <row r="966" hidden="1">
      <c r="A966" s="57" t="s">
        <v>1663</v>
      </c>
      <c r="B966" s="29">
        <v>2677.0</v>
      </c>
      <c r="C966" s="26">
        <v>2677.0</v>
      </c>
      <c r="D966" s="27">
        <v>0.0</v>
      </c>
      <c r="E966" s="40"/>
    </row>
    <row r="967" hidden="1">
      <c r="A967" s="57" t="s">
        <v>1664</v>
      </c>
      <c r="B967" s="25">
        <v>360.0</v>
      </c>
      <c r="C967" s="26">
        <v>360.0</v>
      </c>
      <c r="D967" s="27">
        <v>0.0</v>
      </c>
      <c r="E967" s="41"/>
    </row>
    <row r="968" hidden="1">
      <c r="A968" s="57" t="s">
        <v>1666</v>
      </c>
      <c r="B968" s="29">
        <v>500.0</v>
      </c>
      <c r="C968" s="26">
        <v>500.0</v>
      </c>
      <c r="D968" s="27">
        <v>0.0</v>
      </c>
      <c r="E968" s="41"/>
    </row>
    <row r="969" hidden="1">
      <c r="A969" s="31" t="s">
        <v>1668</v>
      </c>
      <c r="B969" s="29">
        <v>100.0</v>
      </c>
      <c r="C969" s="26">
        <v>99.0</v>
      </c>
      <c r="D969" s="27">
        <v>-1.0</v>
      </c>
      <c r="E969" s="40"/>
    </row>
    <row r="970" hidden="1">
      <c r="A970" s="31" t="s">
        <v>1669</v>
      </c>
      <c r="B970" s="29">
        <v>0.0</v>
      </c>
      <c r="C970" s="26"/>
      <c r="D970" s="27">
        <v>0.0</v>
      </c>
      <c r="E970" s="41"/>
    </row>
    <row r="971" hidden="1">
      <c r="A971" s="31" t="s">
        <v>1671</v>
      </c>
      <c r="B971" s="29">
        <v>0.0</v>
      </c>
      <c r="C971" s="26"/>
      <c r="D971" s="27">
        <v>0.0</v>
      </c>
      <c r="E971" s="28"/>
    </row>
    <row r="972" hidden="1">
      <c r="A972" s="31" t="s">
        <v>1673</v>
      </c>
      <c r="B972" s="29">
        <v>880.0</v>
      </c>
      <c r="C972" s="26">
        <v>880.0</v>
      </c>
      <c r="D972" s="27">
        <v>0.0</v>
      </c>
      <c r="E972" s="40"/>
    </row>
    <row r="973" hidden="1">
      <c r="A973" s="58" t="s">
        <v>1674</v>
      </c>
      <c r="B973" s="29">
        <v>14914.0</v>
      </c>
      <c r="C973" s="29">
        <v>14914.0</v>
      </c>
      <c r="D973" s="27">
        <v>0.0</v>
      </c>
      <c r="E973" s="41"/>
    </row>
    <row r="974" hidden="1">
      <c r="A974" s="58" t="s">
        <v>1675</v>
      </c>
      <c r="B974" s="29">
        <v>8318.0</v>
      </c>
      <c r="C974" s="59">
        <v>8647.0</v>
      </c>
      <c r="D974" s="27">
        <v>329.0</v>
      </c>
      <c r="E974" s="41"/>
    </row>
    <row r="975" hidden="1">
      <c r="A975" s="58" t="s">
        <v>1676</v>
      </c>
      <c r="B975" s="29">
        <v>16011.0</v>
      </c>
      <c r="C975" s="59">
        <v>16011.0</v>
      </c>
      <c r="D975" s="27">
        <v>0.0</v>
      </c>
      <c r="E975" s="41"/>
    </row>
    <row r="976" hidden="1">
      <c r="A976" s="58" t="s">
        <v>1677</v>
      </c>
      <c r="B976" s="29">
        <v>15758.6</v>
      </c>
      <c r="C976" s="59">
        <v>15758.599999999999</v>
      </c>
      <c r="D976" s="27">
        <v>-1.8189894035458565E-12</v>
      </c>
      <c r="E976" s="41"/>
    </row>
    <row r="977" hidden="1">
      <c r="A977" s="58" t="s">
        <v>1679</v>
      </c>
      <c r="B977" s="29">
        <v>1426.0</v>
      </c>
      <c r="C977" s="59">
        <v>1426.0</v>
      </c>
      <c r="D977" s="27">
        <v>0.0</v>
      </c>
      <c r="E977" s="41"/>
    </row>
    <row r="978" hidden="1">
      <c r="A978" s="58" t="s">
        <v>1680</v>
      </c>
      <c r="B978" s="29">
        <v>7848.0</v>
      </c>
      <c r="C978" s="59">
        <v>7848.0</v>
      </c>
      <c r="D978" s="27">
        <v>0.0</v>
      </c>
      <c r="E978" s="41"/>
    </row>
    <row r="979" hidden="1">
      <c r="A979" s="35" t="s">
        <v>1681</v>
      </c>
      <c r="B979" s="29">
        <v>72717.1</v>
      </c>
      <c r="C979" s="59">
        <v>73046.09999999999</v>
      </c>
      <c r="D979" s="27">
        <v>328.99999999998545</v>
      </c>
      <c r="E979" s="41"/>
    </row>
    <row r="980" hidden="1">
      <c r="A980" s="36" t="s">
        <v>1682</v>
      </c>
      <c r="B980" s="42">
        <v>0.500000000003638</v>
      </c>
      <c r="C980" s="65">
        <v>-0.4999999999854481</v>
      </c>
      <c r="D980" s="66">
        <v>-0.9999999999890861</v>
      </c>
      <c r="E980" s="45"/>
    </row>
    <row r="981" hidden="1"/>
    <row r="982" hidden="1"/>
    <row r="983" hidden="1">
      <c r="A983" s="5" t="s">
        <v>1980</v>
      </c>
      <c r="B983" s="6"/>
      <c r="C983" s="6"/>
      <c r="D983" s="6"/>
      <c r="E983" s="7"/>
    </row>
    <row r="984" hidden="1">
      <c r="A984" s="10"/>
      <c r="B984" s="11"/>
      <c r="C984" s="11"/>
      <c r="D984" s="11"/>
      <c r="E984" s="12"/>
    </row>
    <row r="985" hidden="1">
      <c r="A985" s="5" t="s">
        <v>1655</v>
      </c>
      <c r="B985" s="6"/>
      <c r="C985" s="6"/>
      <c r="D985" s="6"/>
      <c r="E985" s="7"/>
    </row>
    <row r="986" hidden="1">
      <c r="A986" s="10"/>
      <c r="B986" s="11"/>
      <c r="C986" s="11"/>
      <c r="D986" s="11"/>
      <c r="E986" s="12"/>
    </row>
    <row r="987" hidden="1">
      <c r="A987" s="13">
        <v>45719.0</v>
      </c>
      <c r="B987" s="6"/>
      <c r="C987" s="54" t="s">
        <v>1656</v>
      </c>
      <c r="D987" s="15">
        <v>45725.0</v>
      </c>
      <c r="E987" s="7"/>
    </row>
    <row r="988" hidden="1">
      <c r="A988" s="10"/>
      <c r="B988" s="11"/>
      <c r="C988" s="16"/>
      <c r="D988" s="11"/>
      <c r="E988" s="12"/>
    </row>
    <row r="989" hidden="1">
      <c r="A989" s="55" t="s">
        <v>1985</v>
      </c>
      <c r="B989" s="7"/>
      <c r="C989" s="16"/>
      <c r="D989" s="56" t="s">
        <v>1986</v>
      </c>
      <c r="E989" s="7"/>
    </row>
    <row r="990" hidden="1">
      <c r="A990" s="10"/>
      <c r="B990" s="12"/>
      <c r="C990" s="16"/>
      <c r="D990" s="11"/>
      <c r="E990" s="12"/>
    </row>
    <row r="991" hidden="1">
      <c r="A991" s="19" t="s">
        <v>1657</v>
      </c>
      <c r="B991" s="6"/>
      <c r="C991" s="6"/>
      <c r="D991" s="6"/>
      <c r="E991" s="7"/>
    </row>
    <row r="992" hidden="1">
      <c r="A992" s="20" t="s">
        <v>1658</v>
      </c>
      <c r="B992" s="21" t="s">
        <v>1659</v>
      </c>
      <c r="C992" s="22" t="s">
        <v>1660</v>
      </c>
      <c r="D992" s="21" t="s">
        <v>1661</v>
      </c>
      <c r="E992" s="23" t="s">
        <v>13</v>
      </c>
    </row>
    <row r="993" hidden="1">
      <c r="A993" s="57" t="s">
        <v>1662</v>
      </c>
      <c r="B993" s="25">
        <v>25386.0</v>
      </c>
      <c r="C993" s="26">
        <v>25386.0</v>
      </c>
      <c r="D993" s="27">
        <v>0.0</v>
      </c>
      <c r="E993" s="28"/>
    </row>
    <row r="994" hidden="1">
      <c r="A994" s="57" t="s">
        <v>1663</v>
      </c>
      <c r="B994" s="29">
        <v>4936.0</v>
      </c>
      <c r="C994" s="26">
        <v>4936.0</v>
      </c>
      <c r="D994" s="27">
        <v>0.0</v>
      </c>
      <c r="E994" s="40"/>
    </row>
    <row r="995" hidden="1">
      <c r="A995" s="57" t="s">
        <v>1664</v>
      </c>
      <c r="B995" s="25">
        <v>360.0</v>
      </c>
      <c r="C995" s="26">
        <v>360.0</v>
      </c>
      <c r="D995" s="27">
        <v>0.0</v>
      </c>
      <c r="E995" s="41"/>
    </row>
    <row r="996" hidden="1">
      <c r="A996" s="57" t="s">
        <v>1666</v>
      </c>
      <c r="B996" s="29">
        <v>1000.0</v>
      </c>
      <c r="C996" s="26">
        <v>1001.0</v>
      </c>
      <c r="D996" s="27">
        <v>1.0</v>
      </c>
      <c r="E996" s="41"/>
    </row>
    <row r="997" hidden="1">
      <c r="A997" s="31" t="s">
        <v>1668</v>
      </c>
      <c r="B997" s="29">
        <v>0.0</v>
      </c>
      <c r="C997" s="26"/>
      <c r="D997" s="27">
        <v>0.0</v>
      </c>
      <c r="E997" s="40"/>
    </row>
    <row r="998" hidden="1">
      <c r="A998" s="31" t="s">
        <v>1669</v>
      </c>
      <c r="B998" s="29">
        <v>0.0</v>
      </c>
      <c r="C998" s="26"/>
      <c r="D998" s="27">
        <v>0.0</v>
      </c>
      <c r="E998" s="41"/>
    </row>
    <row r="999" hidden="1">
      <c r="A999" s="31" t="s">
        <v>1671</v>
      </c>
      <c r="B999" s="29">
        <v>1000.0</v>
      </c>
      <c r="C999" s="26">
        <v>1000.0</v>
      </c>
      <c r="D999" s="27">
        <v>0.0</v>
      </c>
      <c r="E999" s="28" t="s">
        <v>3739</v>
      </c>
    </row>
    <row r="1000" hidden="1">
      <c r="A1000" s="31" t="s">
        <v>1673</v>
      </c>
      <c r="B1000" s="29">
        <v>1080.0</v>
      </c>
      <c r="C1000" s="26">
        <v>1080.0</v>
      </c>
      <c r="D1000" s="27">
        <v>0.0</v>
      </c>
      <c r="E1000" s="40"/>
    </row>
    <row r="1001" hidden="1">
      <c r="A1001" s="58" t="s">
        <v>1674</v>
      </c>
      <c r="B1001" s="29">
        <v>41089.0</v>
      </c>
      <c r="C1001" s="29">
        <v>41089.0</v>
      </c>
      <c r="D1001" s="27">
        <v>0.0</v>
      </c>
      <c r="E1001" s="41"/>
    </row>
    <row r="1002" hidden="1">
      <c r="A1002" s="58" t="s">
        <v>1675</v>
      </c>
      <c r="B1002" s="29">
        <v>27025.0</v>
      </c>
      <c r="C1002" s="59">
        <v>27025.0</v>
      </c>
      <c r="D1002" s="27">
        <v>0.0</v>
      </c>
      <c r="E1002" s="41"/>
    </row>
    <row r="1003" hidden="1">
      <c r="A1003" s="58" t="s">
        <v>1676</v>
      </c>
      <c r="B1003" s="29">
        <v>42818.0</v>
      </c>
      <c r="C1003" s="59">
        <v>42818.0</v>
      </c>
      <c r="D1003" s="27">
        <v>0.0</v>
      </c>
      <c r="E1003" s="41"/>
    </row>
    <row r="1004" hidden="1">
      <c r="A1004" s="58" t="s">
        <v>1677</v>
      </c>
      <c r="B1004" s="29">
        <v>31455.100000000002</v>
      </c>
      <c r="C1004" s="59">
        <v>31901.5</v>
      </c>
      <c r="D1004" s="27">
        <v>446.3999999999978</v>
      </c>
      <c r="E1004" s="41"/>
    </row>
    <row r="1005" hidden="1">
      <c r="A1005" s="58" t="s">
        <v>1679</v>
      </c>
      <c r="B1005" s="29">
        <v>952.0</v>
      </c>
      <c r="C1005" s="59">
        <v>952.0</v>
      </c>
      <c r="D1005" s="27">
        <v>0.0</v>
      </c>
      <c r="E1005" s="41"/>
    </row>
    <row r="1006" hidden="1">
      <c r="A1006" s="58" t="s">
        <v>1680</v>
      </c>
      <c r="B1006" s="29">
        <v>6964.0</v>
      </c>
      <c r="C1006" s="59">
        <v>6964.0</v>
      </c>
      <c r="D1006" s="27">
        <v>0.0</v>
      </c>
      <c r="E1006" s="41"/>
    </row>
    <row r="1007" hidden="1">
      <c r="A1007" s="35" t="s">
        <v>1681</v>
      </c>
      <c r="B1007" s="29">
        <v>177099.69999999998</v>
      </c>
      <c r="C1007" s="59">
        <v>177546.09999999998</v>
      </c>
      <c r="D1007" s="27">
        <v>446.3999999999942</v>
      </c>
      <c r="E1007" s="41"/>
    </row>
    <row r="1008" hidden="1">
      <c r="A1008" s="36" t="s">
        <v>1682</v>
      </c>
      <c r="B1008" s="42">
        <v>1.3999999999905413</v>
      </c>
      <c r="C1008" s="65">
        <v>2.400000000023283</v>
      </c>
      <c r="D1008" s="66">
        <v>1.0000000000327418</v>
      </c>
      <c r="E1008" s="45"/>
    </row>
    <row r="1009" hidden="1"/>
    <row r="1010" hidden="1"/>
    <row r="1011" hidden="1">
      <c r="A1011" s="5" t="s">
        <v>1980</v>
      </c>
      <c r="B1011" s="6"/>
      <c r="C1011" s="6"/>
      <c r="D1011" s="6"/>
      <c r="E1011" s="7"/>
    </row>
    <row r="1012" hidden="1">
      <c r="A1012" s="10"/>
      <c r="B1012" s="11"/>
      <c r="C1012" s="11"/>
      <c r="D1012" s="11"/>
      <c r="E1012" s="12"/>
    </row>
    <row r="1013" hidden="1">
      <c r="A1013" s="5" t="s">
        <v>1655</v>
      </c>
      <c r="B1013" s="6"/>
      <c r="C1013" s="6"/>
      <c r="D1013" s="6"/>
      <c r="E1013" s="7"/>
    </row>
    <row r="1014" hidden="1">
      <c r="A1014" s="10"/>
      <c r="B1014" s="11"/>
      <c r="C1014" s="11"/>
      <c r="D1014" s="11"/>
      <c r="E1014" s="12"/>
    </row>
    <row r="1015" hidden="1">
      <c r="A1015" s="13">
        <v>45726.0</v>
      </c>
      <c r="B1015" s="6"/>
      <c r="C1015" s="54" t="s">
        <v>1656</v>
      </c>
      <c r="D1015" s="15">
        <v>45732.0</v>
      </c>
      <c r="E1015" s="7"/>
    </row>
    <row r="1016" hidden="1">
      <c r="A1016" s="10"/>
      <c r="B1016" s="11"/>
      <c r="C1016" s="16"/>
      <c r="D1016" s="11"/>
      <c r="E1016" s="12"/>
    </row>
    <row r="1017" hidden="1">
      <c r="A1017" s="55" t="s">
        <v>1985</v>
      </c>
      <c r="B1017" s="7"/>
      <c r="C1017" s="16"/>
      <c r="D1017" s="56" t="s">
        <v>1986</v>
      </c>
      <c r="E1017" s="7"/>
    </row>
    <row r="1018" hidden="1">
      <c r="A1018" s="10"/>
      <c r="B1018" s="12"/>
      <c r="C1018" s="16"/>
      <c r="D1018" s="11"/>
      <c r="E1018" s="12"/>
    </row>
    <row r="1019" hidden="1">
      <c r="A1019" s="19" t="s">
        <v>1657</v>
      </c>
      <c r="B1019" s="6"/>
      <c r="C1019" s="6"/>
      <c r="D1019" s="6"/>
      <c r="E1019" s="7"/>
    </row>
    <row r="1020" hidden="1">
      <c r="A1020" s="20" t="s">
        <v>1658</v>
      </c>
      <c r="B1020" s="21" t="s">
        <v>1659</v>
      </c>
      <c r="C1020" s="22" t="s">
        <v>1660</v>
      </c>
      <c r="D1020" s="21" t="s">
        <v>1661</v>
      </c>
      <c r="E1020" s="23" t="s">
        <v>13</v>
      </c>
    </row>
    <row r="1021" hidden="1">
      <c r="A1021" s="57" t="s">
        <v>1662</v>
      </c>
      <c r="B1021" s="25">
        <v>29461.0</v>
      </c>
      <c r="C1021" s="26">
        <v>29541.0</v>
      </c>
      <c r="D1021" s="27">
        <v>80.0</v>
      </c>
      <c r="E1021" s="28" t="s">
        <v>3740</v>
      </c>
    </row>
    <row r="1022" hidden="1">
      <c r="A1022" s="57" t="s">
        <v>1663</v>
      </c>
      <c r="B1022" s="29">
        <v>6863.0</v>
      </c>
      <c r="C1022" s="26">
        <v>6863.0</v>
      </c>
      <c r="D1022" s="27">
        <v>0.0</v>
      </c>
      <c r="E1022" s="40"/>
    </row>
    <row r="1023" hidden="1">
      <c r="A1023" s="57" t="s">
        <v>1664</v>
      </c>
      <c r="B1023" s="25">
        <v>660.0</v>
      </c>
      <c r="C1023" s="26">
        <v>660.0</v>
      </c>
      <c r="D1023" s="27">
        <v>0.0</v>
      </c>
      <c r="E1023" s="41"/>
    </row>
    <row r="1024" hidden="1">
      <c r="A1024" s="57" t="s">
        <v>1666</v>
      </c>
      <c r="B1024" s="29">
        <v>500.0</v>
      </c>
      <c r="C1024" s="26">
        <v>500.0</v>
      </c>
      <c r="D1024" s="27">
        <v>0.0</v>
      </c>
      <c r="E1024" s="41"/>
    </row>
    <row r="1025" hidden="1">
      <c r="A1025" s="31" t="s">
        <v>1668</v>
      </c>
      <c r="B1025" s="29">
        <v>0.0</v>
      </c>
      <c r="C1025" s="26"/>
      <c r="D1025" s="27">
        <v>0.0</v>
      </c>
      <c r="E1025" s="40"/>
    </row>
    <row r="1026" hidden="1">
      <c r="A1026" s="31" t="s">
        <v>1669</v>
      </c>
      <c r="B1026" s="29">
        <v>0.0</v>
      </c>
      <c r="C1026" s="26"/>
      <c r="D1026" s="27">
        <v>0.0</v>
      </c>
      <c r="E1026" s="41"/>
    </row>
    <row r="1027" hidden="1">
      <c r="A1027" s="31" t="s">
        <v>1671</v>
      </c>
      <c r="B1027" s="29">
        <v>0.0</v>
      </c>
      <c r="C1027" s="26"/>
      <c r="D1027" s="27">
        <v>0.0</v>
      </c>
      <c r="E1027" s="28"/>
    </row>
    <row r="1028" hidden="1">
      <c r="A1028" s="31" t="s">
        <v>1673</v>
      </c>
      <c r="B1028" s="29">
        <v>3480.0</v>
      </c>
      <c r="C1028" s="26">
        <v>3400.0</v>
      </c>
      <c r="D1028" s="27">
        <v>-80.0</v>
      </c>
      <c r="E1028" s="40"/>
    </row>
    <row r="1029" hidden="1">
      <c r="A1029" s="58" t="s">
        <v>1674</v>
      </c>
      <c r="B1029" s="29">
        <v>54207.0</v>
      </c>
      <c r="C1029" s="29">
        <v>54207.0</v>
      </c>
      <c r="D1029" s="27">
        <v>0.0</v>
      </c>
      <c r="E1029" s="41"/>
    </row>
    <row r="1030" hidden="1">
      <c r="A1030" s="58" t="s">
        <v>1675</v>
      </c>
      <c r="B1030" s="29">
        <v>37628.0</v>
      </c>
      <c r="C1030" s="59">
        <v>37628.0</v>
      </c>
      <c r="D1030" s="27">
        <v>0.0</v>
      </c>
      <c r="E1030" s="41"/>
    </row>
    <row r="1031" hidden="1">
      <c r="A1031" s="58" t="s">
        <v>1676</v>
      </c>
      <c r="B1031" s="29">
        <v>39596.0</v>
      </c>
      <c r="C1031" s="59">
        <v>39596.0</v>
      </c>
      <c r="D1031" s="27">
        <v>0.0</v>
      </c>
      <c r="E1031" s="41"/>
    </row>
    <row r="1032" hidden="1">
      <c r="A1032" s="58" t="s">
        <v>1677</v>
      </c>
      <c r="B1032" s="29">
        <v>43538.0</v>
      </c>
      <c r="C1032" s="59">
        <v>43538.0</v>
      </c>
      <c r="D1032" s="27">
        <v>0.0</v>
      </c>
      <c r="E1032" s="41"/>
    </row>
    <row r="1033" hidden="1">
      <c r="A1033" s="58" t="s">
        <v>1679</v>
      </c>
      <c r="B1033" s="29">
        <v>485.0</v>
      </c>
      <c r="C1033" s="59">
        <v>485.0</v>
      </c>
      <c r="D1033" s="27">
        <v>0.0</v>
      </c>
      <c r="E1033" s="41"/>
    </row>
    <row r="1034" hidden="1">
      <c r="A1034" s="58" t="s">
        <v>1680</v>
      </c>
      <c r="B1034" s="29">
        <v>12787.0</v>
      </c>
      <c r="C1034" s="59">
        <v>12787.0</v>
      </c>
      <c r="D1034" s="27">
        <v>0.0</v>
      </c>
      <c r="E1034" s="41"/>
    </row>
    <row r="1035" hidden="1">
      <c r="A1035" s="35" t="s">
        <v>1681</v>
      </c>
      <c r="B1035" s="29">
        <v>216417.8</v>
      </c>
      <c r="C1035" s="59">
        <v>216417.8</v>
      </c>
      <c r="D1035" s="27">
        <v>0.0</v>
      </c>
      <c r="E1035" s="41"/>
    </row>
    <row r="1036" hidden="1">
      <c r="A1036" s="36" t="s">
        <v>1682</v>
      </c>
      <c r="B1036" s="42">
        <v>0.2000000000007276</v>
      </c>
      <c r="C1036" s="65">
        <v>0.20000000001164153</v>
      </c>
      <c r="D1036" s="66">
        <v>1.0913936421275139E-11</v>
      </c>
      <c r="E1036" s="45"/>
    </row>
    <row r="1037" hidden="1"/>
    <row r="1038" hidden="1"/>
    <row r="1039" hidden="1">
      <c r="A1039" s="5" t="s">
        <v>1980</v>
      </c>
      <c r="B1039" s="6"/>
      <c r="C1039" s="6"/>
      <c r="D1039" s="6"/>
      <c r="E1039" s="7"/>
    </row>
    <row r="1040" hidden="1">
      <c r="A1040" s="10"/>
      <c r="B1040" s="11"/>
      <c r="C1040" s="11"/>
      <c r="D1040" s="11"/>
      <c r="E1040" s="12"/>
    </row>
    <row r="1041" hidden="1">
      <c r="A1041" s="5" t="s">
        <v>1655</v>
      </c>
      <c r="B1041" s="6"/>
      <c r="C1041" s="6"/>
      <c r="D1041" s="6"/>
      <c r="E1041" s="7"/>
    </row>
    <row r="1042" hidden="1">
      <c r="A1042" s="10"/>
      <c r="B1042" s="11"/>
      <c r="C1042" s="11"/>
      <c r="D1042" s="11"/>
      <c r="E1042" s="12"/>
    </row>
    <row r="1043" hidden="1">
      <c r="A1043" s="13">
        <v>45733.0</v>
      </c>
      <c r="B1043" s="6"/>
      <c r="C1043" s="54" t="s">
        <v>1656</v>
      </c>
      <c r="D1043" s="15">
        <v>45739.0</v>
      </c>
      <c r="E1043" s="7"/>
    </row>
    <row r="1044" hidden="1">
      <c r="A1044" s="10"/>
      <c r="B1044" s="11"/>
      <c r="C1044" s="16"/>
      <c r="D1044" s="11"/>
      <c r="E1044" s="12"/>
    </row>
    <row r="1045" hidden="1">
      <c r="A1045" s="55" t="s">
        <v>1985</v>
      </c>
      <c r="B1045" s="7"/>
      <c r="C1045" s="16"/>
      <c r="D1045" s="56" t="s">
        <v>1986</v>
      </c>
      <c r="E1045" s="7"/>
    </row>
    <row r="1046" hidden="1">
      <c r="A1046" s="10"/>
      <c r="B1046" s="12"/>
      <c r="C1046" s="16"/>
      <c r="D1046" s="11"/>
      <c r="E1046" s="12"/>
    </row>
    <row r="1047" hidden="1">
      <c r="A1047" s="19" t="s">
        <v>1657</v>
      </c>
      <c r="B1047" s="6"/>
      <c r="C1047" s="6"/>
      <c r="D1047" s="6"/>
      <c r="E1047" s="7"/>
    </row>
    <row r="1048" hidden="1">
      <c r="A1048" s="20" t="s">
        <v>1658</v>
      </c>
      <c r="B1048" s="21" t="s">
        <v>1659</v>
      </c>
      <c r="C1048" s="22" t="s">
        <v>1660</v>
      </c>
      <c r="D1048" s="21" t="s">
        <v>1661</v>
      </c>
      <c r="E1048" s="23" t="s">
        <v>13</v>
      </c>
    </row>
    <row r="1049" hidden="1">
      <c r="A1049" s="57" t="s">
        <v>1662</v>
      </c>
      <c r="B1049" s="25">
        <v>27805.0</v>
      </c>
      <c r="C1049" s="26">
        <v>27805.0</v>
      </c>
      <c r="D1049" s="27">
        <v>0.0</v>
      </c>
      <c r="E1049" s="28"/>
    </row>
    <row r="1050" hidden="1">
      <c r="A1050" s="57" t="s">
        <v>1663</v>
      </c>
      <c r="B1050" s="29">
        <v>8311.0</v>
      </c>
      <c r="C1050" s="26">
        <v>8311.0</v>
      </c>
      <c r="D1050" s="27">
        <v>0.0</v>
      </c>
      <c r="E1050" s="40"/>
    </row>
    <row r="1051" hidden="1">
      <c r="A1051" s="57" t="s">
        <v>1664</v>
      </c>
      <c r="B1051" s="25">
        <v>0.0</v>
      </c>
      <c r="C1051" s="26"/>
      <c r="D1051" s="27">
        <v>0.0</v>
      </c>
      <c r="E1051" s="41"/>
    </row>
    <row r="1052" hidden="1">
      <c r="A1052" s="57" t="s">
        <v>1666</v>
      </c>
      <c r="B1052" s="29">
        <v>500.0</v>
      </c>
      <c r="C1052" s="26">
        <v>500.0</v>
      </c>
      <c r="D1052" s="27">
        <v>0.0</v>
      </c>
      <c r="E1052" s="41"/>
    </row>
    <row r="1053" hidden="1">
      <c r="A1053" s="31" t="s">
        <v>1668</v>
      </c>
      <c r="B1053" s="29">
        <v>40.0</v>
      </c>
      <c r="C1053" s="26"/>
      <c r="D1053" s="27">
        <v>-40.0</v>
      </c>
      <c r="E1053" s="40"/>
    </row>
    <row r="1054" hidden="1">
      <c r="A1054" s="31" t="s">
        <v>1669</v>
      </c>
      <c r="B1054" s="29">
        <v>0.0</v>
      </c>
      <c r="C1054" s="26"/>
      <c r="D1054" s="27">
        <v>0.0</v>
      </c>
      <c r="E1054" s="41"/>
    </row>
    <row r="1055" hidden="1">
      <c r="A1055" s="31" t="s">
        <v>1671</v>
      </c>
      <c r="B1055" s="29">
        <v>0.0</v>
      </c>
      <c r="C1055" s="26"/>
      <c r="D1055" s="27">
        <v>0.0</v>
      </c>
      <c r="E1055" s="28"/>
    </row>
    <row r="1056" hidden="1">
      <c r="A1056" s="31" t="s">
        <v>1673</v>
      </c>
      <c r="B1056" s="29">
        <v>2400.0</v>
      </c>
      <c r="C1056" s="26">
        <v>2440.0</v>
      </c>
      <c r="D1056" s="27">
        <v>40.0</v>
      </c>
      <c r="E1056" s="40"/>
    </row>
    <row r="1057" hidden="1">
      <c r="A1057" s="58" t="s">
        <v>1674</v>
      </c>
      <c r="B1057" s="29">
        <v>57670.0</v>
      </c>
      <c r="C1057" s="29">
        <v>57670.0</v>
      </c>
      <c r="D1057" s="27">
        <v>0.0</v>
      </c>
      <c r="E1057" s="41"/>
    </row>
    <row r="1058" hidden="1">
      <c r="A1058" s="58" t="s">
        <v>1675</v>
      </c>
      <c r="B1058" s="29">
        <v>36530.0</v>
      </c>
      <c r="C1058" s="59">
        <v>36530.0</v>
      </c>
      <c r="D1058" s="27">
        <v>0.0</v>
      </c>
      <c r="E1058" s="41"/>
    </row>
    <row r="1059" hidden="1">
      <c r="A1059" s="58" t="s">
        <v>1676</v>
      </c>
      <c r="B1059" s="29">
        <v>45912.0</v>
      </c>
      <c r="C1059" s="59">
        <v>45912.0</v>
      </c>
      <c r="D1059" s="27">
        <v>0.0</v>
      </c>
      <c r="E1059" s="41"/>
    </row>
    <row r="1060" hidden="1">
      <c r="A1060" s="58" t="s">
        <v>1677</v>
      </c>
      <c r="B1060" s="29">
        <v>36493.9</v>
      </c>
      <c r="C1060" s="59">
        <v>36493.899999999994</v>
      </c>
      <c r="D1060" s="27">
        <v>-7.275957614183426E-12</v>
      </c>
      <c r="E1060" s="41"/>
    </row>
    <row r="1061" hidden="1">
      <c r="A1061" s="58" t="s">
        <v>1679</v>
      </c>
      <c r="B1061" s="29">
        <v>0.0</v>
      </c>
      <c r="C1061" s="59">
        <v>0.0</v>
      </c>
      <c r="D1061" s="27">
        <v>0.0</v>
      </c>
      <c r="E1061" s="41"/>
    </row>
    <row r="1062" hidden="1">
      <c r="A1062" s="58" t="s">
        <v>1680</v>
      </c>
      <c r="B1062" s="29">
        <v>11264.0</v>
      </c>
      <c r="C1062" s="59">
        <v>11264.0</v>
      </c>
      <c r="D1062" s="27">
        <v>0.0</v>
      </c>
      <c r="E1062" s="41"/>
    </row>
    <row r="1063" hidden="1">
      <c r="A1063" s="35" t="s">
        <v>1681</v>
      </c>
      <c r="B1063" s="29">
        <v>215661.75</v>
      </c>
      <c r="C1063" s="59">
        <v>215661.75</v>
      </c>
      <c r="D1063" s="27">
        <v>0.0</v>
      </c>
      <c r="E1063" s="41"/>
    </row>
    <row r="1064" hidden="1">
      <c r="A1064" s="36" t="s">
        <v>1682</v>
      </c>
      <c r="B1064" s="42">
        <v>0.1499999999978172</v>
      </c>
      <c r="C1064" s="65">
        <v>0.14999999999417923</v>
      </c>
      <c r="D1064" s="66">
        <v>-3.637978807091713E-12</v>
      </c>
      <c r="E1064" s="45"/>
    </row>
    <row r="1065" hidden="1"/>
    <row r="1066" hidden="1"/>
    <row r="1067" hidden="1">
      <c r="A1067" s="5" t="s">
        <v>1980</v>
      </c>
      <c r="B1067" s="6"/>
      <c r="C1067" s="6"/>
      <c r="D1067" s="6"/>
      <c r="E1067" s="7"/>
    </row>
    <row r="1068" hidden="1">
      <c r="A1068" s="10"/>
      <c r="B1068" s="11"/>
      <c r="C1068" s="11"/>
      <c r="D1068" s="11"/>
      <c r="E1068" s="12"/>
    </row>
    <row r="1069" hidden="1">
      <c r="A1069" s="5" t="s">
        <v>1655</v>
      </c>
      <c r="B1069" s="6"/>
      <c r="C1069" s="6"/>
      <c r="D1069" s="6"/>
      <c r="E1069" s="7"/>
    </row>
    <row r="1070" hidden="1">
      <c r="A1070" s="10"/>
      <c r="B1070" s="11"/>
      <c r="C1070" s="11"/>
      <c r="D1070" s="11"/>
      <c r="E1070" s="12"/>
    </row>
    <row r="1071" hidden="1">
      <c r="A1071" s="13">
        <v>45740.0</v>
      </c>
      <c r="B1071" s="6"/>
      <c r="C1071" s="54" t="s">
        <v>1656</v>
      </c>
      <c r="D1071" s="15">
        <v>45746.0</v>
      </c>
      <c r="E1071" s="7"/>
    </row>
    <row r="1072" hidden="1">
      <c r="A1072" s="10"/>
      <c r="B1072" s="11"/>
      <c r="C1072" s="16"/>
      <c r="D1072" s="11"/>
      <c r="E1072" s="12"/>
    </row>
    <row r="1073" hidden="1">
      <c r="A1073" s="55" t="s">
        <v>1985</v>
      </c>
      <c r="B1073" s="7"/>
      <c r="C1073" s="16"/>
      <c r="D1073" s="56" t="s">
        <v>1986</v>
      </c>
      <c r="E1073" s="7"/>
    </row>
    <row r="1074" hidden="1">
      <c r="A1074" s="10"/>
      <c r="B1074" s="12"/>
      <c r="C1074" s="16"/>
      <c r="D1074" s="11"/>
      <c r="E1074" s="12"/>
    </row>
    <row r="1075" hidden="1">
      <c r="A1075" s="19" t="s">
        <v>1657</v>
      </c>
      <c r="B1075" s="6"/>
      <c r="C1075" s="6"/>
      <c r="D1075" s="6"/>
      <c r="E1075" s="7"/>
    </row>
    <row r="1076" hidden="1">
      <c r="A1076" s="20" t="s">
        <v>1658</v>
      </c>
      <c r="B1076" s="21" t="s">
        <v>1659</v>
      </c>
      <c r="C1076" s="22" t="s">
        <v>1660</v>
      </c>
      <c r="D1076" s="21" t="s">
        <v>1661</v>
      </c>
      <c r="E1076" s="23" t="s">
        <v>13</v>
      </c>
    </row>
    <row r="1077" hidden="1">
      <c r="A1077" s="57" t="s">
        <v>1662</v>
      </c>
      <c r="B1077" s="25">
        <v>22852.0</v>
      </c>
      <c r="C1077" s="26">
        <v>22852.0</v>
      </c>
      <c r="D1077" s="27">
        <v>0.0</v>
      </c>
      <c r="E1077" s="28"/>
    </row>
    <row r="1078" hidden="1">
      <c r="A1078" s="57" t="s">
        <v>1663</v>
      </c>
      <c r="B1078" s="29">
        <v>6491.0</v>
      </c>
      <c r="C1078" s="26">
        <v>6491.0</v>
      </c>
      <c r="D1078" s="27">
        <v>0.0</v>
      </c>
      <c r="E1078" s="40"/>
    </row>
    <row r="1079" hidden="1">
      <c r="A1079" s="57" t="s">
        <v>1664</v>
      </c>
      <c r="B1079" s="25">
        <v>400.0</v>
      </c>
      <c r="C1079" s="26">
        <v>400.0</v>
      </c>
      <c r="D1079" s="27">
        <v>0.0</v>
      </c>
      <c r="E1079" s="41"/>
    </row>
    <row r="1080" hidden="1">
      <c r="A1080" s="57" t="s">
        <v>1666</v>
      </c>
      <c r="B1080" s="29">
        <v>500.0</v>
      </c>
      <c r="C1080" s="26">
        <v>500.0</v>
      </c>
      <c r="D1080" s="27">
        <v>0.0</v>
      </c>
      <c r="E1080" s="41"/>
    </row>
    <row r="1081" hidden="1">
      <c r="A1081" s="31" t="s">
        <v>1668</v>
      </c>
      <c r="B1081" s="29">
        <v>0.0</v>
      </c>
      <c r="C1081" s="26"/>
      <c r="D1081" s="27">
        <v>0.0</v>
      </c>
      <c r="E1081" s="40"/>
    </row>
    <row r="1082" hidden="1">
      <c r="A1082" s="31" t="s">
        <v>1669</v>
      </c>
      <c r="B1082" s="29">
        <v>0.0</v>
      </c>
      <c r="C1082" s="26"/>
      <c r="D1082" s="27">
        <v>0.0</v>
      </c>
      <c r="E1082" s="41"/>
    </row>
    <row r="1083" hidden="1">
      <c r="A1083" s="31" t="s">
        <v>1671</v>
      </c>
      <c r="B1083" s="29">
        <v>1477.0</v>
      </c>
      <c r="C1083" s="26">
        <v>1476.0</v>
      </c>
      <c r="D1083" s="27">
        <v>-1.0</v>
      </c>
      <c r="E1083" s="28"/>
    </row>
    <row r="1084" hidden="1">
      <c r="A1084" s="31" t="s">
        <v>1673</v>
      </c>
      <c r="B1084" s="29">
        <v>2800.0</v>
      </c>
      <c r="C1084" s="26">
        <v>2800.0</v>
      </c>
      <c r="D1084" s="27">
        <v>0.0</v>
      </c>
      <c r="E1084" s="40"/>
    </row>
    <row r="1085" hidden="1">
      <c r="A1085" s="58" t="s">
        <v>1674</v>
      </c>
      <c r="B1085" s="29">
        <v>55691.39000000001</v>
      </c>
      <c r="C1085" s="29">
        <v>55691.38999999999</v>
      </c>
      <c r="D1085" s="27">
        <v>-1.4551915228366852E-11</v>
      </c>
      <c r="E1085" s="41"/>
    </row>
    <row r="1086" hidden="1">
      <c r="A1086" s="58" t="s">
        <v>1675</v>
      </c>
      <c r="B1086" s="29">
        <v>29908.0</v>
      </c>
      <c r="C1086" s="59">
        <v>29908.0</v>
      </c>
      <c r="D1086" s="27">
        <v>0.0</v>
      </c>
      <c r="E1086" s="41"/>
    </row>
    <row r="1087" hidden="1">
      <c r="A1087" s="58" t="s">
        <v>1676</v>
      </c>
      <c r="B1087" s="29">
        <v>45243.0</v>
      </c>
      <c r="C1087" s="59">
        <v>44650.0</v>
      </c>
      <c r="D1087" s="27">
        <v>-593.0</v>
      </c>
      <c r="E1087" s="41"/>
    </row>
    <row r="1088" hidden="1">
      <c r="A1088" s="58" t="s">
        <v>1677</v>
      </c>
      <c r="B1088" s="29">
        <v>32300.25</v>
      </c>
      <c r="C1088" s="59">
        <v>32300.25</v>
      </c>
      <c r="D1088" s="27">
        <v>0.0</v>
      </c>
      <c r="E1088" s="41"/>
    </row>
    <row r="1089" hidden="1">
      <c r="A1089" s="58" t="s">
        <v>1679</v>
      </c>
      <c r="B1089" s="29">
        <v>588.0</v>
      </c>
      <c r="C1089" s="59">
        <v>588.0</v>
      </c>
      <c r="D1089" s="27">
        <v>0.0</v>
      </c>
      <c r="E1089" s="41"/>
    </row>
    <row r="1090" hidden="1">
      <c r="A1090" s="58" t="s">
        <v>1680</v>
      </c>
      <c r="B1090" s="29">
        <v>9557.0</v>
      </c>
      <c r="C1090" s="59">
        <v>9557.0</v>
      </c>
      <c r="D1090" s="27">
        <v>0.0</v>
      </c>
      <c r="E1090" s="41"/>
    </row>
    <row r="1091" hidden="1">
      <c r="A1091" s="35" t="s">
        <v>1681</v>
      </c>
      <c r="B1091" s="29">
        <v>198251.14</v>
      </c>
      <c r="C1091" s="59">
        <v>197658.13999999998</v>
      </c>
      <c r="D1091" s="27">
        <v>-593.0000000000291</v>
      </c>
      <c r="E1091" s="41"/>
    </row>
    <row r="1092" hidden="1">
      <c r="A1092" s="36" t="s">
        <v>1682</v>
      </c>
      <c r="B1092" s="42">
        <v>-0.500000000007276</v>
      </c>
      <c r="C1092" s="65">
        <v>-1.5</v>
      </c>
      <c r="D1092" s="66">
        <v>-0.999999999992724</v>
      </c>
      <c r="E1092" s="45"/>
    </row>
    <row r="1093" hidden="1"/>
    <row r="1094" hidden="1"/>
    <row r="1095" hidden="1">
      <c r="A1095" s="5" t="s">
        <v>1980</v>
      </c>
      <c r="B1095" s="6"/>
      <c r="C1095" s="6"/>
      <c r="D1095" s="6"/>
      <c r="E1095" s="7"/>
    </row>
    <row r="1096" hidden="1">
      <c r="A1096" s="10"/>
      <c r="B1096" s="11"/>
      <c r="C1096" s="11"/>
      <c r="D1096" s="11"/>
      <c r="E1096" s="12"/>
    </row>
    <row r="1097" hidden="1">
      <c r="A1097" s="5" t="s">
        <v>1655</v>
      </c>
      <c r="B1097" s="6"/>
      <c r="C1097" s="6"/>
      <c r="D1097" s="6"/>
      <c r="E1097" s="7"/>
    </row>
    <row r="1098" hidden="1">
      <c r="A1098" s="10"/>
      <c r="B1098" s="11"/>
      <c r="C1098" s="11"/>
      <c r="D1098" s="11"/>
      <c r="E1098" s="12"/>
    </row>
    <row r="1099" hidden="1">
      <c r="A1099" s="13">
        <v>45747.0</v>
      </c>
      <c r="B1099" s="6"/>
      <c r="C1099" s="54" t="s">
        <v>1656</v>
      </c>
      <c r="D1099" s="15">
        <v>45747.0</v>
      </c>
      <c r="E1099" s="7"/>
    </row>
    <row r="1100" hidden="1">
      <c r="A1100" s="10"/>
      <c r="B1100" s="11"/>
      <c r="C1100" s="16"/>
      <c r="D1100" s="11"/>
      <c r="E1100" s="12"/>
    </row>
    <row r="1101" hidden="1">
      <c r="A1101" s="55" t="s">
        <v>1985</v>
      </c>
      <c r="B1101" s="7"/>
      <c r="C1101" s="16"/>
      <c r="D1101" s="56" t="s">
        <v>1985</v>
      </c>
      <c r="E1101" s="7"/>
    </row>
    <row r="1102" hidden="1">
      <c r="A1102" s="10"/>
      <c r="B1102" s="12"/>
      <c r="C1102" s="16"/>
      <c r="D1102" s="11"/>
      <c r="E1102" s="12"/>
    </row>
    <row r="1103" hidden="1">
      <c r="A1103" s="19" t="s">
        <v>1657</v>
      </c>
      <c r="B1103" s="6"/>
      <c r="C1103" s="6"/>
      <c r="D1103" s="6"/>
      <c r="E1103" s="7"/>
    </row>
    <row r="1104" hidden="1">
      <c r="A1104" s="20" t="s">
        <v>1658</v>
      </c>
      <c r="B1104" s="21" t="s">
        <v>1659</v>
      </c>
      <c r="C1104" s="22" t="s">
        <v>1660</v>
      </c>
      <c r="D1104" s="21" t="s">
        <v>1661</v>
      </c>
      <c r="E1104" s="23" t="s">
        <v>13</v>
      </c>
    </row>
    <row r="1105" hidden="1">
      <c r="A1105" s="57" t="s">
        <v>1662</v>
      </c>
      <c r="B1105" s="25">
        <v>635.0</v>
      </c>
      <c r="C1105" s="26">
        <v>635.0</v>
      </c>
      <c r="D1105" s="27">
        <v>0.0</v>
      </c>
      <c r="E1105" s="28"/>
    </row>
    <row r="1106" hidden="1">
      <c r="A1106" s="57" t="s">
        <v>1663</v>
      </c>
      <c r="B1106" s="29">
        <v>45.0</v>
      </c>
      <c r="C1106" s="26">
        <v>45.0</v>
      </c>
      <c r="D1106" s="27">
        <v>0.0</v>
      </c>
      <c r="E1106" s="40"/>
    </row>
    <row r="1107" hidden="1">
      <c r="A1107" s="57" t="s">
        <v>1664</v>
      </c>
      <c r="B1107" s="25">
        <v>0.0</v>
      </c>
      <c r="C1107" s="26"/>
      <c r="D1107" s="27">
        <v>0.0</v>
      </c>
      <c r="E1107" s="41"/>
    </row>
    <row r="1108" hidden="1">
      <c r="A1108" s="57" t="s">
        <v>1666</v>
      </c>
      <c r="B1108" s="29">
        <v>0.0</v>
      </c>
      <c r="C1108" s="26"/>
      <c r="D1108" s="27">
        <v>0.0</v>
      </c>
      <c r="E1108" s="41"/>
    </row>
    <row r="1109" hidden="1">
      <c r="A1109" s="31" t="s">
        <v>1668</v>
      </c>
      <c r="B1109" s="29">
        <v>0.0</v>
      </c>
      <c r="C1109" s="26"/>
      <c r="D1109" s="27">
        <v>0.0</v>
      </c>
      <c r="E1109" s="40"/>
    </row>
    <row r="1110" hidden="1">
      <c r="A1110" s="31" t="s">
        <v>1669</v>
      </c>
      <c r="B1110" s="29">
        <v>0.0</v>
      </c>
      <c r="C1110" s="26"/>
      <c r="D1110" s="27">
        <v>0.0</v>
      </c>
      <c r="E1110" s="41"/>
    </row>
    <row r="1111" hidden="1">
      <c r="A1111" s="31" t="s">
        <v>1671</v>
      </c>
      <c r="B1111" s="29">
        <v>1000.0</v>
      </c>
      <c r="C1111" s="26">
        <v>1000.0</v>
      </c>
      <c r="D1111" s="27">
        <v>0.0</v>
      </c>
      <c r="E1111" s="28" t="s">
        <v>3741</v>
      </c>
    </row>
    <row r="1112" hidden="1">
      <c r="A1112" s="31" t="s">
        <v>1673</v>
      </c>
      <c r="B1112" s="29">
        <v>200.0</v>
      </c>
      <c r="C1112" s="26">
        <v>200.0</v>
      </c>
      <c r="D1112" s="27">
        <v>0.0</v>
      </c>
      <c r="E1112" s="40"/>
    </row>
    <row r="1113" hidden="1">
      <c r="A1113" s="58" t="s">
        <v>1674</v>
      </c>
      <c r="B1113" s="29">
        <v>7168.0</v>
      </c>
      <c r="C1113" s="29">
        <v>7168.0</v>
      </c>
      <c r="D1113" s="27">
        <v>0.0</v>
      </c>
      <c r="E1113" s="41"/>
    </row>
    <row r="1114" hidden="1">
      <c r="A1114" s="58" t="s">
        <v>1675</v>
      </c>
      <c r="B1114" s="29">
        <v>5651.0</v>
      </c>
      <c r="C1114" s="59">
        <v>5651.0</v>
      </c>
      <c r="D1114" s="27">
        <v>0.0</v>
      </c>
      <c r="E1114" s="41"/>
    </row>
    <row r="1115" hidden="1">
      <c r="A1115" s="58" t="s">
        <v>1676</v>
      </c>
      <c r="B1115" s="29">
        <v>6111.0</v>
      </c>
      <c r="C1115" s="59">
        <v>6111.0</v>
      </c>
      <c r="D1115" s="27">
        <v>0.0</v>
      </c>
      <c r="E1115" s="41"/>
    </row>
    <row r="1116" hidden="1">
      <c r="A1116" s="58" t="s">
        <v>1677</v>
      </c>
      <c r="B1116" s="29">
        <v>4635.0</v>
      </c>
      <c r="C1116" s="59">
        <v>4635.0</v>
      </c>
      <c r="D1116" s="27">
        <v>0.0</v>
      </c>
      <c r="E1116" s="41"/>
    </row>
    <row r="1117" hidden="1">
      <c r="A1117" s="58" t="s">
        <v>1679</v>
      </c>
      <c r="B1117" s="29">
        <v>0.0</v>
      </c>
      <c r="C1117" s="59">
        <v>0.0</v>
      </c>
      <c r="D1117" s="27">
        <v>0.0</v>
      </c>
      <c r="E1117" s="41"/>
    </row>
    <row r="1118" hidden="1">
      <c r="A1118" s="58" t="s">
        <v>1680</v>
      </c>
      <c r="B1118" s="29">
        <v>1396.0</v>
      </c>
      <c r="C1118" s="59">
        <v>1396.0</v>
      </c>
      <c r="D1118" s="27">
        <v>0.0</v>
      </c>
      <c r="E1118" s="41"/>
    </row>
    <row r="1119" hidden="1">
      <c r="A1119" s="35" t="s">
        <v>1681</v>
      </c>
      <c r="B1119" s="29">
        <v>25445.0</v>
      </c>
      <c r="C1119" s="59">
        <v>25445.0</v>
      </c>
      <c r="D1119" s="27">
        <v>0.0</v>
      </c>
      <c r="E1119" s="41"/>
    </row>
    <row r="1120" hidden="1">
      <c r="A1120" s="36" t="s">
        <v>1682</v>
      </c>
      <c r="B1120" s="42">
        <v>0.0</v>
      </c>
      <c r="C1120" s="65">
        <v>0.0</v>
      </c>
      <c r="D1120" s="66">
        <v>0.0</v>
      </c>
      <c r="E1120" s="45"/>
    </row>
    <row r="1121" hidden="1"/>
    <row r="1122" hidden="1"/>
    <row r="1123" hidden="1">
      <c r="A1123" s="5" t="s">
        <v>1980</v>
      </c>
      <c r="B1123" s="6"/>
      <c r="C1123" s="6"/>
      <c r="D1123" s="6"/>
      <c r="E1123" s="7"/>
    </row>
    <row r="1124" hidden="1">
      <c r="A1124" s="10"/>
      <c r="B1124" s="11"/>
      <c r="C1124" s="11"/>
      <c r="D1124" s="11"/>
      <c r="E1124" s="12"/>
    </row>
    <row r="1125" hidden="1">
      <c r="A1125" s="5" t="s">
        <v>1655</v>
      </c>
      <c r="B1125" s="6"/>
      <c r="C1125" s="6"/>
      <c r="D1125" s="6"/>
      <c r="E1125" s="7"/>
    </row>
    <row r="1126" hidden="1">
      <c r="A1126" s="10"/>
      <c r="B1126" s="11"/>
      <c r="C1126" s="11"/>
      <c r="D1126" s="11"/>
      <c r="E1126" s="12"/>
    </row>
    <row r="1127" hidden="1">
      <c r="A1127" s="13">
        <v>45748.0</v>
      </c>
      <c r="B1127" s="6"/>
      <c r="C1127" s="54" t="s">
        <v>1656</v>
      </c>
      <c r="D1127" s="15">
        <v>45753.0</v>
      </c>
      <c r="E1127" s="7"/>
    </row>
    <row r="1128" hidden="1">
      <c r="A1128" s="10"/>
      <c r="B1128" s="11"/>
      <c r="C1128" s="16"/>
      <c r="D1128" s="11"/>
      <c r="E1128" s="12"/>
    </row>
    <row r="1129" hidden="1">
      <c r="A1129" s="55" t="s">
        <v>1987</v>
      </c>
      <c r="B1129" s="7"/>
      <c r="C1129" s="16"/>
      <c r="D1129" s="56" t="s">
        <v>1986</v>
      </c>
      <c r="E1129" s="7"/>
    </row>
    <row r="1130" hidden="1">
      <c r="A1130" s="10"/>
      <c r="B1130" s="12"/>
      <c r="C1130" s="16"/>
      <c r="D1130" s="11"/>
      <c r="E1130" s="12"/>
    </row>
    <row r="1131" hidden="1">
      <c r="A1131" s="19" t="s">
        <v>1657</v>
      </c>
      <c r="B1131" s="6"/>
      <c r="C1131" s="6"/>
      <c r="D1131" s="6"/>
      <c r="E1131" s="7"/>
    </row>
    <row r="1132" hidden="1">
      <c r="A1132" s="20" t="s">
        <v>1658</v>
      </c>
      <c r="B1132" s="21" t="s">
        <v>1659</v>
      </c>
      <c r="C1132" s="22" t="s">
        <v>1660</v>
      </c>
      <c r="D1132" s="21" t="s">
        <v>1661</v>
      </c>
      <c r="E1132" s="23" t="s">
        <v>13</v>
      </c>
    </row>
    <row r="1133" hidden="1">
      <c r="A1133" s="57" t="s">
        <v>1662</v>
      </c>
      <c r="B1133" s="25">
        <v>21306.0</v>
      </c>
      <c r="C1133" s="26">
        <v>20840.0</v>
      </c>
      <c r="D1133" s="27">
        <v>-466.0</v>
      </c>
      <c r="E1133" s="28" t="s">
        <v>3742</v>
      </c>
    </row>
    <row r="1134" hidden="1">
      <c r="A1134" s="57" t="s">
        <v>1663</v>
      </c>
      <c r="B1134" s="29">
        <v>10317.0</v>
      </c>
      <c r="C1134" s="26">
        <v>10317.0</v>
      </c>
      <c r="D1134" s="27">
        <v>0.0</v>
      </c>
      <c r="E1134" s="40"/>
    </row>
    <row r="1135" hidden="1">
      <c r="A1135" s="57" t="s">
        <v>1664</v>
      </c>
      <c r="B1135" s="25">
        <v>0.0</v>
      </c>
      <c r="C1135" s="26"/>
      <c r="D1135" s="27">
        <v>0.0</v>
      </c>
      <c r="E1135" s="41"/>
    </row>
    <row r="1136" hidden="1">
      <c r="A1136" s="57" t="s">
        <v>1666</v>
      </c>
      <c r="B1136" s="29">
        <v>501.0</v>
      </c>
      <c r="C1136" s="26">
        <v>501.0</v>
      </c>
      <c r="D1136" s="27">
        <v>0.0</v>
      </c>
      <c r="E1136" s="41"/>
    </row>
    <row r="1137" hidden="1">
      <c r="A1137" s="31" t="s">
        <v>1668</v>
      </c>
      <c r="B1137" s="29">
        <v>160.0</v>
      </c>
      <c r="C1137" s="26"/>
      <c r="D1137" s="27">
        <v>-160.0</v>
      </c>
      <c r="E1137" s="40"/>
    </row>
    <row r="1138" hidden="1">
      <c r="A1138" s="31" t="s">
        <v>1669</v>
      </c>
      <c r="B1138" s="29">
        <v>0.0</v>
      </c>
      <c r="C1138" s="26"/>
      <c r="D1138" s="27">
        <v>0.0</v>
      </c>
      <c r="E1138" s="41"/>
    </row>
    <row r="1139" hidden="1">
      <c r="A1139" s="31" t="s">
        <v>1671</v>
      </c>
      <c r="B1139" s="29">
        <v>933.0</v>
      </c>
      <c r="C1139" s="26">
        <v>933.0</v>
      </c>
      <c r="D1139" s="27">
        <v>0.0</v>
      </c>
      <c r="E1139" s="28"/>
    </row>
    <row r="1140" hidden="1">
      <c r="A1140" s="31" t="s">
        <v>1673</v>
      </c>
      <c r="B1140" s="29">
        <v>2160.0</v>
      </c>
      <c r="C1140" s="26">
        <v>2320.0</v>
      </c>
      <c r="D1140" s="27">
        <v>160.0</v>
      </c>
      <c r="E1140" s="40"/>
    </row>
    <row r="1141" hidden="1">
      <c r="A1141" s="58" t="s">
        <v>1674</v>
      </c>
      <c r="B1141" s="29">
        <v>36481.0</v>
      </c>
      <c r="C1141" s="29">
        <v>36257.0</v>
      </c>
      <c r="D1141" s="27">
        <v>-224.0</v>
      </c>
      <c r="E1141" s="41"/>
    </row>
    <row r="1142" hidden="1">
      <c r="A1142" s="58" t="s">
        <v>1675</v>
      </c>
      <c r="B1142" s="29">
        <v>32342.0</v>
      </c>
      <c r="C1142" s="59">
        <v>32342.0</v>
      </c>
      <c r="D1142" s="27">
        <v>0.0</v>
      </c>
      <c r="E1142" s="41"/>
    </row>
    <row r="1143" hidden="1">
      <c r="A1143" s="58" t="s">
        <v>1676</v>
      </c>
      <c r="B1143" s="29">
        <v>40260.0</v>
      </c>
      <c r="C1143" s="59">
        <v>39808.0</v>
      </c>
      <c r="D1143" s="27">
        <v>-452.0</v>
      </c>
      <c r="E1143" s="41"/>
    </row>
    <row r="1144" hidden="1">
      <c r="A1144" s="58" t="s">
        <v>1677</v>
      </c>
      <c r="B1144" s="29">
        <v>34131.0</v>
      </c>
      <c r="C1144" s="59">
        <v>34131.0</v>
      </c>
      <c r="D1144" s="27">
        <v>0.0</v>
      </c>
      <c r="E1144" s="41"/>
    </row>
    <row r="1145" hidden="1">
      <c r="A1145" s="58" t="s">
        <v>1679</v>
      </c>
      <c r="B1145" s="29">
        <v>0.0</v>
      </c>
      <c r="C1145" s="59">
        <v>0.0</v>
      </c>
      <c r="D1145" s="27">
        <v>0.0</v>
      </c>
      <c r="E1145" s="41"/>
    </row>
    <row r="1146" hidden="1">
      <c r="A1146" s="58" t="s">
        <v>1680</v>
      </c>
      <c r="B1146" s="29">
        <v>9922.0</v>
      </c>
      <c r="C1146" s="59">
        <v>9922.0</v>
      </c>
      <c r="D1146" s="27">
        <v>0.0</v>
      </c>
      <c r="E1146" s="41"/>
    </row>
    <row r="1147" hidden="1">
      <c r="A1147" s="35" t="s">
        <v>1681</v>
      </c>
      <c r="B1147" s="29">
        <v>178591.0</v>
      </c>
      <c r="C1147" s="59">
        <v>177441.0</v>
      </c>
      <c r="D1147" s="27">
        <v>-1150.0</v>
      </c>
      <c r="E1147" s="41"/>
    </row>
    <row r="1148" hidden="1">
      <c r="A1148" s="36" t="s">
        <v>1682</v>
      </c>
      <c r="B1148" s="42">
        <v>0.0</v>
      </c>
      <c r="C1148" s="65">
        <v>8.0</v>
      </c>
      <c r="D1148" s="66">
        <v>8.0</v>
      </c>
      <c r="E1148" s="45"/>
    </row>
    <row r="1149" hidden="1"/>
    <row r="1150" hidden="1"/>
    <row r="1151" hidden="1">
      <c r="A1151" s="5" t="s">
        <v>1980</v>
      </c>
      <c r="B1151" s="6"/>
      <c r="C1151" s="6"/>
      <c r="D1151" s="6"/>
      <c r="E1151" s="7"/>
    </row>
    <row r="1152" hidden="1">
      <c r="A1152" s="10"/>
      <c r="B1152" s="11"/>
      <c r="C1152" s="11"/>
      <c r="D1152" s="11"/>
      <c r="E1152" s="12"/>
    </row>
    <row r="1153" hidden="1">
      <c r="A1153" s="5" t="s">
        <v>1655</v>
      </c>
      <c r="B1153" s="6"/>
      <c r="C1153" s="6"/>
      <c r="D1153" s="6"/>
      <c r="E1153" s="7"/>
    </row>
    <row r="1154" hidden="1">
      <c r="A1154" s="10"/>
      <c r="B1154" s="11"/>
      <c r="C1154" s="11"/>
      <c r="D1154" s="11"/>
      <c r="E1154" s="12"/>
    </row>
    <row r="1155" hidden="1">
      <c r="A1155" s="13">
        <v>45754.0</v>
      </c>
      <c r="B1155" s="6"/>
      <c r="C1155" s="54" t="s">
        <v>1656</v>
      </c>
      <c r="D1155" s="15">
        <v>45760.0</v>
      </c>
      <c r="E1155" s="7"/>
    </row>
    <row r="1156" hidden="1">
      <c r="A1156" s="10"/>
      <c r="B1156" s="11"/>
      <c r="C1156" s="16"/>
      <c r="D1156" s="11"/>
      <c r="E1156" s="12"/>
    </row>
    <row r="1157" hidden="1">
      <c r="A1157" s="55" t="s">
        <v>1985</v>
      </c>
      <c r="B1157" s="7"/>
      <c r="C1157" s="16"/>
      <c r="D1157" s="56" t="s">
        <v>1986</v>
      </c>
      <c r="E1157" s="7"/>
    </row>
    <row r="1158" hidden="1">
      <c r="A1158" s="10"/>
      <c r="B1158" s="12"/>
      <c r="C1158" s="16"/>
      <c r="D1158" s="11"/>
      <c r="E1158" s="12"/>
    </row>
    <row r="1159" hidden="1">
      <c r="A1159" s="19" t="s">
        <v>1657</v>
      </c>
      <c r="B1159" s="6"/>
      <c r="C1159" s="6"/>
      <c r="D1159" s="6"/>
      <c r="E1159" s="7"/>
    </row>
    <row r="1160" hidden="1">
      <c r="A1160" s="20" t="s">
        <v>1658</v>
      </c>
      <c r="B1160" s="21" t="s">
        <v>1659</v>
      </c>
      <c r="C1160" s="22" t="s">
        <v>1660</v>
      </c>
      <c r="D1160" s="21" t="s">
        <v>1661</v>
      </c>
      <c r="E1160" s="23" t="s">
        <v>13</v>
      </c>
    </row>
    <row r="1161" hidden="1">
      <c r="A1161" s="57" t="s">
        <v>1662</v>
      </c>
      <c r="B1161" s="25">
        <v>21474.0</v>
      </c>
      <c r="C1161" s="26">
        <v>21475.0</v>
      </c>
      <c r="D1161" s="27">
        <v>1.0</v>
      </c>
      <c r="E1161" s="28"/>
    </row>
    <row r="1162" hidden="1">
      <c r="A1162" s="57" t="s">
        <v>1663</v>
      </c>
      <c r="B1162" s="29">
        <v>12328.0</v>
      </c>
      <c r="C1162" s="26">
        <v>12328.0</v>
      </c>
      <c r="D1162" s="27">
        <v>0.0</v>
      </c>
      <c r="E1162" s="40"/>
    </row>
    <row r="1163" hidden="1">
      <c r="A1163" s="57" t="s">
        <v>1664</v>
      </c>
      <c r="B1163" s="25">
        <v>720.0</v>
      </c>
      <c r="C1163" s="26">
        <v>720.0</v>
      </c>
      <c r="D1163" s="27">
        <v>0.0</v>
      </c>
      <c r="E1163" s="41"/>
    </row>
    <row r="1164" hidden="1">
      <c r="A1164" s="57" t="s">
        <v>1666</v>
      </c>
      <c r="B1164" s="29">
        <v>500.0</v>
      </c>
      <c r="C1164" s="26">
        <v>501.0</v>
      </c>
      <c r="D1164" s="27">
        <v>1.0</v>
      </c>
      <c r="E1164" s="41"/>
    </row>
    <row r="1165" hidden="1">
      <c r="A1165" s="31" t="s">
        <v>1668</v>
      </c>
      <c r="B1165" s="29">
        <v>0.0</v>
      </c>
      <c r="C1165" s="26"/>
      <c r="D1165" s="27">
        <v>0.0</v>
      </c>
      <c r="E1165" s="40"/>
    </row>
    <row r="1166" hidden="1">
      <c r="A1166" s="31" t="s">
        <v>1669</v>
      </c>
      <c r="B1166" s="29">
        <v>0.0</v>
      </c>
      <c r="C1166" s="26"/>
      <c r="D1166" s="27">
        <v>0.0</v>
      </c>
      <c r="E1166" s="41"/>
    </row>
    <row r="1167" hidden="1">
      <c r="A1167" s="31" t="s">
        <v>1671</v>
      </c>
      <c r="B1167" s="29">
        <v>1000.0</v>
      </c>
      <c r="C1167" s="26">
        <v>1000.0</v>
      </c>
      <c r="D1167" s="27">
        <v>0.0</v>
      </c>
      <c r="E1167" s="28" t="s">
        <v>3743</v>
      </c>
    </row>
    <row r="1168" hidden="1">
      <c r="A1168" s="31" t="s">
        <v>1673</v>
      </c>
      <c r="B1168" s="29">
        <v>2800.0</v>
      </c>
      <c r="C1168" s="26">
        <v>2800.0</v>
      </c>
      <c r="D1168" s="27">
        <v>0.0</v>
      </c>
      <c r="E1168" s="40"/>
    </row>
    <row r="1169" hidden="1">
      <c r="A1169" s="58" t="s">
        <v>1674</v>
      </c>
      <c r="B1169" s="29">
        <v>46321.0</v>
      </c>
      <c r="C1169" s="29">
        <v>46321.0</v>
      </c>
      <c r="D1169" s="27">
        <v>0.0</v>
      </c>
      <c r="E1169" s="41"/>
    </row>
    <row r="1170" hidden="1">
      <c r="A1170" s="58" t="s">
        <v>1675</v>
      </c>
      <c r="B1170" s="29">
        <v>31142.0</v>
      </c>
      <c r="C1170" s="59">
        <v>31142.0</v>
      </c>
      <c r="D1170" s="27">
        <v>0.0</v>
      </c>
      <c r="E1170" s="41"/>
    </row>
    <row r="1171" hidden="1">
      <c r="A1171" s="58" t="s">
        <v>1676</v>
      </c>
      <c r="B1171" s="29">
        <v>51905.0</v>
      </c>
      <c r="C1171" s="59">
        <v>51641.0</v>
      </c>
      <c r="D1171" s="27">
        <v>-264.0</v>
      </c>
      <c r="E1171" s="41"/>
    </row>
    <row r="1172" hidden="1">
      <c r="A1172" s="58" t="s">
        <v>1677</v>
      </c>
      <c r="B1172" s="29">
        <v>32084.0</v>
      </c>
      <c r="C1172" s="59">
        <v>32084.0</v>
      </c>
      <c r="D1172" s="27">
        <v>0.0</v>
      </c>
      <c r="E1172" s="41"/>
    </row>
    <row r="1173" hidden="1">
      <c r="A1173" s="58" t="s">
        <v>1679</v>
      </c>
      <c r="B1173" s="29">
        <v>374.0</v>
      </c>
      <c r="C1173" s="59">
        <v>374.0</v>
      </c>
      <c r="D1173" s="27">
        <v>0.0</v>
      </c>
      <c r="E1173" s="41"/>
    </row>
    <row r="1174" hidden="1">
      <c r="A1174" s="58" t="s">
        <v>1680</v>
      </c>
      <c r="B1174" s="29">
        <v>5562.0</v>
      </c>
      <c r="C1174" s="59">
        <v>5562.0</v>
      </c>
      <c r="D1174" s="27">
        <v>0.0</v>
      </c>
      <c r="E1174" s="41"/>
    </row>
    <row r="1175" hidden="1">
      <c r="A1175" s="35" t="s">
        <v>1681</v>
      </c>
      <c r="B1175" s="29">
        <v>200647.2</v>
      </c>
      <c r="C1175" s="59">
        <v>200383.2</v>
      </c>
      <c r="D1175" s="27">
        <v>-264.0</v>
      </c>
      <c r="E1175" s="41"/>
    </row>
    <row r="1176" hidden="1">
      <c r="A1176" s="36" t="s">
        <v>1682</v>
      </c>
      <c r="B1176" s="42">
        <v>0.7999999999992724</v>
      </c>
      <c r="C1176" s="65">
        <v>2.7999999999883585</v>
      </c>
      <c r="D1176" s="66">
        <v>1.999999999989086</v>
      </c>
      <c r="E1176" s="45"/>
    </row>
    <row r="1177" hidden="1"/>
    <row r="1178" hidden="1"/>
    <row r="1179" hidden="1">
      <c r="A1179" s="5" t="s">
        <v>1980</v>
      </c>
      <c r="B1179" s="6"/>
      <c r="C1179" s="6"/>
      <c r="D1179" s="6"/>
      <c r="E1179" s="7"/>
    </row>
    <row r="1180" hidden="1">
      <c r="A1180" s="10"/>
      <c r="B1180" s="11"/>
      <c r="C1180" s="11"/>
      <c r="D1180" s="11"/>
      <c r="E1180" s="12"/>
    </row>
    <row r="1181" hidden="1">
      <c r="A1181" s="5" t="s">
        <v>1655</v>
      </c>
      <c r="B1181" s="6"/>
      <c r="C1181" s="6"/>
      <c r="D1181" s="6"/>
      <c r="E1181" s="7"/>
    </row>
    <row r="1182" hidden="1">
      <c r="A1182" s="10"/>
      <c r="B1182" s="11"/>
      <c r="C1182" s="11"/>
      <c r="D1182" s="11"/>
      <c r="E1182" s="12"/>
    </row>
    <row r="1183" hidden="1">
      <c r="A1183" s="13">
        <v>45761.0</v>
      </c>
      <c r="B1183" s="6"/>
      <c r="C1183" s="54" t="s">
        <v>1656</v>
      </c>
      <c r="D1183" s="15">
        <v>45767.0</v>
      </c>
      <c r="E1183" s="7"/>
    </row>
    <row r="1184" hidden="1">
      <c r="A1184" s="10"/>
      <c r="B1184" s="11"/>
      <c r="C1184" s="16"/>
      <c r="D1184" s="11"/>
      <c r="E1184" s="12"/>
    </row>
    <row r="1185" hidden="1">
      <c r="A1185" s="55" t="s">
        <v>1985</v>
      </c>
      <c r="B1185" s="7"/>
      <c r="C1185" s="16"/>
      <c r="D1185" s="56" t="s">
        <v>1986</v>
      </c>
      <c r="E1185" s="7"/>
    </row>
    <row r="1186" hidden="1">
      <c r="A1186" s="10"/>
      <c r="B1186" s="12"/>
      <c r="C1186" s="16"/>
      <c r="D1186" s="11"/>
      <c r="E1186" s="12"/>
    </row>
    <row r="1187" hidden="1">
      <c r="A1187" s="19" t="s">
        <v>1657</v>
      </c>
      <c r="B1187" s="6"/>
      <c r="C1187" s="6"/>
      <c r="D1187" s="6"/>
      <c r="E1187" s="7"/>
    </row>
    <row r="1188" hidden="1">
      <c r="A1188" s="20" t="s">
        <v>1658</v>
      </c>
      <c r="B1188" s="21" t="s">
        <v>1659</v>
      </c>
      <c r="C1188" s="22" t="s">
        <v>1660</v>
      </c>
      <c r="D1188" s="21" t="s">
        <v>1661</v>
      </c>
      <c r="E1188" s="23" t="s">
        <v>13</v>
      </c>
    </row>
    <row r="1189" hidden="1">
      <c r="A1189" s="57" t="s">
        <v>1662</v>
      </c>
      <c r="B1189" s="25">
        <v>21181.0</v>
      </c>
      <c r="C1189" s="26">
        <v>21181.0</v>
      </c>
      <c r="D1189" s="27">
        <v>0.0</v>
      </c>
      <c r="E1189" s="28"/>
    </row>
    <row r="1190" hidden="1">
      <c r="A1190" s="57" t="s">
        <v>1663</v>
      </c>
      <c r="B1190" s="29">
        <v>7719.0</v>
      </c>
      <c r="C1190" s="26">
        <v>7719.0</v>
      </c>
      <c r="D1190" s="27">
        <v>0.0</v>
      </c>
      <c r="E1190" s="40"/>
    </row>
    <row r="1191" hidden="1">
      <c r="A1191" s="57" t="s">
        <v>1664</v>
      </c>
      <c r="B1191" s="25">
        <v>360.0</v>
      </c>
      <c r="C1191" s="26">
        <v>360.0</v>
      </c>
      <c r="D1191" s="27">
        <v>0.0</v>
      </c>
      <c r="E1191" s="41"/>
    </row>
    <row r="1192" hidden="1">
      <c r="A1192" s="57" t="s">
        <v>1666</v>
      </c>
      <c r="B1192" s="29">
        <v>0.0</v>
      </c>
      <c r="C1192" s="26"/>
      <c r="D1192" s="27">
        <v>0.0</v>
      </c>
      <c r="E1192" s="41"/>
    </row>
    <row r="1193" hidden="1">
      <c r="A1193" s="31" t="s">
        <v>1668</v>
      </c>
      <c r="B1193" s="29">
        <v>0.0</v>
      </c>
      <c r="C1193" s="26"/>
      <c r="D1193" s="27">
        <v>0.0</v>
      </c>
      <c r="E1193" s="40"/>
    </row>
    <row r="1194" hidden="1">
      <c r="A1194" s="31" t="s">
        <v>1669</v>
      </c>
      <c r="B1194" s="29">
        <v>0.0</v>
      </c>
      <c r="C1194" s="26"/>
      <c r="D1194" s="27">
        <v>0.0</v>
      </c>
      <c r="E1194" s="41"/>
    </row>
    <row r="1195" hidden="1">
      <c r="A1195" s="31" t="s">
        <v>1671</v>
      </c>
      <c r="B1195" s="29">
        <v>2790.0</v>
      </c>
      <c r="C1195" s="26">
        <v>2790.0</v>
      </c>
      <c r="D1195" s="27">
        <v>0.0</v>
      </c>
      <c r="E1195" s="28" t="s">
        <v>3744</v>
      </c>
    </row>
    <row r="1196" hidden="1">
      <c r="A1196" s="31" t="s">
        <v>1673</v>
      </c>
      <c r="B1196" s="29">
        <v>1640.0</v>
      </c>
      <c r="C1196" s="26">
        <v>1640.0</v>
      </c>
      <c r="D1196" s="27">
        <v>0.0</v>
      </c>
      <c r="E1196" s="40"/>
    </row>
    <row r="1197" hidden="1">
      <c r="A1197" s="58" t="s">
        <v>1674</v>
      </c>
      <c r="B1197" s="29">
        <v>44716.0</v>
      </c>
      <c r="C1197" s="29">
        <v>44716.0</v>
      </c>
      <c r="D1197" s="27">
        <v>0.0</v>
      </c>
      <c r="E1197" s="41"/>
    </row>
    <row r="1198" hidden="1">
      <c r="A1198" s="58" t="s">
        <v>1675</v>
      </c>
      <c r="B1198" s="29">
        <v>32846.0</v>
      </c>
      <c r="C1198" s="59">
        <v>32846.0</v>
      </c>
      <c r="D1198" s="27">
        <v>0.0</v>
      </c>
      <c r="E1198" s="41"/>
    </row>
    <row r="1199" hidden="1">
      <c r="A1199" s="58" t="s">
        <v>1676</v>
      </c>
      <c r="B1199" s="29">
        <v>40051.0</v>
      </c>
      <c r="C1199" s="59">
        <v>38930.0</v>
      </c>
      <c r="D1199" s="27">
        <v>-1121.0</v>
      </c>
      <c r="E1199" s="41"/>
    </row>
    <row r="1200" hidden="1">
      <c r="A1200" s="58" t="s">
        <v>1677</v>
      </c>
      <c r="B1200" s="29">
        <v>28364.0</v>
      </c>
      <c r="C1200" s="59">
        <v>28731.0</v>
      </c>
      <c r="D1200" s="27">
        <v>367.0</v>
      </c>
      <c r="E1200" s="41"/>
    </row>
    <row r="1201" hidden="1">
      <c r="A1201" s="58" t="s">
        <v>1679</v>
      </c>
      <c r="B1201" s="29">
        <v>987.0</v>
      </c>
      <c r="C1201" s="59">
        <v>987.0</v>
      </c>
      <c r="D1201" s="27">
        <v>0.0</v>
      </c>
      <c r="E1201" s="41"/>
    </row>
    <row r="1202" hidden="1">
      <c r="A1202" s="58" t="s">
        <v>1680</v>
      </c>
      <c r="B1202" s="29">
        <v>11279.0</v>
      </c>
      <c r="C1202" s="59">
        <v>11279.0</v>
      </c>
      <c r="D1202" s="27">
        <v>0.0</v>
      </c>
      <c r="E1202" s="41"/>
    </row>
    <row r="1203" hidden="1">
      <c r="A1203" s="35" t="s">
        <v>1681</v>
      </c>
      <c r="B1203" s="29">
        <v>180653.0</v>
      </c>
      <c r="C1203" s="59">
        <v>179899.0</v>
      </c>
      <c r="D1203" s="27">
        <v>-754.0</v>
      </c>
      <c r="E1203" s="41"/>
    </row>
    <row r="1204" hidden="1">
      <c r="A1204" s="36" t="s">
        <v>1682</v>
      </c>
      <c r="B1204" s="42">
        <v>1.0</v>
      </c>
      <c r="C1204" s="65">
        <v>1.0</v>
      </c>
      <c r="D1204" s="66">
        <v>0.0</v>
      </c>
      <c r="E1204" s="45"/>
    </row>
    <row r="1205" hidden="1"/>
    <row r="1206" hidden="1"/>
    <row r="1207" hidden="1">
      <c r="A1207" s="5" t="s">
        <v>1980</v>
      </c>
      <c r="B1207" s="6"/>
      <c r="C1207" s="6"/>
      <c r="D1207" s="6"/>
      <c r="E1207" s="7"/>
    </row>
    <row r="1208" hidden="1">
      <c r="A1208" s="10"/>
      <c r="B1208" s="11"/>
      <c r="C1208" s="11"/>
      <c r="D1208" s="11"/>
      <c r="E1208" s="12"/>
    </row>
    <row r="1209" hidden="1">
      <c r="A1209" s="5" t="s">
        <v>1655</v>
      </c>
      <c r="B1209" s="6"/>
      <c r="C1209" s="6"/>
      <c r="D1209" s="6"/>
      <c r="E1209" s="7"/>
    </row>
    <row r="1210" hidden="1">
      <c r="A1210" s="10"/>
      <c r="B1210" s="11"/>
      <c r="C1210" s="11"/>
      <c r="D1210" s="11"/>
      <c r="E1210" s="12"/>
    </row>
    <row r="1211" hidden="1">
      <c r="A1211" s="13">
        <v>45768.0</v>
      </c>
      <c r="B1211" s="6"/>
      <c r="C1211" s="54" t="s">
        <v>1656</v>
      </c>
      <c r="D1211" s="15">
        <v>45774.0</v>
      </c>
      <c r="E1211" s="7"/>
    </row>
    <row r="1212" hidden="1">
      <c r="A1212" s="10"/>
      <c r="B1212" s="11"/>
      <c r="C1212" s="16"/>
      <c r="D1212" s="11"/>
      <c r="E1212" s="12"/>
    </row>
    <row r="1213" hidden="1">
      <c r="A1213" s="55" t="s">
        <v>1985</v>
      </c>
      <c r="B1213" s="7"/>
      <c r="C1213" s="16"/>
      <c r="D1213" s="56" t="s">
        <v>1986</v>
      </c>
      <c r="E1213" s="7"/>
    </row>
    <row r="1214" hidden="1">
      <c r="A1214" s="10"/>
      <c r="B1214" s="12"/>
      <c r="C1214" s="16"/>
      <c r="D1214" s="11"/>
      <c r="E1214" s="12"/>
    </row>
    <row r="1215" hidden="1">
      <c r="A1215" s="19" t="s">
        <v>1657</v>
      </c>
      <c r="B1215" s="6"/>
      <c r="C1215" s="6"/>
      <c r="D1215" s="6"/>
      <c r="E1215" s="7"/>
    </row>
    <row r="1216" hidden="1">
      <c r="A1216" s="20" t="s">
        <v>1658</v>
      </c>
      <c r="B1216" s="21" t="s">
        <v>1659</v>
      </c>
      <c r="C1216" s="22" t="s">
        <v>1660</v>
      </c>
      <c r="D1216" s="21" t="s">
        <v>1661</v>
      </c>
      <c r="E1216" s="23" t="s">
        <v>13</v>
      </c>
    </row>
    <row r="1217" hidden="1">
      <c r="A1217" s="57" t="s">
        <v>1662</v>
      </c>
      <c r="B1217" s="25">
        <v>25868.0</v>
      </c>
      <c r="C1217" s="26">
        <v>25870.0</v>
      </c>
      <c r="D1217" s="27">
        <v>2.0</v>
      </c>
      <c r="E1217" s="28"/>
    </row>
    <row r="1218" hidden="1">
      <c r="A1218" s="57" t="s">
        <v>1663</v>
      </c>
      <c r="B1218" s="29">
        <v>9208.0</v>
      </c>
      <c r="C1218" s="26">
        <v>9208.0</v>
      </c>
      <c r="D1218" s="27">
        <v>0.0</v>
      </c>
      <c r="E1218" s="40"/>
    </row>
    <row r="1219" hidden="1">
      <c r="A1219" s="57" t="s">
        <v>1664</v>
      </c>
      <c r="B1219" s="25">
        <v>0.0</v>
      </c>
      <c r="C1219" s="26"/>
      <c r="D1219" s="27">
        <v>0.0</v>
      </c>
      <c r="E1219" s="41"/>
    </row>
    <row r="1220" hidden="1">
      <c r="A1220" s="57" t="s">
        <v>1666</v>
      </c>
      <c r="B1220" s="29">
        <v>501.0</v>
      </c>
      <c r="C1220" s="26">
        <v>501.0</v>
      </c>
      <c r="D1220" s="27">
        <v>0.0</v>
      </c>
      <c r="E1220" s="41"/>
    </row>
    <row r="1221" hidden="1">
      <c r="A1221" s="31" t="s">
        <v>1668</v>
      </c>
      <c r="B1221" s="29">
        <v>0.0</v>
      </c>
      <c r="C1221" s="26"/>
      <c r="D1221" s="27">
        <v>0.0</v>
      </c>
      <c r="E1221" s="40"/>
    </row>
    <row r="1222" hidden="1">
      <c r="A1222" s="31" t="s">
        <v>1669</v>
      </c>
      <c r="B1222" s="29">
        <v>0.0</v>
      </c>
      <c r="C1222" s="26"/>
      <c r="D1222" s="27">
        <v>0.0</v>
      </c>
      <c r="E1222" s="41"/>
    </row>
    <row r="1223" hidden="1">
      <c r="A1223" s="31" t="s">
        <v>1671</v>
      </c>
      <c r="B1223" s="29">
        <v>4050.0</v>
      </c>
      <c r="C1223" s="26">
        <v>4050.0</v>
      </c>
      <c r="D1223" s="27">
        <v>0.0</v>
      </c>
      <c r="E1223" s="28" t="s">
        <v>3745</v>
      </c>
    </row>
    <row r="1224" hidden="1">
      <c r="A1224" s="31" t="s">
        <v>1673</v>
      </c>
      <c r="B1224" s="29">
        <v>3040.0</v>
      </c>
      <c r="C1224" s="26">
        <v>3040.0</v>
      </c>
      <c r="D1224" s="27">
        <v>0.0</v>
      </c>
      <c r="E1224" s="40"/>
    </row>
    <row r="1225" hidden="1">
      <c r="A1225" s="58" t="s">
        <v>1674</v>
      </c>
      <c r="B1225" s="29">
        <v>49686.25</v>
      </c>
      <c r="C1225" s="29">
        <v>49686.25000000003</v>
      </c>
      <c r="D1225" s="27">
        <v>2.9103830456733704E-11</v>
      </c>
      <c r="E1225" s="41"/>
    </row>
    <row r="1226" hidden="1">
      <c r="A1226" s="58" t="s">
        <v>1675</v>
      </c>
      <c r="B1226" s="29">
        <v>28903.0</v>
      </c>
      <c r="C1226" s="59">
        <v>28903.0</v>
      </c>
      <c r="D1226" s="27">
        <v>0.0</v>
      </c>
      <c r="E1226" s="41"/>
    </row>
    <row r="1227" hidden="1">
      <c r="A1227" s="58" t="s">
        <v>1676</v>
      </c>
      <c r="B1227" s="29">
        <v>52338.0</v>
      </c>
      <c r="C1227" s="59">
        <v>52338.0</v>
      </c>
      <c r="D1227" s="27">
        <v>0.0</v>
      </c>
      <c r="E1227" s="41"/>
    </row>
    <row r="1228" hidden="1">
      <c r="A1228" s="58" t="s">
        <v>1677</v>
      </c>
      <c r="B1228" s="29">
        <v>45543.0</v>
      </c>
      <c r="C1228" s="59">
        <v>45543.0</v>
      </c>
      <c r="D1228" s="27">
        <v>0.0</v>
      </c>
      <c r="E1228" s="41"/>
    </row>
    <row r="1229" hidden="1">
      <c r="A1229" s="58" t="s">
        <v>1679</v>
      </c>
      <c r="B1229" s="29">
        <v>751.0</v>
      </c>
      <c r="C1229" s="59">
        <v>751.0</v>
      </c>
      <c r="D1229" s="27">
        <v>0.0</v>
      </c>
      <c r="E1229" s="41"/>
    </row>
    <row r="1230" hidden="1">
      <c r="A1230" s="58" t="s">
        <v>1680</v>
      </c>
      <c r="B1230" s="29">
        <v>11224.0</v>
      </c>
      <c r="C1230" s="59">
        <v>11224.0</v>
      </c>
      <c r="D1230" s="27">
        <v>0.0</v>
      </c>
      <c r="E1230" s="41"/>
    </row>
    <row r="1231" hidden="1">
      <c r="A1231" s="35" t="s">
        <v>1681</v>
      </c>
      <c r="B1231" s="29">
        <v>219888.25</v>
      </c>
      <c r="C1231" s="59">
        <v>219888.2499999999</v>
      </c>
      <c r="D1231" s="27">
        <v>-8.731149137020111E-11</v>
      </c>
      <c r="E1231" s="41"/>
    </row>
    <row r="1232" hidden="1">
      <c r="A1232" s="36" t="s">
        <v>1682</v>
      </c>
      <c r="B1232" s="42">
        <v>-2.9103830456733704E-11</v>
      </c>
      <c r="C1232" s="65">
        <v>2.0000000001164153</v>
      </c>
      <c r="D1232" s="66">
        <v>2.000000000145519</v>
      </c>
      <c r="E1232" s="45"/>
    </row>
    <row r="1233" hidden="1"/>
    <row r="1234" hidden="1"/>
    <row r="1235" hidden="1">
      <c r="A1235" s="5" t="s">
        <v>1980</v>
      </c>
      <c r="B1235" s="6"/>
      <c r="C1235" s="6"/>
      <c r="D1235" s="6"/>
      <c r="E1235" s="7"/>
    </row>
    <row r="1236" hidden="1">
      <c r="A1236" s="10"/>
      <c r="B1236" s="11"/>
      <c r="C1236" s="11"/>
      <c r="D1236" s="11"/>
      <c r="E1236" s="12"/>
    </row>
    <row r="1237" hidden="1">
      <c r="A1237" s="5" t="s">
        <v>1655</v>
      </c>
      <c r="B1237" s="6"/>
      <c r="C1237" s="6"/>
      <c r="D1237" s="6"/>
      <c r="E1237" s="7"/>
    </row>
    <row r="1238" hidden="1">
      <c r="A1238" s="10"/>
      <c r="B1238" s="11"/>
      <c r="C1238" s="11"/>
      <c r="D1238" s="11"/>
      <c r="E1238" s="12"/>
    </row>
    <row r="1239" hidden="1">
      <c r="A1239" s="13">
        <v>45775.0</v>
      </c>
      <c r="B1239" s="6"/>
      <c r="C1239" s="54" t="s">
        <v>1656</v>
      </c>
      <c r="D1239" s="15">
        <v>45777.0</v>
      </c>
      <c r="E1239" s="7"/>
    </row>
    <row r="1240" hidden="1">
      <c r="A1240" s="10"/>
      <c r="B1240" s="11"/>
      <c r="C1240" s="16"/>
      <c r="D1240" s="11"/>
      <c r="E1240" s="12"/>
    </row>
    <row r="1241" hidden="1">
      <c r="A1241" s="55" t="s">
        <v>1985</v>
      </c>
      <c r="B1241" s="7"/>
      <c r="C1241" s="16"/>
      <c r="D1241" s="56" t="s">
        <v>1988</v>
      </c>
      <c r="E1241" s="7"/>
    </row>
    <row r="1242" hidden="1">
      <c r="A1242" s="10"/>
      <c r="B1242" s="12"/>
      <c r="C1242" s="16"/>
      <c r="D1242" s="11"/>
      <c r="E1242" s="12"/>
    </row>
    <row r="1243" hidden="1">
      <c r="A1243" s="19" t="s">
        <v>1657</v>
      </c>
      <c r="B1243" s="6"/>
      <c r="C1243" s="6"/>
      <c r="D1243" s="6"/>
      <c r="E1243" s="7"/>
    </row>
    <row r="1244" hidden="1">
      <c r="A1244" s="20" t="s">
        <v>1658</v>
      </c>
      <c r="B1244" s="21" t="s">
        <v>1659</v>
      </c>
      <c r="C1244" s="22" t="s">
        <v>1660</v>
      </c>
      <c r="D1244" s="21" t="s">
        <v>1661</v>
      </c>
      <c r="E1244" s="23" t="s">
        <v>13</v>
      </c>
    </row>
    <row r="1245" hidden="1">
      <c r="A1245" s="57" t="s">
        <v>1662</v>
      </c>
      <c r="B1245" s="25">
        <v>10493.0</v>
      </c>
      <c r="C1245" s="26">
        <v>10493.0</v>
      </c>
      <c r="D1245" s="27">
        <v>0.0</v>
      </c>
      <c r="E1245" s="28"/>
    </row>
    <row r="1246" hidden="1">
      <c r="A1246" s="57" t="s">
        <v>1663</v>
      </c>
      <c r="B1246" s="29">
        <v>2223.0</v>
      </c>
      <c r="C1246" s="26">
        <v>2223.0</v>
      </c>
      <c r="D1246" s="27">
        <v>0.0</v>
      </c>
      <c r="E1246" s="40"/>
    </row>
    <row r="1247" hidden="1">
      <c r="A1247" s="57" t="s">
        <v>1664</v>
      </c>
      <c r="B1247" s="25">
        <v>0.0</v>
      </c>
      <c r="C1247" s="26"/>
      <c r="D1247" s="27">
        <v>0.0</v>
      </c>
      <c r="E1247" s="41"/>
    </row>
    <row r="1248" hidden="1">
      <c r="A1248" s="57" t="s">
        <v>1666</v>
      </c>
      <c r="B1248" s="29">
        <v>500.0</v>
      </c>
      <c r="C1248" s="26">
        <v>500.0</v>
      </c>
      <c r="D1248" s="27">
        <v>0.0</v>
      </c>
      <c r="E1248" s="41"/>
    </row>
    <row r="1249" hidden="1">
      <c r="A1249" s="31" t="s">
        <v>1668</v>
      </c>
      <c r="B1249" s="29">
        <v>0.0</v>
      </c>
      <c r="C1249" s="26"/>
      <c r="D1249" s="27">
        <v>0.0</v>
      </c>
      <c r="E1249" s="40"/>
    </row>
    <row r="1250" hidden="1">
      <c r="A1250" s="31" t="s">
        <v>1669</v>
      </c>
      <c r="B1250" s="29">
        <v>0.0</v>
      </c>
      <c r="C1250" s="26"/>
      <c r="D1250" s="27">
        <v>0.0</v>
      </c>
      <c r="E1250" s="41"/>
    </row>
    <row r="1251" hidden="1">
      <c r="A1251" s="31" t="s">
        <v>1671</v>
      </c>
      <c r="B1251" s="29">
        <v>0.0</v>
      </c>
      <c r="C1251" s="26"/>
      <c r="D1251" s="27">
        <v>0.0</v>
      </c>
      <c r="E1251" s="28"/>
    </row>
    <row r="1252" hidden="1">
      <c r="A1252" s="31" t="s">
        <v>1673</v>
      </c>
      <c r="B1252" s="29">
        <v>560.0</v>
      </c>
      <c r="C1252" s="26">
        <v>560.0</v>
      </c>
      <c r="D1252" s="27">
        <v>0.0</v>
      </c>
      <c r="E1252" s="40"/>
    </row>
    <row r="1253" hidden="1">
      <c r="A1253" s="58" t="s">
        <v>1674</v>
      </c>
      <c r="B1253" s="29">
        <v>18195.0</v>
      </c>
      <c r="C1253" s="29">
        <v>18195.0</v>
      </c>
      <c r="D1253" s="27">
        <v>0.0</v>
      </c>
      <c r="E1253" s="41"/>
    </row>
    <row r="1254" hidden="1">
      <c r="A1254" s="58" t="s">
        <v>1675</v>
      </c>
      <c r="B1254" s="29">
        <v>20500.0</v>
      </c>
      <c r="C1254" s="59">
        <v>20171.0</v>
      </c>
      <c r="D1254" s="27">
        <v>-329.0</v>
      </c>
      <c r="E1254" s="41"/>
    </row>
    <row r="1255" hidden="1">
      <c r="A1255" s="58" t="s">
        <v>1676</v>
      </c>
      <c r="B1255" s="29">
        <v>13703.0</v>
      </c>
      <c r="C1255" s="59">
        <v>13429.0</v>
      </c>
      <c r="D1255" s="27">
        <v>-274.0</v>
      </c>
      <c r="E1255" s="41"/>
    </row>
    <row r="1256" hidden="1">
      <c r="A1256" s="58" t="s">
        <v>1677</v>
      </c>
      <c r="B1256" s="29">
        <v>13464.0</v>
      </c>
      <c r="C1256" s="59">
        <v>13464.0</v>
      </c>
      <c r="D1256" s="27">
        <v>0.0</v>
      </c>
      <c r="E1256" s="41"/>
    </row>
    <row r="1257" hidden="1">
      <c r="A1257" s="58" t="s">
        <v>1679</v>
      </c>
      <c r="B1257" s="29">
        <v>309.0</v>
      </c>
      <c r="C1257" s="59">
        <v>309.0</v>
      </c>
      <c r="D1257" s="27">
        <v>0.0</v>
      </c>
      <c r="E1257" s="41"/>
    </row>
    <row r="1258" hidden="1">
      <c r="A1258" s="58" t="s">
        <v>1680</v>
      </c>
      <c r="B1258" s="29">
        <v>3998.0</v>
      </c>
      <c r="C1258" s="59">
        <v>3998.0</v>
      </c>
      <c r="D1258" s="27">
        <v>0.0</v>
      </c>
      <c r="E1258" s="41"/>
    </row>
    <row r="1259" hidden="1">
      <c r="A1259" s="35" t="s">
        <v>1681</v>
      </c>
      <c r="B1259" s="29">
        <v>79947.6</v>
      </c>
      <c r="C1259" s="59">
        <v>79344.6</v>
      </c>
      <c r="D1259" s="27">
        <v>-603.0</v>
      </c>
      <c r="E1259" s="41"/>
    </row>
    <row r="1260" hidden="1">
      <c r="A1260" s="36" t="s">
        <v>1682</v>
      </c>
      <c r="B1260" s="42">
        <v>-0.5999999999985448</v>
      </c>
      <c r="C1260" s="65">
        <v>-0.6000000000058208</v>
      </c>
      <c r="D1260" s="66">
        <v>-7.275957614183426E-12</v>
      </c>
      <c r="E1260" s="45"/>
    </row>
    <row r="1261" hidden="1"/>
    <row r="1262" hidden="1"/>
    <row r="1263" hidden="1">
      <c r="A1263" s="5" t="s">
        <v>1980</v>
      </c>
      <c r="B1263" s="6"/>
      <c r="C1263" s="6"/>
      <c r="D1263" s="6"/>
      <c r="E1263" s="7"/>
    </row>
    <row r="1264" hidden="1">
      <c r="A1264" s="10"/>
      <c r="B1264" s="11"/>
      <c r="C1264" s="11"/>
      <c r="D1264" s="11"/>
      <c r="E1264" s="12"/>
    </row>
    <row r="1265" hidden="1">
      <c r="A1265" s="5" t="s">
        <v>1655</v>
      </c>
      <c r="B1265" s="6"/>
      <c r="C1265" s="6"/>
      <c r="D1265" s="6"/>
      <c r="E1265" s="7"/>
    </row>
    <row r="1266" hidden="1">
      <c r="A1266" s="10"/>
      <c r="B1266" s="11"/>
      <c r="C1266" s="11"/>
      <c r="D1266" s="11"/>
      <c r="E1266" s="12"/>
    </row>
    <row r="1267" hidden="1">
      <c r="A1267" s="13">
        <v>45778.0</v>
      </c>
      <c r="B1267" s="6"/>
      <c r="C1267" s="54" t="s">
        <v>1656</v>
      </c>
      <c r="D1267" s="15">
        <v>45781.0</v>
      </c>
      <c r="E1267" s="7"/>
    </row>
    <row r="1268" hidden="1">
      <c r="A1268" s="10"/>
      <c r="B1268" s="11"/>
      <c r="C1268" s="16"/>
      <c r="D1268" s="11"/>
      <c r="E1268" s="12"/>
    </row>
    <row r="1269" hidden="1">
      <c r="A1269" s="55" t="s">
        <v>2000</v>
      </c>
      <c r="B1269" s="7"/>
      <c r="C1269" s="16"/>
      <c r="D1269" s="56" t="s">
        <v>1986</v>
      </c>
      <c r="E1269" s="7"/>
    </row>
    <row r="1270" hidden="1">
      <c r="A1270" s="10"/>
      <c r="B1270" s="12"/>
      <c r="C1270" s="16"/>
      <c r="D1270" s="11"/>
      <c r="E1270" s="12"/>
    </row>
    <row r="1271" hidden="1">
      <c r="A1271" s="19" t="s">
        <v>1657</v>
      </c>
      <c r="B1271" s="6"/>
      <c r="C1271" s="6"/>
      <c r="D1271" s="6"/>
      <c r="E1271" s="7"/>
    </row>
    <row r="1272" hidden="1">
      <c r="A1272" s="20" t="s">
        <v>1658</v>
      </c>
      <c r="B1272" s="21" t="s">
        <v>1659</v>
      </c>
      <c r="C1272" s="22" t="s">
        <v>1660</v>
      </c>
      <c r="D1272" s="21" t="s">
        <v>1661</v>
      </c>
      <c r="E1272" s="23" t="s">
        <v>13</v>
      </c>
    </row>
    <row r="1273" hidden="1">
      <c r="A1273" s="57" t="s">
        <v>1662</v>
      </c>
      <c r="B1273" s="25">
        <v>10369.0</v>
      </c>
      <c r="C1273" s="26">
        <v>10370.0</v>
      </c>
      <c r="D1273" s="27">
        <v>1.0</v>
      </c>
      <c r="E1273" s="28"/>
    </row>
    <row r="1274" hidden="1">
      <c r="A1274" s="57" t="s">
        <v>1663</v>
      </c>
      <c r="B1274" s="29">
        <v>8339.0</v>
      </c>
      <c r="C1274" s="26">
        <v>8339.0</v>
      </c>
      <c r="D1274" s="27">
        <v>0.0</v>
      </c>
      <c r="E1274" s="40"/>
    </row>
    <row r="1275" hidden="1">
      <c r="A1275" s="57" t="s">
        <v>1664</v>
      </c>
      <c r="B1275" s="25">
        <v>280.0</v>
      </c>
      <c r="C1275" s="26">
        <v>280.0</v>
      </c>
      <c r="D1275" s="27">
        <v>0.0</v>
      </c>
      <c r="E1275" s="41"/>
    </row>
    <row r="1276" hidden="1">
      <c r="A1276" s="57" t="s">
        <v>1666</v>
      </c>
      <c r="B1276" s="29">
        <v>500.0</v>
      </c>
      <c r="C1276" s="26">
        <v>500.0</v>
      </c>
      <c r="D1276" s="27">
        <v>0.0</v>
      </c>
      <c r="E1276" s="41"/>
    </row>
    <row r="1277" hidden="1">
      <c r="A1277" s="31" t="s">
        <v>1668</v>
      </c>
      <c r="B1277" s="29">
        <v>0.0</v>
      </c>
      <c r="C1277" s="26"/>
      <c r="D1277" s="27">
        <v>0.0</v>
      </c>
      <c r="E1277" s="40"/>
    </row>
    <row r="1278" hidden="1">
      <c r="A1278" s="31" t="s">
        <v>1669</v>
      </c>
      <c r="B1278" s="29">
        <v>0.0</v>
      </c>
      <c r="C1278" s="26"/>
      <c r="D1278" s="27">
        <v>0.0</v>
      </c>
      <c r="E1278" s="41"/>
    </row>
    <row r="1279" hidden="1">
      <c r="A1279" s="31" t="s">
        <v>1671</v>
      </c>
      <c r="B1279" s="29">
        <v>4747.0</v>
      </c>
      <c r="C1279" s="26">
        <v>4747.0</v>
      </c>
      <c r="D1279" s="27">
        <v>0.0</v>
      </c>
      <c r="E1279" s="28" t="s">
        <v>3746</v>
      </c>
    </row>
    <row r="1280" hidden="1">
      <c r="A1280" s="31" t="s">
        <v>1673</v>
      </c>
      <c r="B1280" s="29">
        <v>1960.0</v>
      </c>
      <c r="C1280" s="26">
        <v>1960.0</v>
      </c>
      <c r="D1280" s="27">
        <v>0.0</v>
      </c>
      <c r="E1280" s="40"/>
    </row>
    <row r="1281" hidden="1">
      <c r="A1281" s="58" t="s">
        <v>1674</v>
      </c>
      <c r="B1281" s="29">
        <v>28464.0</v>
      </c>
      <c r="C1281" s="29">
        <v>28464.0</v>
      </c>
      <c r="D1281" s="27">
        <v>0.0</v>
      </c>
      <c r="E1281" s="41"/>
    </row>
    <row r="1282" hidden="1">
      <c r="A1282" s="58" t="s">
        <v>1675</v>
      </c>
      <c r="B1282" s="29">
        <v>20801.0</v>
      </c>
      <c r="C1282" s="59">
        <v>20801.0</v>
      </c>
      <c r="D1282" s="27">
        <v>0.0</v>
      </c>
      <c r="E1282" s="41"/>
    </row>
    <row r="1283" hidden="1">
      <c r="A1283" s="58" t="s">
        <v>1676</v>
      </c>
      <c r="B1283" s="29">
        <v>32351.0</v>
      </c>
      <c r="C1283" s="59">
        <v>32351.0</v>
      </c>
      <c r="D1283" s="27">
        <v>0.0</v>
      </c>
      <c r="E1283" s="41"/>
    </row>
    <row r="1284" hidden="1">
      <c r="A1284" s="58" t="s">
        <v>1677</v>
      </c>
      <c r="B1284" s="29">
        <v>28381.0</v>
      </c>
      <c r="C1284" s="59">
        <v>28381.0</v>
      </c>
      <c r="D1284" s="27">
        <v>0.0</v>
      </c>
      <c r="E1284" s="41"/>
    </row>
    <row r="1285" hidden="1">
      <c r="A1285" s="58" t="s">
        <v>1679</v>
      </c>
      <c r="B1285" s="29">
        <v>0.0</v>
      </c>
      <c r="C1285" s="59">
        <v>0.0</v>
      </c>
      <c r="D1285" s="27">
        <v>0.0</v>
      </c>
      <c r="E1285" s="41"/>
    </row>
    <row r="1286" hidden="1">
      <c r="A1286" s="58" t="s">
        <v>1680</v>
      </c>
      <c r="B1286" s="29">
        <v>6492.0</v>
      </c>
      <c r="C1286" s="59">
        <v>6492.0</v>
      </c>
      <c r="D1286" s="27">
        <v>0.0</v>
      </c>
      <c r="E1286" s="41"/>
    </row>
    <row r="1287" hidden="1">
      <c r="A1287" s="35" t="s">
        <v>1681</v>
      </c>
      <c r="B1287" s="29">
        <v>136192.45</v>
      </c>
      <c r="C1287" s="59">
        <v>136302.45</v>
      </c>
      <c r="D1287" s="27">
        <v>110.0</v>
      </c>
      <c r="E1287" s="41"/>
    </row>
    <row r="1288" hidden="1">
      <c r="A1288" s="36" t="s">
        <v>1682</v>
      </c>
      <c r="B1288" s="42">
        <v>-0.4500000000007276</v>
      </c>
      <c r="C1288" s="65">
        <v>-109.45000000001164</v>
      </c>
      <c r="D1288" s="66">
        <v>-109.00000000001091</v>
      </c>
      <c r="E1288" s="45"/>
    </row>
    <row r="1289" hidden="1"/>
    <row r="1290" hidden="1"/>
    <row r="1291" hidden="1">
      <c r="A1291" s="5" t="s">
        <v>1980</v>
      </c>
      <c r="B1291" s="6"/>
      <c r="C1291" s="6"/>
      <c r="D1291" s="6"/>
      <c r="E1291" s="7"/>
    </row>
    <row r="1292" hidden="1">
      <c r="A1292" s="10"/>
      <c r="B1292" s="11"/>
      <c r="C1292" s="11"/>
      <c r="D1292" s="11"/>
      <c r="E1292" s="12"/>
    </row>
    <row r="1293" hidden="1">
      <c r="A1293" s="5" t="s">
        <v>1655</v>
      </c>
      <c r="B1293" s="6"/>
      <c r="C1293" s="6"/>
      <c r="D1293" s="6"/>
      <c r="E1293" s="7"/>
    </row>
    <row r="1294" hidden="1">
      <c r="A1294" s="10"/>
      <c r="B1294" s="11"/>
      <c r="C1294" s="11"/>
      <c r="D1294" s="11"/>
      <c r="E1294" s="12"/>
    </row>
    <row r="1295" hidden="1">
      <c r="A1295" s="13">
        <v>45782.0</v>
      </c>
      <c r="B1295" s="6"/>
      <c r="C1295" s="54" t="s">
        <v>1656</v>
      </c>
      <c r="D1295" s="15">
        <v>45788.0</v>
      </c>
      <c r="E1295" s="7"/>
    </row>
    <row r="1296" hidden="1">
      <c r="A1296" s="10"/>
      <c r="B1296" s="11"/>
      <c r="C1296" s="16"/>
      <c r="D1296" s="11"/>
      <c r="E1296" s="12"/>
    </row>
    <row r="1297" hidden="1">
      <c r="A1297" s="55" t="s">
        <v>1985</v>
      </c>
      <c r="B1297" s="7"/>
      <c r="C1297" s="16"/>
      <c r="D1297" s="56" t="s">
        <v>1986</v>
      </c>
      <c r="E1297" s="7"/>
    </row>
    <row r="1298" hidden="1">
      <c r="A1298" s="10"/>
      <c r="B1298" s="12"/>
      <c r="C1298" s="16"/>
      <c r="D1298" s="11"/>
      <c r="E1298" s="12"/>
    </row>
    <row r="1299" hidden="1">
      <c r="A1299" s="19" t="s">
        <v>1657</v>
      </c>
      <c r="B1299" s="6"/>
      <c r="C1299" s="6"/>
      <c r="D1299" s="6"/>
      <c r="E1299" s="7"/>
    </row>
    <row r="1300" hidden="1">
      <c r="A1300" s="20" t="s">
        <v>1658</v>
      </c>
      <c r="B1300" s="21" t="s">
        <v>1659</v>
      </c>
      <c r="C1300" s="22" t="s">
        <v>1660</v>
      </c>
      <c r="D1300" s="21" t="s">
        <v>1661</v>
      </c>
      <c r="E1300" s="23" t="s">
        <v>13</v>
      </c>
    </row>
    <row r="1301" hidden="1">
      <c r="A1301" s="57" t="s">
        <v>1662</v>
      </c>
      <c r="B1301" s="25">
        <v>24342.0</v>
      </c>
      <c r="C1301" s="26">
        <v>24342.0</v>
      </c>
      <c r="D1301" s="27">
        <v>0.0</v>
      </c>
      <c r="E1301" s="28"/>
    </row>
    <row r="1302" hidden="1">
      <c r="A1302" s="57" t="s">
        <v>1663</v>
      </c>
      <c r="B1302" s="29">
        <v>8624.0</v>
      </c>
      <c r="C1302" s="26">
        <v>8624.0</v>
      </c>
      <c r="D1302" s="27">
        <v>0.0</v>
      </c>
      <c r="E1302" s="40"/>
    </row>
    <row r="1303" hidden="1">
      <c r="A1303" s="57" t="s">
        <v>1664</v>
      </c>
      <c r="B1303" s="25">
        <v>300.0</v>
      </c>
      <c r="C1303" s="26">
        <v>300.0</v>
      </c>
      <c r="D1303" s="27">
        <v>0.0</v>
      </c>
      <c r="E1303" s="41"/>
    </row>
    <row r="1304" hidden="1">
      <c r="A1304" s="57" t="s">
        <v>1666</v>
      </c>
      <c r="B1304" s="29">
        <v>500.0</v>
      </c>
      <c r="C1304" s="26">
        <v>501.0</v>
      </c>
      <c r="D1304" s="27">
        <v>1.0</v>
      </c>
      <c r="E1304" s="41"/>
    </row>
    <row r="1305" hidden="1">
      <c r="A1305" s="31" t="s">
        <v>1668</v>
      </c>
      <c r="B1305" s="29">
        <v>0.0</v>
      </c>
      <c r="C1305" s="26"/>
      <c r="D1305" s="27">
        <v>0.0</v>
      </c>
      <c r="E1305" s="40"/>
    </row>
    <row r="1306" hidden="1">
      <c r="A1306" s="31" t="s">
        <v>1669</v>
      </c>
      <c r="B1306" s="29">
        <v>0.0</v>
      </c>
      <c r="C1306" s="26"/>
      <c r="D1306" s="27">
        <v>0.0</v>
      </c>
      <c r="E1306" s="41"/>
    </row>
    <row r="1307" hidden="1">
      <c r="A1307" s="31" t="s">
        <v>1671</v>
      </c>
      <c r="B1307" s="29">
        <v>4412.0</v>
      </c>
      <c r="C1307" s="26">
        <v>4412.0</v>
      </c>
      <c r="D1307" s="27">
        <v>0.0</v>
      </c>
      <c r="E1307" s="28" t="s">
        <v>3747</v>
      </c>
    </row>
    <row r="1308" hidden="1">
      <c r="A1308" s="31" t="s">
        <v>1673</v>
      </c>
      <c r="B1308" s="29">
        <v>3280.0</v>
      </c>
      <c r="C1308" s="26">
        <v>3280.0</v>
      </c>
      <c r="D1308" s="27">
        <v>0.0</v>
      </c>
      <c r="E1308" s="40"/>
    </row>
    <row r="1309" hidden="1">
      <c r="A1309" s="58" t="s">
        <v>1674</v>
      </c>
      <c r="B1309" s="29">
        <v>52571.0</v>
      </c>
      <c r="C1309" s="29">
        <v>52571.0</v>
      </c>
      <c r="D1309" s="27">
        <v>0.0</v>
      </c>
      <c r="E1309" s="41"/>
    </row>
    <row r="1310" hidden="1">
      <c r="A1310" s="58" t="s">
        <v>1675</v>
      </c>
      <c r="B1310" s="29">
        <v>39050.0</v>
      </c>
      <c r="C1310" s="59">
        <v>39050.0</v>
      </c>
      <c r="D1310" s="27">
        <v>0.0</v>
      </c>
      <c r="E1310" s="41"/>
    </row>
    <row r="1311" hidden="1">
      <c r="A1311" s="58" t="s">
        <v>1676</v>
      </c>
      <c r="B1311" s="29">
        <v>47258.0</v>
      </c>
      <c r="C1311" s="59">
        <v>47258.0</v>
      </c>
      <c r="D1311" s="27">
        <v>0.0</v>
      </c>
      <c r="E1311" s="41"/>
    </row>
    <row r="1312" hidden="1">
      <c r="A1312" s="58" t="s">
        <v>1677</v>
      </c>
      <c r="B1312" s="29">
        <v>38846.0</v>
      </c>
      <c r="C1312" s="59">
        <v>38846.0</v>
      </c>
      <c r="D1312" s="27">
        <v>0.0</v>
      </c>
      <c r="E1312" s="41"/>
    </row>
    <row r="1313" hidden="1">
      <c r="A1313" s="58" t="s">
        <v>1679</v>
      </c>
      <c r="B1313" s="29">
        <v>677.0</v>
      </c>
      <c r="C1313" s="59">
        <v>677.0</v>
      </c>
      <c r="D1313" s="27">
        <v>0.0</v>
      </c>
      <c r="E1313" s="41"/>
    </row>
    <row r="1314" hidden="1">
      <c r="A1314" s="58" t="s">
        <v>1680</v>
      </c>
      <c r="B1314" s="29">
        <v>10487.0</v>
      </c>
      <c r="C1314" s="59">
        <v>10487.0</v>
      </c>
      <c r="D1314" s="27">
        <v>0.0</v>
      </c>
      <c r="E1314" s="41"/>
    </row>
    <row r="1315" hidden="1">
      <c r="A1315" s="35" t="s">
        <v>1681</v>
      </c>
      <c r="B1315" s="29">
        <v>220139.0</v>
      </c>
      <c r="C1315" s="59">
        <v>220139.0</v>
      </c>
      <c r="D1315" s="27">
        <v>0.0</v>
      </c>
      <c r="E1315" s="41"/>
    </row>
    <row r="1316" hidden="1">
      <c r="A1316" s="36" t="s">
        <v>1682</v>
      </c>
      <c r="B1316" s="42">
        <v>-279.0</v>
      </c>
      <c r="C1316" s="65">
        <v>-278.0</v>
      </c>
      <c r="D1316" s="66">
        <v>1.0</v>
      </c>
      <c r="E1316" s="45"/>
    </row>
    <row r="1317" hidden="1"/>
    <row r="1318" hidden="1"/>
    <row r="1319" hidden="1">
      <c r="A1319" s="5" t="s">
        <v>1980</v>
      </c>
      <c r="B1319" s="6"/>
      <c r="C1319" s="6"/>
      <c r="D1319" s="6"/>
      <c r="E1319" s="7"/>
    </row>
    <row r="1320" hidden="1">
      <c r="A1320" s="10"/>
      <c r="B1320" s="11"/>
      <c r="C1320" s="11"/>
      <c r="D1320" s="11"/>
      <c r="E1320" s="12"/>
    </row>
    <row r="1321" hidden="1">
      <c r="A1321" s="5" t="s">
        <v>1655</v>
      </c>
      <c r="B1321" s="6"/>
      <c r="C1321" s="6"/>
      <c r="D1321" s="6"/>
      <c r="E1321" s="7"/>
    </row>
    <row r="1322" hidden="1">
      <c r="A1322" s="10"/>
      <c r="B1322" s="11"/>
      <c r="C1322" s="11"/>
      <c r="D1322" s="11"/>
      <c r="E1322" s="12"/>
    </row>
    <row r="1323" hidden="1">
      <c r="A1323" s="13">
        <v>45789.0</v>
      </c>
      <c r="B1323" s="6"/>
      <c r="C1323" s="54" t="s">
        <v>1656</v>
      </c>
      <c r="D1323" s="15">
        <v>45795.0</v>
      </c>
      <c r="E1323" s="7"/>
    </row>
    <row r="1324" hidden="1">
      <c r="A1324" s="10"/>
      <c r="B1324" s="11"/>
      <c r="C1324" s="16"/>
      <c r="D1324" s="11"/>
      <c r="E1324" s="12"/>
    </row>
    <row r="1325" hidden="1">
      <c r="A1325" s="55" t="s">
        <v>1985</v>
      </c>
      <c r="B1325" s="7"/>
      <c r="C1325" s="16"/>
      <c r="D1325" s="56" t="s">
        <v>1986</v>
      </c>
      <c r="E1325" s="7"/>
    </row>
    <row r="1326" hidden="1">
      <c r="A1326" s="10"/>
      <c r="B1326" s="12"/>
      <c r="C1326" s="16"/>
      <c r="D1326" s="11"/>
      <c r="E1326" s="12"/>
    </row>
    <row r="1327" hidden="1">
      <c r="A1327" s="19" t="s">
        <v>1657</v>
      </c>
      <c r="B1327" s="6"/>
      <c r="C1327" s="6"/>
      <c r="D1327" s="6"/>
      <c r="E1327" s="7"/>
    </row>
    <row r="1328" hidden="1">
      <c r="A1328" s="20" t="s">
        <v>1658</v>
      </c>
      <c r="B1328" s="21" t="s">
        <v>1659</v>
      </c>
      <c r="C1328" s="22" t="s">
        <v>1660</v>
      </c>
      <c r="D1328" s="21" t="s">
        <v>1661</v>
      </c>
      <c r="E1328" s="23" t="s">
        <v>13</v>
      </c>
    </row>
    <row r="1329" hidden="1">
      <c r="A1329" s="57" t="s">
        <v>1662</v>
      </c>
      <c r="B1329" s="25">
        <v>30161.0</v>
      </c>
      <c r="C1329" s="26">
        <v>30161.0</v>
      </c>
      <c r="D1329" s="27">
        <v>0.0</v>
      </c>
      <c r="E1329" s="28"/>
    </row>
    <row r="1330" hidden="1">
      <c r="A1330" s="57" t="s">
        <v>1663</v>
      </c>
      <c r="B1330" s="29">
        <v>6661.0</v>
      </c>
      <c r="C1330" s="26">
        <v>6661.0</v>
      </c>
      <c r="D1330" s="27">
        <v>0.0</v>
      </c>
      <c r="E1330" s="40"/>
    </row>
    <row r="1331" hidden="1">
      <c r="A1331" s="57" t="s">
        <v>1664</v>
      </c>
      <c r="B1331" s="25">
        <v>785.0</v>
      </c>
      <c r="C1331" s="26">
        <v>785.0</v>
      </c>
      <c r="D1331" s="27">
        <v>0.0</v>
      </c>
      <c r="E1331" s="41"/>
    </row>
    <row r="1332" hidden="1">
      <c r="A1332" s="57" t="s">
        <v>1666</v>
      </c>
      <c r="B1332" s="29">
        <v>1000.0</v>
      </c>
      <c r="C1332" s="26">
        <v>1002.0</v>
      </c>
      <c r="D1332" s="27">
        <v>2.0</v>
      </c>
      <c r="E1332" s="41"/>
    </row>
    <row r="1333" hidden="1">
      <c r="A1333" s="31" t="s">
        <v>1668</v>
      </c>
      <c r="B1333" s="29">
        <v>0.0</v>
      </c>
      <c r="C1333" s="26"/>
      <c r="D1333" s="27">
        <v>0.0</v>
      </c>
      <c r="E1333" s="40"/>
    </row>
    <row r="1334" hidden="1">
      <c r="A1334" s="31" t="s">
        <v>1669</v>
      </c>
      <c r="B1334" s="29">
        <v>0.0</v>
      </c>
      <c r="C1334" s="26"/>
      <c r="D1334" s="27">
        <v>0.0</v>
      </c>
      <c r="E1334" s="41"/>
    </row>
    <row r="1335" hidden="1">
      <c r="A1335" s="31" t="s">
        <v>1671</v>
      </c>
      <c r="B1335" s="29">
        <v>0.0</v>
      </c>
      <c r="C1335" s="26"/>
      <c r="D1335" s="27">
        <v>0.0</v>
      </c>
      <c r="E1335" s="28"/>
    </row>
    <row r="1336" hidden="1">
      <c r="A1336" s="31" t="s">
        <v>1673</v>
      </c>
      <c r="B1336" s="29">
        <v>1320.0</v>
      </c>
      <c r="C1336" s="26">
        <v>1320.0</v>
      </c>
      <c r="D1336" s="27">
        <v>0.0</v>
      </c>
      <c r="E1336" s="40"/>
    </row>
    <row r="1337" hidden="1">
      <c r="A1337" s="58" t="s">
        <v>1674</v>
      </c>
      <c r="B1337" s="29">
        <v>57768.0</v>
      </c>
      <c r="C1337" s="29">
        <v>57768.0</v>
      </c>
      <c r="D1337" s="27">
        <v>0.0</v>
      </c>
      <c r="E1337" s="41"/>
    </row>
    <row r="1338" hidden="1">
      <c r="A1338" s="58" t="s">
        <v>1675</v>
      </c>
      <c r="B1338" s="29">
        <v>39918.0</v>
      </c>
      <c r="C1338" s="59">
        <v>39918.0</v>
      </c>
      <c r="D1338" s="27">
        <v>0.0</v>
      </c>
      <c r="E1338" s="41"/>
    </row>
    <row r="1339" hidden="1">
      <c r="A1339" s="58" t="s">
        <v>1676</v>
      </c>
      <c r="B1339" s="29">
        <v>48389.0</v>
      </c>
      <c r="C1339" s="59">
        <v>48389.0</v>
      </c>
      <c r="D1339" s="27">
        <v>0.0</v>
      </c>
      <c r="E1339" s="41"/>
    </row>
    <row r="1340" hidden="1">
      <c r="A1340" s="58" t="s">
        <v>1677</v>
      </c>
      <c r="B1340" s="29">
        <v>41876.0</v>
      </c>
      <c r="C1340" s="59">
        <v>41876.0</v>
      </c>
      <c r="D1340" s="27">
        <v>0.0</v>
      </c>
      <c r="E1340" s="41"/>
    </row>
    <row r="1341" hidden="1">
      <c r="A1341" s="58" t="s">
        <v>1679</v>
      </c>
      <c r="B1341" s="29">
        <v>448.0</v>
      </c>
      <c r="C1341" s="59">
        <v>448.0</v>
      </c>
      <c r="D1341" s="27">
        <v>0.0</v>
      </c>
      <c r="E1341" s="41"/>
    </row>
    <row r="1342" hidden="1">
      <c r="A1342" s="58" t="s">
        <v>1680</v>
      </c>
      <c r="B1342" s="29">
        <v>9062.0</v>
      </c>
      <c r="C1342" s="59">
        <v>9062.0</v>
      </c>
      <c r="D1342" s="27">
        <v>0.0</v>
      </c>
      <c r="E1342" s="41"/>
    </row>
    <row r="1343" hidden="1">
      <c r="A1343" s="35" t="s">
        <v>1681</v>
      </c>
      <c r="B1343" s="29">
        <v>228325.5</v>
      </c>
      <c r="C1343" s="59">
        <v>228325.5</v>
      </c>
      <c r="D1343" s="27">
        <v>0.0</v>
      </c>
      <c r="E1343" s="41"/>
    </row>
    <row r="1344" hidden="1">
      <c r="A1344" s="36" t="s">
        <v>1682</v>
      </c>
      <c r="B1344" s="42">
        <v>0.5</v>
      </c>
      <c r="C1344" s="65">
        <v>2.5</v>
      </c>
      <c r="D1344" s="66">
        <v>2.0</v>
      </c>
      <c r="E1344" s="45"/>
    </row>
    <row r="1345" hidden="1"/>
    <row r="1346" hidden="1"/>
    <row r="1347" hidden="1">
      <c r="A1347" s="5" t="s">
        <v>1980</v>
      </c>
      <c r="B1347" s="6"/>
      <c r="C1347" s="6"/>
      <c r="D1347" s="6"/>
      <c r="E1347" s="7"/>
    </row>
    <row r="1348" hidden="1">
      <c r="A1348" s="10"/>
      <c r="B1348" s="11"/>
      <c r="C1348" s="11"/>
      <c r="D1348" s="11"/>
      <c r="E1348" s="12"/>
    </row>
    <row r="1349" hidden="1">
      <c r="A1349" s="5" t="s">
        <v>1655</v>
      </c>
      <c r="B1349" s="6"/>
      <c r="C1349" s="6"/>
      <c r="D1349" s="6"/>
      <c r="E1349" s="7"/>
    </row>
    <row r="1350" hidden="1">
      <c r="A1350" s="10"/>
      <c r="B1350" s="11"/>
      <c r="C1350" s="11"/>
      <c r="D1350" s="11"/>
      <c r="E1350" s="12"/>
    </row>
    <row r="1351" hidden="1">
      <c r="A1351" s="13">
        <v>45796.0</v>
      </c>
      <c r="B1351" s="6"/>
      <c r="C1351" s="54" t="s">
        <v>1656</v>
      </c>
      <c r="D1351" s="15">
        <v>45802.0</v>
      </c>
      <c r="E1351" s="7"/>
    </row>
    <row r="1352" hidden="1">
      <c r="A1352" s="10"/>
      <c r="B1352" s="11"/>
      <c r="C1352" s="16"/>
      <c r="D1352" s="11"/>
      <c r="E1352" s="12"/>
    </row>
    <row r="1353" hidden="1">
      <c r="A1353" s="55" t="s">
        <v>1985</v>
      </c>
      <c r="B1353" s="7"/>
      <c r="C1353" s="16"/>
      <c r="D1353" s="56" t="s">
        <v>1986</v>
      </c>
      <c r="E1353" s="7"/>
    </row>
    <row r="1354" hidden="1">
      <c r="A1354" s="10"/>
      <c r="B1354" s="12"/>
      <c r="C1354" s="16"/>
      <c r="D1354" s="11"/>
      <c r="E1354" s="12"/>
    </row>
    <row r="1355" hidden="1">
      <c r="A1355" s="19" t="s">
        <v>1657</v>
      </c>
      <c r="B1355" s="6"/>
      <c r="C1355" s="6"/>
      <c r="D1355" s="6"/>
      <c r="E1355" s="7"/>
    </row>
    <row r="1356" hidden="1">
      <c r="A1356" s="20" t="s">
        <v>1658</v>
      </c>
      <c r="B1356" s="21" t="s">
        <v>1659</v>
      </c>
      <c r="C1356" s="22" t="s">
        <v>1660</v>
      </c>
      <c r="D1356" s="21" t="s">
        <v>1661</v>
      </c>
      <c r="E1356" s="23" t="s">
        <v>13</v>
      </c>
    </row>
    <row r="1357" hidden="1">
      <c r="A1357" s="57" t="s">
        <v>1662</v>
      </c>
      <c r="B1357" s="25">
        <v>29289.0</v>
      </c>
      <c r="C1357" s="26">
        <v>29290.0</v>
      </c>
      <c r="D1357" s="27">
        <v>1.0</v>
      </c>
      <c r="E1357" s="28"/>
    </row>
    <row r="1358" hidden="1">
      <c r="A1358" s="57" t="s">
        <v>1663</v>
      </c>
      <c r="B1358" s="29">
        <v>9656.0</v>
      </c>
      <c r="C1358" s="26">
        <v>9656.0</v>
      </c>
      <c r="D1358" s="27">
        <v>0.0</v>
      </c>
      <c r="E1358" s="40"/>
    </row>
    <row r="1359" hidden="1">
      <c r="A1359" s="57" t="s">
        <v>1664</v>
      </c>
      <c r="B1359" s="25">
        <v>0.0</v>
      </c>
      <c r="C1359" s="26"/>
      <c r="D1359" s="27">
        <v>0.0</v>
      </c>
      <c r="E1359" s="41"/>
    </row>
    <row r="1360" hidden="1">
      <c r="A1360" s="57" t="s">
        <v>1666</v>
      </c>
      <c r="B1360" s="29">
        <v>1007.0</v>
      </c>
      <c r="C1360" s="26">
        <v>1007.0</v>
      </c>
      <c r="D1360" s="27">
        <v>0.0</v>
      </c>
      <c r="E1360" s="41"/>
    </row>
    <row r="1361" hidden="1">
      <c r="A1361" s="31" t="s">
        <v>1668</v>
      </c>
      <c r="B1361" s="29">
        <v>0.0</v>
      </c>
      <c r="C1361" s="26"/>
      <c r="D1361" s="27">
        <v>0.0</v>
      </c>
      <c r="E1361" s="40"/>
    </row>
    <row r="1362" hidden="1">
      <c r="A1362" s="31" t="s">
        <v>1669</v>
      </c>
      <c r="B1362" s="29">
        <v>0.0</v>
      </c>
      <c r="C1362" s="26"/>
      <c r="D1362" s="27">
        <v>0.0</v>
      </c>
      <c r="E1362" s="41"/>
    </row>
    <row r="1363" hidden="1">
      <c r="A1363" s="31" t="s">
        <v>1671</v>
      </c>
      <c r="B1363" s="29">
        <v>5000.0</v>
      </c>
      <c r="C1363" s="26">
        <v>5000.0</v>
      </c>
      <c r="D1363" s="27">
        <v>0.0</v>
      </c>
      <c r="E1363" s="28" t="s">
        <v>3748</v>
      </c>
    </row>
    <row r="1364" hidden="1">
      <c r="A1364" s="31" t="s">
        <v>1673</v>
      </c>
      <c r="B1364" s="29">
        <v>1720.0</v>
      </c>
      <c r="C1364" s="26">
        <v>1720.0</v>
      </c>
      <c r="D1364" s="27">
        <v>0.0</v>
      </c>
      <c r="E1364" s="40"/>
    </row>
    <row r="1365" hidden="1">
      <c r="A1365" s="58" t="s">
        <v>1674</v>
      </c>
      <c r="B1365" s="29">
        <v>48210.0</v>
      </c>
      <c r="C1365" s="29">
        <v>48210.0</v>
      </c>
      <c r="D1365" s="27">
        <v>0.0</v>
      </c>
      <c r="E1365" s="41"/>
    </row>
    <row r="1366" hidden="1">
      <c r="A1366" s="58" t="s">
        <v>1675</v>
      </c>
      <c r="B1366" s="29">
        <v>36683.0</v>
      </c>
      <c r="C1366" s="59">
        <v>36683.0</v>
      </c>
      <c r="D1366" s="27">
        <v>0.0</v>
      </c>
      <c r="E1366" s="41"/>
    </row>
    <row r="1367" hidden="1">
      <c r="A1367" s="58" t="s">
        <v>1676</v>
      </c>
      <c r="B1367" s="29">
        <v>55963.0</v>
      </c>
      <c r="C1367" s="59">
        <v>55963.0</v>
      </c>
      <c r="D1367" s="27">
        <v>0.0</v>
      </c>
      <c r="E1367" s="41"/>
    </row>
    <row r="1368" hidden="1">
      <c r="A1368" s="58" t="s">
        <v>1677</v>
      </c>
      <c r="B1368" s="29">
        <v>39313.0</v>
      </c>
      <c r="C1368" s="59">
        <v>39313.0</v>
      </c>
      <c r="D1368" s="27">
        <v>0.0</v>
      </c>
      <c r="E1368" s="41"/>
    </row>
    <row r="1369" hidden="1">
      <c r="A1369" s="58" t="s">
        <v>1679</v>
      </c>
      <c r="B1369" s="29">
        <v>1484.0</v>
      </c>
      <c r="C1369" s="59">
        <v>1484.0</v>
      </c>
      <c r="D1369" s="27">
        <v>0.0</v>
      </c>
      <c r="E1369" s="41"/>
    </row>
    <row r="1370" hidden="1">
      <c r="A1370" s="58" t="s">
        <v>1680</v>
      </c>
      <c r="B1370" s="29">
        <v>10227.0</v>
      </c>
      <c r="C1370" s="59">
        <v>10227.0</v>
      </c>
      <c r="D1370" s="27">
        <v>0.0</v>
      </c>
      <c r="E1370" s="41"/>
    </row>
    <row r="1371" hidden="1">
      <c r="A1371" s="35" t="s">
        <v>1681</v>
      </c>
      <c r="B1371" s="29">
        <v>228324.5</v>
      </c>
      <c r="C1371" s="59">
        <v>228324.5</v>
      </c>
      <c r="D1371" s="27">
        <v>0.0</v>
      </c>
      <c r="E1371" s="41"/>
    </row>
    <row r="1372" hidden="1">
      <c r="A1372" s="36" t="s">
        <v>1682</v>
      </c>
      <c r="B1372" s="42">
        <v>0.5</v>
      </c>
      <c r="C1372" s="65">
        <v>1.5</v>
      </c>
      <c r="D1372" s="66">
        <v>1.0</v>
      </c>
      <c r="E1372" s="45"/>
    </row>
    <row r="1373" hidden="1"/>
    <row r="1374" hidden="1"/>
    <row r="1375" hidden="1">
      <c r="A1375" s="5" t="s">
        <v>1980</v>
      </c>
      <c r="B1375" s="6"/>
      <c r="C1375" s="6"/>
      <c r="D1375" s="6"/>
      <c r="E1375" s="7"/>
    </row>
    <row r="1376" hidden="1">
      <c r="A1376" s="10"/>
      <c r="B1376" s="11"/>
      <c r="C1376" s="11"/>
      <c r="D1376" s="11"/>
      <c r="E1376" s="12"/>
    </row>
    <row r="1377" hidden="1">
      <c r="A1377" s="5" t="s">
        <v>1655</v>
      </c>
      <c r="B1377" s="6"/>
      <c r="C1377" s="6"/>
      <c r="D1377" s="6"/>
      <c r="E1377" s="7"/>
    </row>
    <row r="1378" hidden="1">
      <c r="A1378" s="10"/>
      <c r="B1378" s="11"/>
      <c r="C1378" s="11"/>
      <c r="D1378" s="11"/>
      <c r="E1378" s="12"/>
    </row>
    <row r="1379" hidden="1">
      <c r="A1379" s="13">
        <v>45803.0</v>
      </c>
      <c r="B1379" s="6"/>
      <c r="C1379" s="54" t="s">
        <v>1656</v>
      </c>
      <c r="D1379" s="15">
        <v>45808.0</v>
      </c>
      <c r="E1379" s="7"/>
    </row>
    <row r="1380" hidden="1">
      <c r="A1380" s="10"/>
      <c r="B1380" s="11"/>
      <c r="C1380" s="16"/>
      <c r="D1380" s="11"/>
      <c r="E1380" s="12"/>
    </row>
    <row r="1381" hidden="1">
      <c r="A1381" s="55" t="s">
        <v>1985</v>
      </c>
      <c r="B1381" s="7"/>
      <c r="C1381" s="16"/>
      <c r="D1381" s="56" t="s">
        <v>1994</v>
      </c>
      <c r="E1381" s="7"/>
    </row>
    <row r="1382" hidden="1">
      <c r="A1382" s="10"/>
      <c r="B1382" s="12"/>
      <c r="C1382" s="16"/>
      <c r="D1382" s="11"/>
      <c r="E1382" s="12"/>
    </row>
    <row r="1383" hidden="1">
      <c r="A1383" s="19" t="s">
        <v>1657</v>
      </c>
      <c r="B1383" s="6"/>
      <c r="C1383" s="6"/>
      <c r="D1383" s="6"/>
      <c r="E1383" s="7"/>
    </row>
    <row r="1384" hidden="1">
      <c r="A1384" s="20" t="s">
        <v>1658</v>
      </c>
      <c r="B1384" s="21" t="s">
        <v>1659</v>
      </c>
      <c r="C1384" s="22" t="s">
        <v>1660</v>
      </c>
      <c r="D1384" s="21" t="s">
        <v>1661</v>
      </c>
      <c r="E1384" s="23" t="s">
        <v>13</v>
      </c>
    </row>
    <row r="1385" hidden="1">
      <c r="A1385" s="57" t="s">
        <v>1662</v>
      </c>
      <c r="B1385" s="25">
        <v>22710.0</v>
      </c>
      <c r="C1385" s="26">
        <v>22710.0</v>
      </c>
      <c r="D1385" s="27">
        <v>0.0</v>
      </c>
      <c r="E1385" s="28"/>
    </row>
    <row r="1386" hidden="1">
      <c r="A1386" s="57" t="s">
        <v>1663</v>
      </c>
      <c r="B1386" s="29">
        <v>9123.0</v>
      </c>
      <c r="C1386" s="26">
        <v>8625.0</v>
      </c>
      <c r="D1386" s="27">
        <v>-498.0</v>
      </c>
      <c r="E1386" s="40"/>
    </row>
    <row r="1387" hidden="1">
      <c r="A1387" s="57" t="s">
        <v>1664</v>
      </c>
      <c r="B1387" s="25">
        <v>0.0</v>
      </c>
      <c r="C1387" s="26"/>
      <c r="D1387" s="27">
        <v>0.0</v>
      </c>
      <c r="E1387" s="41"/>
    </row>
    <row r="1388" hidden="1">
      <c r="A1388" s="57" t="s">
        <v>1666</v>
      </c>
      <c r="B1388" s="29">
        <v>500.0</v>
      </c>
      <c r="C1388" s="26">
        <v>500.0</v>
      </c>
      <c r="D1388" s="27">
        <v>0.0</v>
      </c>
      <c r="E1388" s="41"/>
    </row>
    <row r="1389" hidden="1">
      <c r="A1389" s="31" t="s">
        <v>1668</v>
      </c>
      <c r="B1389" s="29">
        <v>0.0</v>
      </c>
      <c r="C1389" s="26"/>
      <c r="D1389" s="27">
        <v>0.0</v>
      </c>
      <c r="E1389" s="40"/>
    </row>
    <row r="1390" hidden="1">
      <c r="A1390" s="31" t="s">
        <v>1669</v>
      </c>
      <c r="B1390" s="29">
        <v>0.0</v>
      </c>
      <c r="C1390" s="26"/>
      <c r="D1390" s="27">
        <v>0.0</v>
      </c>
      <c r="E1390" s="41"/>
    </row>
    <row r="1391" hidden="1">
      <c r="A1391" s="31" t="s">
        <v>1671</v>
      </c>
      <c r="B1391" s="29">
        <v>0.0</v>
      </c>
      <c r="C1391" s="26"/>
      <c r="D1391" s="27">
        <v>0.0</v>
      </c>
      <c r="E1391" s="28"/>
    </row>
    <row r="1392" hidden="1">
      <c r="A1392" s="31" t="s">
        <v>1673</v>
      </c>
      <c r="B1392" s="29">
        <v>2240.0</v>
      </c>
      <c r="C1392" s="26">
        <v>2240.0</v>
      </c>
      <c r="D1392" s="27">
        <v>0.0</v>
      </c>
      <c r="E1392" s="40"/>
    </row>
    <row r="1393" hidden="1">
      <c r="A1393" s="58" t="s">
        <v>1674</v>
      </c>
      <c r="B1393" s="29">
        <v>40625.0</v>
      </c>
      <c r="C1393" s="29">
        <v>40336.0</v>
      </c>
      <c r="D1393" s="27">
        <v>-289.0</v>
      </c>
      <c r="E1393" s="41"/>
    </row>
    <row r="1394" hidden="1">
      <c r="A1394" s="58" t="s">
        <v>1675</v>
      </c>
      <c r="B1394" s="29">
        <v>30685.0</v>
      </c>
      <c r="C1394" s="59">
        <v>30685.0</v>
      </c>
      <c r="D1394" s="27">
        <v>0.0</v>
      </c>
      <c r="E1394" s="41"/>
    </row>
    <row r="1395" hidden="1">
      <c r="A1395" s="58" t="s">
        <v>1676</v>
      </c>
      <c r="B1395" s="29">
        <v>45457.0</v>
      </c>
      <c r="C1395" s="59">
        <v>45457.0</v>
      </c>
      <c r="D1395" s="27">
        <v>0.0</v>
      </c>
      <c r="E1395" s="41"/>
    </row>
    <row r="1396" hidden="1">
      <c r="A1396" s="58" t="s">
        <v>1677</v>
      </c>
      <c r="B1396" s="29">
        <v>41193.0</v>
      </c>
      <c r="C1396" s="59">
        <v>41193.0</v>
      </c>
      <c r="D1396" s="27">
        <v>0.0</v>
      </c>
      <c r="E1396" s="41"/>
    </row>
    <row r="1397" hidden="1">
      <c r="A1397" s="58" t="s">
        <v>1679</v>
      </c>
      <c r="B1397" s="29">
        <v>946.0</v>
      </c>
      <c r="C1397" s="59">
        <v>946.0</v>
      </c>
      <c r="D1397" s="27">
        <v>0.0</v>
      </c>
      <c r="E1397" s="41"/>
    </row>
    <row r="1398" hidden="1">
      <c r="A1398" s="58" t="s">
        <v>1680</v>
      </c>
      <c r="B1398" s="29">
        <v>11425.0</v>
      </c>
      <c r="C1398" s="59">
        <v>11425.0</v>
      </c>
      <c r="D1398" s="27">
        <v>0.0</v>
      </c>
      <c r="E1398" s="41"/>
    </row>
    <row r="1399" hidden="1">
      <c r="A1399" s="35" t="s">
        <v>1681</v>
      </c>
      <c r="B1399" s="29">
        <v>193478.5</v>
      </c>
      <c r="C1399" s="59">
        <v>193189.5</v>
      </c>
      <c r="D1399" s="27">
        <v>-289.0</v>
      </c>
      <c r="E1399" s="41"/>
    </row>
    <row r="1400" hidden="1">
      <c r="A1400" s="36" t="s">
        <v>1682</v>
      </c>
      <c r="B1400" s="42">
        <v>0.5</v>
      </c>
      <c r="C1400" s="65">
        <v>-497.5</v>
      </c>
      <c r="D1400" s="66">
        <v>-498.0</v>
      </c>
      <c r="E1400" s="45"/>
    </row>
    <row r="1401" hidden="1"/>
    <row r="1402" hidden="1"/>
    <row r="1403" hidden="1">
      <c r="A1403" s="5" t="s">
        <v>1980</v>
      </c>
      <c r="B1403" s="6"/>
      <c r="C1403" s="6"/>
      <c r="D1403" s="6"/>
      <c r="E1403" s="7"/>
    </row>
    <row r="1404" hidden="1">
      <c r="A1404" s="10"/>
      <c r="B1404" s="11"/>
      <c r="C1404" s="11"/>
      <c r="D1404" s="11"/>
      <c r="E1404" s="12"/>
    </row>
    <row r="1405" hidden="1">
      <c r="A1405" s="5" t="s">
        <v>1655</v>
      </c>
      <c r="B1405" s="6"/>
      <c r="C1405" s="6"/>
      <c r="D1405" s="6"/>
      <c r="E1405" s="7"/>
    </row>
    <row r="1406" hidden="1">
      <c r="A1406" s="10"/>
      <c r="B1406" s="11"/>
      <c r="C1406" s="11"/>
      <c r="D1406" s="11"/>
      <c r="E1406" s="12"/>
    </row>
    <row r="1407" hidden="1">
      <c r="A1407" s="13">
        <v>45809.0</v>
      </c>
      <c r="B1407" s="6"/>
      <c r="C1407" s="54" t="s">
        <v>1656</v>
      </c>
      <c r="D1407" s="15">
        <v>45809.0</v>
      </c>
      <c r="E1407" s="7"/>
    </row>
    <row r="1408" hidden="1">
      <c r="A1408" s="10"/>
      <c r="B1408" s="11"/>
      <c r="C1408" s="16"/>
      <c r="D1408" s="11"/>
      <c r="E1408" s="12"/>
    </row>
    <row r="1409" hidden="1">
      <c r="A1409" s="55" t="s">
        <v>1986</v>
      </c>
      <c r="B1409" s="7"/>
      <c r="C1409" s="16"/>
      <c r="D1409" s="56" t="s">
        <v>1986</v>
      </c>
      <c r="E1409" s="7"/>
    </row>
    <row r="1410" hidden="1">
      <c r="A1410" s="10"/>
      <c r="B1410" s="12"/>
      <c r="C1410" s="16"/>
      <c r="D1410" s="11"/>
      <c r="E1410" s="12"/>
    </row>
    <row r="1411" hidden="1">
      <c r="A1411" s="19" t="s">
        <v>1657</v>
      </c>
      <c r="B1411" s="6"/>
      <c r="C1411" s="6"/>
      <c r="D1411" s="6"/>
      <c r="E1411" s="7"/>
    </row>
    <row r="1412" hidden="1">
      <c r="A1412" s="20" t="s">
        <v>1658</v>
      </c>
      <c r="B1412" s="21" t="s">
        <v>1659</v>
      </c>
      <c r="C1412" s="22" t="s">
        <v>1660</v>
      </c>
      <c r="D1412" s="21" t="s">
        <v>1661</v>
      </c>
      <c r="E1412" s="23" t="s">
        <v>13</v>
      </c>
    </row>
    <row r="1413" hidden="1">
      <c r="A1413" s="57" t="s">
        <v>1662</v>
      </c>
      <c r="B1413" s="25">
        <v>6148.0</v>
      </c>
      <c r="C1413" s="26">
        <v>6150.0</v>
      </c>
      <c r="D1413" s="27">
        <v>2.0</v>
      </c>
      <c r="E1413" s="28"/>
    </row>
    <row r="1414" hidden="1">
      <c r="A1414" s="57" t="s">
        <v>1663</v>
      </c>
      <c r="B1414" s="29">
        <v>817.0</v>
      </c>
      <c r="C1414" s="26">
        <v>817.0</v>
      </c>
      <c r="D1414" s="27">
        <v>0.0</v>
      </c>
      <c r="E1414" s="40"/>
    </row>
    <row r="1415" hidden="1">
      <c r="A1415" s="57" t="s">
        <v>1664</v>
      </c>
      <c r="B1415" s="25">
        <v>0.0</v>
      </c>
      <c r="C1415" s="26"/>
      <c r="D1415" s="27">
        <v>0.0</v>
      </c>
      <c r="E1415" s="41"/>
    </row>
    <row r="1416" hidden="1">
      <c r="A1416" s="57" t="s">
        <v>1666</v>
      </c>
      <c r="B1416" s="29">
        <v>500.0</v>
      </c>
      <c r="C1416" s="26">
        <v>500.0</v>
      </c>
      <c r="D1416" s="27">
        <v>0.0</v>
      </c>
      <c r="E1416" s="41"/>
    </row>
    <row r="1417" hidden="1">
      <c r="A1417" s="31" t="s">
        <v>1668</v>
      </c>
      <c r="B1417" s="29">
        <v>0.0</v>
      </c>
      <c r="C1417" s="26"/>
      <c r="D1417" s="27">
        <v>0.0</v>
      </c>
      <c r="E1417" s="40"/>
    </row>
    <row r="1418" hidden="1">
      <c r="A1418" s="31" t="s">
        <v>1669</v>
      </c>
      <c r="B1418" s="29">
        <v>0.0</v>
      </c>
      <c r="C1418" s="26"/>
      <c r="D1418" s="27">
        <v>0.0</v>
      </c>
      <c r="E1418" s="41"/>
    </row>
    <row r="1419" hidden="1">
      <c r="A1419" s="31" t="s">
        <v>1671</v>
      </c>
      <c r="B1419" s="29">
        <v>0.0</v>
      </c>
      <c r="C1419" s="26"/>
      <c r="D1419" s="27">
        <v>0.0</v>
      </c>
      <c r="E1419" s="28"/>
    </row>
    <row r="1420" hidden="1">
      <c r="A1420" s="31" t="s">
        <v>1673</v>
      </c>
      <c r="B1420" s="29">
        <v>80.0</v>
      </c>
      <c r="C1420" s="26">
        <v>80.0</v>
      </c>
      <c r="D1420" s="27">
        <v>0.0</v>
      </c>
      <c r="E1420" s="40"/>
    </row>
    <row r="1421" hidden="1">
      <c r="A1421" s="58" t="s">
        <v>1674</v>
      </c>
      <c r="B1421" s="29">
        <v>8258.0</v>
      </c>
      <c r="C1421" s="29">
        <v>8258.0</v>
      </c>
      <c r="D1421" s="27">
        <v>0.0</v>
      </c>
      <c r="E1421" s="41"/>
    </row>
    <row r="1422" hidden="1">
      <c r="A1422" s="58" t="s">
        <v>1675</v>
      </c>
      <c r="B1422" s="29">
        <v>3215.0</v>
      </c>
      <c r="C1422" s="59">
        <v>3215.0</v>
      </c>
      <c r="D1422" s="27">
        <v>0.0</v>
      </c>
      <c r="E1422" s="41"/>
    </row>
    <row r="1423" hidden="1">
      <c r="A1423" s="58" t="s">
        <v>1676</v>
      </c>
      <c r="B1423" s="29">
        <v>4450.0</v>
      </c>
      <c r="C1423" s="59">
        <v>4450.0</v>
      </c>
      <c r="D1423" s="27">
        <v>0.0</v>
      </c>
      <c r="E1423" s="41"/>
    </row>
    <row r="1424" hidden="1">
      <c r="A1424" s="58" t="s">
        <v>1677</v>
      </c>
      <c r="B1424" s="29">
        <v>5797.0</v>
      </c>
      <c r="C1424" s="59">
        <v>5797.0</v>
      </c>
      <c r="D1424" s="27">
        <v>0.0</v>
      </c>
      <c r="E1424" s="41"/>
    </row>
    <row r="1425" hidden="1">
      <c r="A1425" s="58" t="s">
        <v>1679</v>
      </c>
      <c r="B1425" s="29">
        <v>0.0</v>
      </c>
      <c r="C1425" s="59">
        <v>0.0</v>
      </c>
      <c r="D1425" s="27">
        <v>0.0</v>
      </c>
      <c r="E1425" s="41"/>
    </row>
    <row r="1426" hidden="1">
      <c r="A1426" s="58" t="s">
        <v>1680</v>
      </c>
      <c r="B1426" s="29">
        <v>1760.0</v>
      </c>
      <c r="C1426" s="59">
        <v>1760.0</v>
      </c>
      <c r="D1426" s="27">
        <v>0.0</v>
      </c>
      <c r="E1426" s="41"/>
    </row>
    <row r="1427" hidden="1">
      <c r="A1427" s="35" t="s">
        <v>1681</v>
      </c>
      <c r="B1427" s="29">
        <v>29265.0</v>
      </c>
      <c r="C1427" s="59">
        <v>29265.0</v>
      </c>
      <c r="D1427" s="27">
        <v>0.0</v>
      </c>
      <c r="E1427" s="41"/>
    </row>
    <row r="1428" hidden="1">
      <c r="A1428" s="36" t="s">
        <v>1682</v>
      </c>
      <c r="B1428" s="42">
        <v>0.0</v>
      </c>
      <c r="C1428" s="65">
        <v>2.0</v>
      </c>
      <c r="D1428" s="66">
        <v>2.0</v>
      </c>
      <c r="E1428" s="45"/>
    </row>
    <row r="1429" hidden="1"/>
    <row r="1430" hidden="1"/>
    <row r="1431" hidden="1">
      <c r="A1431" s="5" t="s">
        <v>1980</v>
      </c>
      <c r="B1431" s="6"/>
      <c r="C1431" s="6"/>
      <c r="D1431" s="6"/>
      <c r="E1431" s="7"/>
    </row>
    <row r="1432" hidden="1">
      <c r="A1432" s="10"/>
      <c r="B1432" s="11"/>
      <c r="C1432" s="11"/>
      <c r="D1432" s="11"/>
      <c r="E1432" s="12"/>
    </row>
    <row r="1433" hidden="1">
      <c r="A1433" s="5" t="s">
        <v>1655</v>
      </c>
      <c r="B1433" s="6"/>
      <c r="C1433" s="6"/>
      <c r="D1433" s="6"/>
      <c r="E1433" s="7"/>
    </row>
    <row r="1434" hidden="1">
      <c r="A1434" s="10"/>
      <c r="B1434" s="11"/>
      <c r="C1434" s="11"/>
      <c r="D1434" s="11"/>
      <c r="E1434" s="12"/>
    </row>
    <row r="1435" hidden="1">
      <c r="A1435" s="13">
        <v>45810.0</v>
      </c>
      <c r="B1435" s="6"/>
      <c r="C1435" s="54" t="s">
        <v>1656</v>
      </c>
      <c r="D1435" s="15">
        <v>45816.0</v>
      </c>
      <c r="E1435" s="7"/>
    </row>
    <row r="1436" hidden="1">
      <c r="A1436" s="10"/>
      <c r="B1436" s="11"/>
      <c r="C1436" s="16"/>
      <c r="D1436" s="11"/>
      <c r="E1436" s="12"/>
    </row>
    <row r="1437" hidden="1">
      <c r="A1437" s="55" t="s">
        <v>1985</v>
      </c>
      <c r="B1437" s="7"/>
      <c r="C1437" s="16"/>
      <c r="D1437" s="56" t="s">
        <v>1986</v>
      </c>
      <c r="E1437" s="7"/>
    </row>
    <row r="1438" hidden="1">
      <c r="A1438" s="10"/>
      <c r="B1438" s="12"/>
      <c r="C1438" s="16"/>
      <c r="D1438" s="11"/>
      <c r="E1438" s="12"/>
    </row>
    <row r="1439" hidden="1">
      <c r="A1439" s="19" t="s">
        <v>1657</v>
      </c>
      <c r="B1439" s="6"/>
      <c r="C1439" s="6"/>
      <c r="D1439" s="6"/>
      <c r="E1439" s="7"/>
    </row>
    <row r="1440" hidden="1">
      <c r="A1440" s="20" t="s">
        <v>1658</v>
      </c>
      <c r="B1440" s="21" t="s">
        <v>1659</v>
      </c>
      <c r="C1440" s="22" t="s">
        <v>1660</v>
      </c>
      <c r="D1440" s="21" t="s">
        <v>1661</v>
      </c>
      <c r="E1440" s="23" t="s">
        <v>13</v>
      </c>
    </row>
    <row r="1441" hidden="1">
      <c r="A1441" s="57" t="s">
        <v>1662</v>
      </c>
      <c r="B1441" s="25">
        <v>25809.0</v>
      </c>
      <c r="C1441" s="26">
        <v>25810.0</v>
      </c>
      <c r="D1441" s="27">
        <v>1.0</v>
      </c>
      <c r="E1441" s="28"/>
    </row>
    <row r="1442" hidden="1">
      <c r="A1442" s="57" t="s">
        <v>1663</v>
      </c>
      <c r="B1442" s="29">
        <v>9202.0</v>
      </c>
      <c r="C1442" s="26">
        <v>9202.0</v>
      </c>
      <c r="D1442" s="27">
        <v>0.0</v>
      </c>
      <c r="E1442" s="40"/>
    </row>
    <row r="1443" hidden="1">
      <c r="A1443" s="57" t="s">
        <v>1664</v>
      </c>
      <c r="B1443" s="25">
        <v>360.0</v>
      </c>
      <c r="C1443" s="26">
        <v>360.0</v>
      </c>
      <c r="D1443" s="27">
        <v>0.0</v>
      </c>
      <c r="E1443" s="41"/>
    </row>
    <row r="1444" hidden="1">
      <c r="A1444" s="57" t="s">
        <v>1666</v>
      </c>
      <c r="B1444" s="29">
        <v>1500.0</v>
      </c>
      <c r="C1444" s="26">
        <v>1501.0</v>
      </c>
      <c r="D1444" s="27">
        <v>1.0</v>
      </c>
      <c r="E1444" s="41"/>
    </row>
    <row r="1445" hidden="1">
      <c r="A1445" s="31" t="s">
        <v>1668</v>
      </c>
      <c r="B1445" s="29">
        <v>0.0</v>
      </c>
      <c r="C1445" s="26"/>
      <c r="D1445" s="27">
        <v>0.0</v>
      </c>
      <c r="E1445" s="40"/>
    </row>
    <row r="1446" hidden="1">
      <c r="A1446" s="31" t="s">
        <v>1669</v>
      </c>
      <c r="B1446" s="29">
        <v>0.0</v>
      </c>
      <c r="C1446" s="26"/>
      <c r="D1446" s="27">
        <v>0.0</v>
      </c>
      <c r="E1446" s="41"/>
    </row>
    <row r="1447" hidden="1">
      <c r="A1447" s="31" t="s">
        <v>1671</v>
      </c>
      <c r="B1447" s="29">
        <v>0.0</v>
      </c>
      <c r="C1447" s="26"/>
      <c r="D1447" s="27">
        <v>0.0</v>
      </c>
      <c r="E1447" s="28"/>
    </row>
    <row r="1448" hidden="1">
      <c r="A1448" s="31" t="s">
        <v>1673</v>
      </c>
      <c r="B1448" s="29">
        <v>240.0</v>
      </c>
      <c r="C1448" s="26">
        <v>240.0</v>
      </c>
      <c r="D1448" s="27">
        <v>0.0</v>
      </c>
      <c r="E1448" s="40"/>
    </row>
    <row r="1449" hidden="1">
      <c r="A1449" s="58" t="s">
        <v>1674</v>
      </c>
      <c r="B1449" s="29">
        <v>47089.0</v>
      </c>
      <c r="C1449" s="29">
        <v>47089.0</v>
      </c>
      <c r="D1449" s="27">
        <v>0.0</v>
      </c>
      <c r="E1449" s="41"/>
    </row>
    <row r="1450" hidden="1">
      <c r="A1450" s="58" t="s">
        <v>1675</v>
      </c>
      <c r="B1450" s="29">
        <v>45365.0</v>
      </c>
      <c r="C1450" s="59">
        <v>45365.0</v>
      </c>
      <c r="D1450" s="27">
        <v>0.0</v>
      </c>
      <c r="E1450" s="41"/>
    </row>
    <row r="1451" hidden="1">
      <c r="A1451" s="58" t="s">
        <v>1676</v>
      </c>
      <c r="B1451" s="29">
        <v>46391.0</v>
      </c>
      <c r="C1451" s="59">
        <v>46391.0</v>
      </c>
      <c r="D1451" s="27">
        <v>0.0</v>
      </c>
      <c r="E1451" s="41"/>
    </row>
    <row r="1452" hidden="1">
      <c r="A1452" s="58" t="s">
        <v>1677</v>
      </c>
      <c r="B1452" s="29">
        <v>38177.0</v>
      </c>
      <c r="C1452" s="59">
        <v>38177.0</v>
      </c>
      <c r="D1452" s="27">
        <v>0.0</v>
      </c>
      <c r="E1452" s="41"/>
    </row>
    <row r="1453" hidden="1">
      <c r="A1453" s="58" t="s">
        <v>1679</v>
      </c>
      <c r="B1453" s="29">
        <v>649.0</v>
      </c>
      <c r="C1453" s="59">
        <v>649.0</v>
      </c>
      <c r="D1453" s="27">
        <v>0.0</v>
      </c>
      <c r="E1453" s="41"/>
    </row>
    <row r="1454" hidden="1">
      <c r="A1454" s="58" t="s">
        <v>1680</v>
      </c>
      <c r="B1454" s="29">
        <v>10729.0</v>
      </c>
      <c r="C1454" s="59">
        <v>10729.0</v>
      </c>
      <c r="D1454" s="27">
        <v>0.0</v>
      </c>
      <c r="E1454" s="41"/>
    </row>
    <row r="1455" hidden="1">
      <c r="A1455" s="35" t="s">
        <v>1681</v>
      </c>
      <c r="B1455" s="29">
        <v>214782.0</v>
      </c>
      <c r="C1455" s="59">
        <v>214782.0</v>
      </c>
      <c r="D1455" s="27">
        <v>0.0</v>
      </c>
      <c r="E1455" s="41"/>
    </row>
    <row r="1456" hidden="1">
      <c r="A1456" s="36" t="s">
        <v>1682</v>
      </c>
      <c r="B1456" s="42">
        <v>0.0</v>
      </c>
      <c r="C1456" s="65">
        <v>2.0</v>
      </c>
      <c r="D1456" s="66">
        <v>2.0</v>
      </c>
      <c r="E1456" s="45"/>
    </row>
    <row r="1457" hidden="1"/>
    <row r="1458" hidden="1"/>
    <row r="1459" hidden="1">
      <c r="A1459" s="5" t="s">
        <v>1980</v>
      </c>
      <c r="B1459" s="6"/>
      <c r="C1459" s="6"/>
      <c r="D1459" s="6"/>
      <c r="E1459" s="7"/>
    </row>
    <row r="1460" hidden="1">
      <c r="A1460" s="10"/>
      <c r="B1460" s="11"/>
      <c r="C1460" s="11"/>
      <c r="D1460" s="11"/>
      <c r="E1460" s="12"/>
    </row>
    <row r="1461" hidden="1">
      <c r="A1461" s="5" t="s">
        <v>1655</v>
      </c>
      <c r="B1461" s="6"/>
      <c r="C1461" s="6"/>
      <c r="D1461" s="6"/>
      <c r="E1461" s="7"/>
    </row>
    <row r="1462" hidden="1">
      <c r="A1462" s="10"/>
      <c r="B1462" s="11"/>
      <c r="C1462" s="11"/>
      <c r="D1462" s="11"/>
      <c r="E1462" s="12"/>
    </row>
    <row r="1463" hidden="1">
      <c r="A1463" s="13">
        <v>45817.0</v>
      </c>
      <c r="B1463" s="6"/>
      <c r="C1463" s="54" t="s">
        <v>1656</v>
      </c>
      <c r="D1463" s="15">
        <v>45823.0</v>
      </c>
      <c r="E1463" s="7"/>
    </row>
    <row r="1464" hidden="1">
      <c r="A1464" s="10"/>
      <c r="B1464" s="11"/>
      <c r="C1464" s="16"/>
      <c r="D1464" s="11"/>
      <c r="E1464" s="12"/>
    </row>
    <row r="1465" hidden="1">
      <c r="A1465" s="55" t="s">
        <v>1985</v>
      </c>
      <c r="B1465" s="7"/>
      <c r="C1465" s="16"/>
      <c r="D1465" s="56" t="s">
        <v>1986</v>
      </c>
      <c r="E1465" s="7"/>
    </row>
    <row r="1466" hidden="1">
      <c r="A1466" s="10"/>
      <c r="B1466" s="12"/>
      <c r="C1466" s="16"/>
      <c r="D1466" s="11"/>
      <c r="E1466" s="12"/>
    </row>
    <row r="1467" hidden="1">
      <c r="A1467" s="19" t="s">
        <v>1657</v>
      </c>
      <c r="B1467" s="6"/>
      <c r="C1467" s="6"/>
      <c r="D1467" s="6"/>
      <c r="E1467" s="7"/>
    </row>
    <row r="1468" hidden="1">
      <c r="A1468" s="20" t="s">
        <v>1658</v>
      </c>
      <c r="B1468" s="21" t="s">
        <v>1659</v>
      </c>
      <c r="C1468" s="22" t="s">
        <v>1660</v>
      </c>
      <c r="D1468" s="21" t="s">
        <v>1661</v>
      </c>
      <c r="E1468" s="23" t="s">
        <v>13</v>
      </c>
    </row>
    <row r="1469" hidden="1">
      <c r="A1469" s="57" t="s">
        <v>1662</v>
      </c>
      <c r="B1469" s="25">
        <v>30853.0</v>
      </c>
      <c r="C1469" s="26">
        <v>30853.0</v>
      </c>
      <c r="D1469" s="27">
        <v>0.0</v>
      </c>
      <c r="E1469" s="28"/>
    </row>
    <row r="1470" hidden="1">
      <c r="A1470" s="57" t="s">
        <v>1663</v>
      </c>
      <c r="B1470" s="29">
        <v>8763.0</v>
      </c>
      <c r="C1470" s="26">
        <v>8763.0</v>
      </c>
      <c r="D1470" s="27">
        <v>0.0</v>
      </c>
      <c r="E1470" s="40"/>
    </row>
    <row r="1471" hidden="1">
      <c r="A1471" s="57" t="s">
        <v>1664</v>
      </c>
      <c r="B1471" s="25">
        <v>440.0</v>
      </c>
      <c r="C1471" s="26">
        <v>440.0</v>
      </c>
      <c r="D1471" s="27">
        <v>0.0</v>
      </c>
      <c r="E1471" s="41"/>
    </row>
    <row r="1472" hidden="1">
      <c r="A1472" s="57" t="s">
        <v>1666</v>
      </c>
      <c r="B1472" s="29">
        <v>500.0</v>
      </c>
      <c r="C1472" s="26">
        <v>500.0</v>
      </c>
      <c r="D1472" s="27">
        <v>0.0</v>
      </c>
      <c r="E1472" s="41"/>
    </row>
    <row r="1473" hidden="1">
      <c r="A1473" s="31" t="s">
        <v>1668</v>
      </c>
      <c r="B1473" s="29">
        <v>440.0</v>
      </c>
      <c r="C1473" s="26"/>
      <c r="D1473" s="27">
        <v>-440.0</v>
      </c>
      <c r="E1473" s="40"/>
    </row>
    <row r="1474" hidden="1">
      <c r="A1474" s="31" t="s">
        <v>1669</v>
      </c>
      <c r="B1474" s="29">
        <v>0.0</v>
      </c>
      <c r="C1474" s="26"/>
      <c r="D1474" s="27">
        <v>0.0</v>
      </c>
      <c r="E1474" s="41"/>
    </row>
    <row r="1475" hidden="1">
      <c r="A1475" s="31" t="s">
        <v>1671</v>
      </c>
      <c r="B1475" s="29">
        <v>2520.0</v>
      </c>
      <c r="C1475" s="26">
        <v>2520.0</v>
      </c>
      <c r="D1475" s="27">
        <v>0.0</v>
      </c>
      <c r="E1475" s="28" t="s">
        <v>3749</v>
      </c>
    </row>
    <row r="1476" hidden="1">
      <c r="A1476" s="31" t="s">
        <v>1673</v>
      </c>
      <c r="B1476" s="29">
        <v>2360.0</v>
      </c>
      <c r="C1476" s="26">
        <v>2800.0</v>
      </c>
      <c r="D1476" s="27">
        <v>440.0</v>
      </c>
      <c r="E1476" s="40"/>
    </row>
    <row r="1477" hidden="1">
      <c r="A1477" s="58" t="s">
        <v>1674</v>
      </c>
      <c r="B1477" s="29">
        <v>38206.0</v>
      </c>
      <c r="C1477" s="29">
        <v>38206.0</v>
      </c>
      <c r="D1477" s="27">
        <v>0.0</v>
      </c>
      <c r="E1477" s="41"/>
    </row>
    <row r="1478" hidden="1">
      <c r="A1478" s="58" t="s">
        <v>1675</v>
      </c>
      <c r="B1478" s="29">
        <v>37131.0</v>
      </c>
      <c r="C1478" s="59">
        <v>37131.0</v>
      </c>
      <c r="D1478" s="27">
        <v>0.0</v>
      </c>
      <c r="E1478" s="41"/>
    </row>
    <row r="1479" hidden="1">
      <c r="A1479" s="58" t="s">
        <v>1676</v>
      </c>
      <c r="B1479" s="29">
        <v>49905.0</v>
      </c>
      <c r="C1479" s="59">
        <v>49905.0</v>
      </c>
      <c r="D1479" s="27">
        <v>0.0</v>
      </c>
      <c r="E1479" s="41"/>
    </row>
    <row r="1480" hidden="1">
      <c r="A1480" s="58" t="s">
        <v>1677</v>
      </c>
      <c r="B1480" s="29">
        <v>48027.0</v>
      </c>
      <c r="C1480" s="59">
        <v>48027.0</v>
      </c>
      <c r="D1480" s="27">
        <v>0.0</v>
      </c>
      <c r="E1480" s="41"/>
    </row>
    <row r="1481" hidden="1">
      <c r="A1481" s="58" t="s">
        <v>1679</v>
      </c>
      <c r="B1481" s="29">
        <v>300.0</v>
      </c>
      <c r="C1481" s="59">
        <v>300.0</v>
      </c>
      <c r="D1481" s="27">
        <v>0.0</v>
      </c>
      <c r="E1481" s="41"/>
    </row>
    <row r="1482" hidden="1">
      <c r="A1482" s="58" t="s">
        <v>1680</v>
      </c>
      <c r="B1482" s="29">
        <v>8261.0</v>
      </c>
      <c r="C1482" s="59">
        <v>8261.0</v>
      </c>
      <c r="D1482" s="27">
        <v>0.0</v>
      </c>
      <c r="E1482" s="41"/>
    </row>
    <row r="1483" hidden="1">
      <c r="A1483" s="35" t="s">
        <v>1681</v>
      </c>
      <c r="B1483" s="29">
        <v>219445.0</v>
      </c>
      <c r="C1483" s="59">
        <v>219445.0</v>
      </c>
      <c r="D1483" s="27">
        <v>0.0</v>
      </c>
      <c r="E1483" s="41"/>
    </row>
    <row r="1484" hidden="1">
      <c r="A1484" s="36" t="s">
        <v>1682</v>
      </c>
      <c r="B1484" s="42">
        <v>0.0</v>
      </c>
      <c r="C1484" s="65">
        <v>0.0</v>
      </c>
      <c r="D1484" s="66">
        <v>0.0</v>
      </c>
      <c r="E1484" s="45"/>
    </row>
    <row r="1485" hidden="1"/>
    <row r="1486" hidden="1"/>
    <row r="1487" hidden="1">
      <c r="A1487" s="5" t="s">
        <v>1980</v>
      </c>
      <c r="B1487" s="6"/>
      <c r="C1487" s="6"/>
      <c r="D1487" s="6"/>
      <c r="E1487" s="7"/>
    </row>
    <row r="1488" hidden="1">
      <c r="A1488" s="10"/>
      <c r="B1488" s="11"/>
      <c r="C1488" s="11"/>
      <c r="D1488" s="11"/>
      <c r="E1488" s="12"/>
    </row>
    <row r="1489" hidden="1">
      <c r="A1489" s="5" t="s">
        <v>1655</v>
      </c>
      <c r="B1489" s="6"/>
      <c r="C1489" s="6"/>
      <c r="D1489" s="6"/>
      <c r="E1489" s="7"/>
    </row>
    <row r="1490" hidden="1">
      <c r="A1490" s="10"/>
      <c r="B1490" s="11"/>
      <c r="C1490" s="11"/>
      <c r="D1490" s="11"/>
      <c r="E1490" s="12"/>
    </row>
    <row r="1491" hidden="1">
      <c r="A1491" s="13">
        <v>45824.0</v>
      </c>
      <c r="B1491" s="6"/>
      <c r="C1491" s="54" t="s">
        <v>1656</v>
      </c>
      <c r="D1491" s="15">
        <v>45830.0</v>
      </c>
      <c r="E1491" s="7"/>
    </row>
    <row r="1492" hidden="1">
      <c r="A1492" s="10"/>
      <c r="B1492" s="11"/>
      <c r="C1492" s="16"/>
      <c r="D1492" s="11"/>
      <c r="E1492" s="12"/>
    </row>
    <row r="1493" hidden="1">
      <c r="A1493" s="55" t="s">
        <v>1985</v>
      </c>
      <c r="B1493" s="7"/>
      <c r="C1493" s="16"/>
      <c r="D1493" s="56" t="s">
        <v>1986</v>
      </c>
      <c r="E1493" s="7"/>
    </row>
    <row r="1494" hidden="1">
      <c r="A1494" s="10"/>
      <c r="B1494" s="12"/>
      <c r="C1494" s="16"/>
      <c r="D1494" s="11"/>
      <c r="E1494" s="12"/>
    </row>
    <row r="1495" hidden="1">
      <c r="A1495" s="19" t="s">
        <v>1657</v>
      </c>
      <c r="B1495" s="6"/>
      <c r="C1495" s="6"/>
      <c r="D1495" s="6"/>
      <c r="E1495" s="7"/>
    </row>
    <row r="1496" hidden="1">
      <c r="A1496" s="20" t="s">
        <v>1658</v>
      </c>
      <c r="B1496" s="21" t="s">
        <v>1659</v>
      </c>
      <c r="C1496" s="22" t="s">
        <v>1660</v>
      </c>
      <c r="D1496" s="21" t="s">
        <v>1661</v>
      </c>
      <c r="E1496" s="23" t="s">
        <v>13</v>
      </c>
    </row>
    <row r="1497" hidden="1">
      <c r="A1497" s="57" t="s">
        <v>1662</v>
      </c>
      <c r="B1497" s="25">
        <v>24008.0</v>
      </c>
      <c r="C1497" s="26">
        <v>24010.0</v>
      </c>
      <c r="D1497" s="27">
        <v>2.0</v>
      </c>
      <c r="E1497" s="28"/>
    </row>
    <row r="1498" hidden="1">
      <c r="A1498" s="57" t="s">
        <v>1663</v>
      </c>
      <c r="B1498" s="29">
        <v>7668.0</v>
      </c>
      <c r="C1498" s="26">
        <v>7668.0</v>
      </c>
      <c r="D1498" s="27">
        <v>0.0</v>
      </c>
      <c r="E1498" s="40"/>
    </row>
    <row r="1499" hidden="1">
      <c r="A1499" s="57" t="s">
        <v>1664</v>
      </c>
      <c r="B1499" s="25">
        <v>0.0</v>
      </c>
      <c r="C1499" s="26"/>
      <c r="D1499" s="27">
        <v>0.0</v>
      </c>
      <c r="E1499" s="41"/>
    </row>
    <row r="1500" hidden="1">
      <c r="A1500" s="57" t="s">
        <v>1666</v>
      </c>
      <c r="B1500" s="29">
        <v>500.0</v>
      </c>
      <c r="C1500" s="26">
        <v>500.0</v>
      </c>
      <c r="D1500" s="27">
        <v>0.0</v>
      </c>
      <c r="E1500" s="41"/>
    </row>
    <row r="1501" hidden="1">
      <c r="A1501" s="31" t="s">
        <v>1668</v>
      </c>
      <c r="B1501" s="29">
        <v>240.0</v>
      </c>
      <c r="C1501" s="26">
        <v>240.0</v>
      </c>
      <c r="D1501" s="27">
        <v>0.0</v>
      </c>
      <c r="E1501" s="40"/>
    </row>
    <row r="1502" hidden="1">
      <c r="A1502" s="31" t="s">
        <v>1669</v>
      </c>
      <c r="B1502" s="29">
        <v>0.0</v>
      </c>
      <c r="C1502" s="26"/>
      <c r="D1502" s="27">
        <v>0.0</v>
      </c>
      <c r="E1502" s="41"/>
    </row>
    <row r="1503" hidden="1">
      <c r="A1503" s="31" t="s">
        <v>1671</v>
      </c>
      <c r="B1503" s="29">
        <v>0.0</v>
      </c>
      <c r="C1503" s="26"/>
      <c r="D1503" s="27">
        <v>0.0</v>
      </c>
      <c r="E1503" s="28"/>
    </row>
    <row r="1504" hidden="1">
      <c r="A1504" s="31" t="s">
        <v>1673</v>
      </c>
      <c r="B1504" s="29">
        <v>2760.0</v>
      </c>
      <c r="C1504" s="26">
        <v>2760.0</v>
      </c>
      <c r="D1504" s="27">
        <v>0.0</v>
      </c>
      <c r="E1504" s="40"/>
    </row>
    <row r="1505" hidden="1">
      <c r="A1505" s="58" t="s">
        <v>1674</v>
      </c>
      <c r="B1505" s="29">
        <v>45194.0</v>
      </c>
      <c r="C1505" s="29">
        <v>45194.0</v>
      </c>
      <c r="D1505" s="27">
        <v>0.0</v>
      </c>
      <c r="E1505" s="41"/>
    </row>
    <row r="1506" hidden="1">
      <c r="A1506" s="58" t="s">
        <v>1675</v>
      </c>
      <c r="B1506" s="29">
        <v>36329.0</v>
      </c>
      <c r="C1506" s="59">
        <v>35965.0</v>
      </c>
      <c r="D1506" s="27">
        <v>-364.0</v>
      </c>
      <c r="E1506" s="41"/>
    </row>
    <row r="1507" hidden="1">
      <c r="A1507" s="58" t="s">
        <v>1676</v>
      </c>
      <c r="B1507" s="29">
        <v>52527.0</v>
      </c>
      <c r="C1507" s="59">
        <v>52081.0</v>
      </c>
      <c r="D1507" s="27">
        <v>-446.0</v>
      </c>
      <c r="E1507" s="41"/>
    </row>
    <row r="1508" hidden="1">
      <c r="A1508" s="58" t="s">
        <v>1677</v>
      </c>
      <c r="B1508" s="29">
        <v>51650.0</v>
      </c>
      <c r="C1508" s="59">
        <v>51650.0</v>
      </c>
      <c r="D1508" s="27">
        <v>0.0</v>
      </c>
      <c r="E1508" s="41"/>
    </row>
    <row r="1509" hidden="1">
      <c r="A1509" s="58" t="s">
        <v>1679</v>
      </c>
      <c r="B1509" s="29">
        <v>1261.0</v>
      </c>
      <c r="C1509" s="59">
        <v>1261.0</v>
      </c>
      <c r="D1509" s="27">
        <v>0.0</v>
      </c>
      <c r="E1509" s="41"/>
    </row>
    <row r="1510" hidden="1">
      <c r="A1510" s="58" t="s">
        <v>1680</v>
      </c>
      <c r="B1510" s="29">
        <v>9759.0</v>
      </c>
      <c r="C1510" s="59">
        <v>9759.0</v>
      </c>
      <c r="D1510" s="27">
        <v>0.0</v>
      </c>
      <c r="E1510" s="41"/>
    </row>
    <row r="1511" hidden="1">
      <c r="A1511" s="35" t="s">
        <v>1681</v>
      </c>
      <c r="B1511" s="29">
        <v>222071.5</v>
      </c>
      <c r="C1511" s="59">
        <v>221261.5</v>
      </c>
      <c r="D1511" s="27">
        <v>-810.0</v>
      </c>
      <c r="E1511" s="41"/>
    </row>
    <row r="1512" hidden="1">
      <c r="A1512" s="36" t="s">
        <v>1682</v>
      </c>
      <c r="B1512" s="42">
        <v>65.5</v>
      </c>
      <c r="C1512" s="65">
        <v>67.5</v>
      </c>
      <c r="D1512" s="66">
        <v>2.0</v>
      </c>
      <c r="E1512" s="45"/>
    </row>
    <row r="1513" hidden="1"/>
    <row r="1514" hidden="1"/>
    <row r="1515" hidden="1">
      <c r="A1515" s="5" t="s">
        <v>1980</v>
      </c>
      <c r="B1515" s="6"/>
      <c r="C1515" s="6"/>
      <c r="D1515" s="6"/>
      <c r="E1515" s="7"/>
    </row>
    <row r="1516" hidden="1">
      <c r="A1516" s="10"/>
      <c r="B1516" s="11"/>
      <c r="C1516" s="11"/>
      <c r="D1516" s="11"/>
      <c r="E1516" s="12"/>
    </row>
    <row r="1517" hidden="1">
      <c r="A1517" s="5" t="s">
        <v>1655</v>
      </c>
      <c r="B1517" s="6"/>
      <c r="C1517" s="6"/>
      <c r="D1517" s="6"/>
      <c r="E1517" s="7"/>
    </row>
    <row r="1518" hidden="1">
      <c r="A1518" s="10"/>
      <c r="B1518" s="11"/>
      <c r="C1518" s="11"/>
      <c r="D1518" s="11"/>
      <c r="E1518" s="12"/>
    </row>
    <row r="1519" hidden="1">
      <c r="A1519" s="13">
        <v>45831.0</v>
      </c>
      <c r="B1519" s="6"/>
      <c r="C1519" s="54" t="s">
        <v>1656</v>
      </c>
      <c r="D1519" s="15">
        <v>45838.0</v>
      </c>
      <c r="E1519" s="7"/>
    </row>
    <row r="1520" hidden="1">
      <c r="A1520" s="10"/>
      <c r="B1520" s="11"/>
      <c r="C1520" s="16"/>
      <c r="D1520" s="11"/>
      <c r="E1520" s="12"/>
    </row>
    <row r="1521" hidden="1">
      <c r="A1521" s="55" t="s">
        <v>1985</v>
      </c>
      <c r="B1521" s="7"/>
      <c r="C1521" s="16"/>
      <c r="D1521" s="56" t="s">
        <v>1985</v>
      </c>
      <c r="E1521" s="7"/>
    </row>
    <row r="1522" hidden="1">
      <c r="A1522" s="10"/>
      <c r="B1522" s="12"/>
      <c r="C1522" s="16"/>
      <c r="D1522" s="11"/>
      <c r="E1522" s="12"/>
    </row>
    <row r="1523" hidden="1">
      <c r="A1523" s="19" t="s">
        <v>1657</v>
      </c>
      <c r="B1523" s="6"/>
      <c r="C1523" s="6"/>
      <c r="D1523" s="6"/>
      <c r="E1523" s="7"/>
    </row>
    <row r="1524" hidden="1">
      <c r="A1524" s="20" t="s">
        <v>1658</v>
      </c>
      <c r="B1524" s="21" t="s">
        <v>1659</v>
      </c>
      <c r="C1524" s="22" t="s">
        <v>1660</v>
      </c>
      <c r="D1524" s="21" t="s">
        <v>1661</v>
      </c>
      <c r="E1524" s="23" t="s">
        <v>13</v>
      </c>
    </row>
    <row r="1525" hidden="1">
      <c r="A1525" s="57" t="s">
        <v>1662</v>
      </c>
      <c r="B1525" s="25">
        <v>36174.0</v>
      </c>
      <c r="C1525" s="26">
        <v>36175.0</v>
      </c>
      <c r="D1525" s="27">
        <v>1.0</v>
      </c>
      <c r="E1525" s="28"/>
    </row>
    <row r="1526" hidden="1">
      <c r="A1526" s="57" t="s">
        <v>1663</v>
      </c>
      <c r="B1526" s="29">
        <v>7086.0</v>
      </c>
      <c r="C1526" s="26">
        <v>7086.0</v>
      </c>
      <c r="D1526" s="27">
        <v>0.0</v>
      </c>
      <c r="E1526" s="40"/>
    </row>
    <row r="1527" hidden="1">
      <c r="A1527" s="57" t="s">
        <v>1664</v>
      </c>
      <c r="B1527" s="25">
        <v>360.0</v>
      </c>
      <c r="C1527" s="26">
        <v>360.0</v>
      </c>
      <c r="D1527" s="27">
        <v>0.0</v>
      </c>
      <c r="E1527" s="41"/>
    </row>
    <row r="1528" hidden="1">
      <c r="A1528" s="57" t="s">
        <v>1666</v>
      </c>
      <c r="B1528" s="29">
        <v>0.0</v>
      </c>
      <c r="C1528" s="26"/>
      <c r="D1528" s="27">
        <v>0.0</v>
      </c>
      <c r="E1528" s="41"/>
    </row>
    <row r="1529" hidden="1">
      <c r="A1529" s="31" t="s">
        <v>1668</v>
      </c>
      <c r="B1529" s="29">
        <v>0.0</v>
      </c>
      <c r="C1529" s="26"/>
      <c r="D1529" s="27">
        <v>0.0</v>
      </c>
      <c r="E1529" s="40"/>
    </row>
    <row r="1530" hidden="1">
      <c r="A1530" s="31" t="s">
        <v>1669</v>
      </c>
      <c r="B1530" s="29">
        <v>0.0</v>
      </c>
      <c r="C1530" s="26"/>
      <c r="D1530" s="27">
        <v>0.0</v>
      </c>
      <c r="E1530" s="41"/>
    </row>
    <row r="1531" hidden="1">
      <c r="A1531" s="31" t="s">
        <v>1671</v>
      </c>
      <c r="B1531" s="29">
        <v>6427.0</v>
      </c>
      <c r="C1531" s="26">
        <v>6427.0</v>
      </c>
      <c r="D1531" s="27">
        <v>0.0</v>
      </c>
      <c r="E1531" s="28" t="s">
        <v>3750</v>
      </c>
    </row>
    <row r="1532" hidden="1">
      <c r="A1532" s="31" t="s">
        <v>1673</v>
      </c>
      <c r="B1532" s="29">
        <v>4720.0</v>
      </c>
      <c r="C1532" s="26">
        <v>4720.0</v>
      </c>
      <c r="D1532" s="27">
        <v>0.0</v>
      </c>
      <c r="E1532" s="40"/>
    </row>
    <row r="1533" hidden="1">
      <c r="A1533" s="58" t="s">
        <v>1674</v>
      </c>
      <c r="B1533" s="29">
        <v>44146.8</v>
      </c>
      <c r="C1533" s="29">
        <v>44146.80000000001</v>
      </c>
      <c r="D1533" s="27">
        <v>7.275957614183426E-12</v>
      </c>
      <c r="E1533" s="41"/>
    </row>
    <row r="1534" hidden="1">
      <c r="A1534" s="58" t="s">
        <v>1675</v>
      </c>
      <c r="B1534" s="29">
        <v>45112.0</v>
      </c>
      <c r="C1534" s="59">
        <v>45112.0</v>
      </c>
      <c r="D1534" s="27">
        <v>0.0</v>
      </c>
      <c r="E1534" s="41"/>
    </row>
    <row r="1535" hidden="1">
      <c r="A1535" s="58" t="s">
        <v>1676</v>
      </c>
      <c r="B1535" s="29">
        <v>65365.0</v>
      </c>
      <c r="C1535" s="59">
        <v>65365.0</v>
      </c>
      <c r="D1535" s="27">
        <v>0.0</v>
      </c>
      <c r="E1535" s="41"/>
    </row>
    <row r="1536" hidden="1">
      <c r="A1536" s="58" t="s">
        <v>1677</v>
      </c>
      <c r="B1536" s="29">
        <v>50345.0</v>
      </c>
      <c r="C1536" s="59">
        <v>50345.0</v>
      </c>
      <c r="D1536" s="27">
        <v>0.0</v>
      </c>
      <c r="E1536" s="41"/>
    </row>
    <row r="1537" hidden="1">
      <c r="A1537" s="58" t="s">
        <v>1679</v>
      </c>
      <c r="B1537" s="29">
        <v>573.0</v>
      </c>
      <c r="C1537" s="59">
        <v>573.0</v>
      </c>
      <c r="D1537" s="27">
        <v>0.0</v>
      </c>
      <c r="E1537" s="41"/>
    </row>
    <row r="1538" hidden="1">
      <c r="A1538" s="58" t="s">
        <v>1680</v>
      </c>
      <c r="B1538" s="29">
        <v>14781.0</v>
      </c>
      <c r="C1538" s="59">
        <v>14781.0</v>
      </c>
      <c r="D1538" s="27">
        <v>0.0</v>
      </c>
      <c r="E1538" s="41"/>
    </row>
    <row r="1539" hidden="1">
      <c r="A1539" s="35" t="s">
        <v>1681</v>
      </c>
      <c r="B1539" s="29">
        <v>260309.19999999998</v>
      </c>
      <c r="C1539" s="59">
        <v>260309.19999999998</v>
      </c>
      <c r="D1539" s="27">
        <v>0.0</v>
      </c>
      <c r="E1539" s="41"/>
    </row>
    <row r="1540" hidden="1">
      <c r="A1540" s="36" t="s">
        <v>1682</v>
      </c>
      <c r="B1540" s="42">
        <v>-0.39999999999417923</v>
      </c>
      <c r="C1540" s="65">
        <v>0.6000000000349246</v>
      </c>
      <c r="D1540" s="66">
        <v>1.0000000000291038</v>
      </c>
      <c r="E1540" s="45"/>
    </row>
    <row r="1541" hidden="1"/>
    <row r="1542" hidden="1"/>
    <row r="1543" hidden="1">
      <c r="A1543" s="5" t="s">
        <v>1980</v>
      </c>
      <c r="B1543" s="6"/>
      <c r="C1543" s="6"/>
      <c r="D1543" s="6"/>
      <c r="E1543" s="7"/>
    </row>
    <row r="1544" hidden="1">
      <c r="A1544" s="10"/>
      <c r="B1544" s="11"/>
      <c r="C1544" s="11"/>
      <c r="D1544" s="11"/>
      <c r="E1544" s="12"/>
    </row>
    <row r="1545" hidden="1">
      <c r="A1545" s="5" t="s">
        <v>1655</v>
      </c>
      <c r="B1545" s="6"/>
      <c r="C1545" s="6"/>
      <c r="D1545" s="6"/>
      <c r="E1545" s="7"/>
    </row>
    <row r="1546" hidden="1">
      <c r="A1546" s="10"/>
      <c r="B1546" s="11"/>
      <c r="C1546" s="11"/>
      <c r="D1546" s="11"/>
      <c r="E1546" s="12"/>
    </row>
    <row r="1547" hidden="1">
      <c r="A1547" s="13">
        <v>45839.0</v>
      </c>
      <c r="B1547" s="6"/>
      <c r="C1547" s="54" t="s">
        <v>1656</v>
      </c>
      <c r="D1547" s="15">
        <v>45844.0</v>
      </c>
      <c r="E1547" s="7"/>
    </row>
    <row r="1548" hidden="1">
      <c r="A1548" s="10"/>
      <c r="B1548" s="11"/>
      <c r="C1548" s="16"/>
      <c r="D1548" s="11"/>
      <c r="E1548" s="12"/>
    </row>
    <row r="1549" hidden="1">
      <c r="A1549" s="55" t="s">
        <v>1987</v>
      </c>
      <c r="B1549" s="7"/>
      <c r="C1549" s="16"/>
      <c r="D1549" s="56" t="s">
        <v>1986</v>
      </c>
      <c r="E1549" s="7"/>
    </row>
    <row r="1550" hidden="1">
      <c r="A1550" s="10"/>
      <c r="B1550" s="12"/>
      <c r="C1550" s="16"/>
      <c r="D1550" s="11"/>
      <c r="E1550" s="12"/>
    </row>
    <row r="1551" hidden="1">
      <c r="A1551" s="19" t="s">
        <v>1657</v>
      </c>
      <c r="B1551" s="6"/>
      <c r="C1551" s="6"/>
      <c r="D1551" s="6"/>
      <c r="E1551" s="7"/>
    </row>
    <row r="1552" hidden="1">
      <c r="A1552" s="20" t="s">
        <v>1658</v>
      </c>
      <c r="B1552" s="21" t="s">
        <v>1659</v>
      </c>
      <c r="C1552" s="22" t="s">
        <v>1660</v>
      </c>
      <c r="D1552" s="21" t="s">
        <v>1661</v>
      </c>
      <c r="E1552" s="23" t="s">
        <v>13</v>
      </c>
    </row>
    <row r="1553" hidden="1">
      <c r="A1553" s="57" t="s">
        <v>1662</v>
      </c>
      <c r="B1553" s="25">
        <v>25644.0</v>
      </c>
      <c r="C1553" s="26">
        <v>25645.0</v>
      </c>
      <c r="D1553" s="27">
        <v>1.0</v>
      </c>
      <c r="E1553" s="28"/>
    </row>
    <row r="1554" hidden="1">
      <c r="A1554" s="57" t="s">
        <v>1663</v>
      </c>
      <c r="B1554" s="29">
        <v>6439.0</v>
      </c>
      <c r="C1554" s="26">
        <v>6439.0</v>
      </c>
      <c r="D1554" s="27">
        <v>0.0</v>
      </c>
      <c r="E1554" s="40"/>
    </row>
    <row r="1555" hidden="1">
      <c r="A1555" s="57" t="s">
        <v>1664</v>
      </c>
      <c r="B1555" s="25">
        <v>240.0</v>
      </c>
      <c r="C1555" s="26">
        <v>240.0</v>
      </c>
      <c r="D1555" s="27">
        <v>0.0</v>
      </c>
      <c r="E1555" s="41"/>
    </row>
    <row r="1556" hidden="1">
      <c r="A1556" s="57" t="s">
        <v>1666</v>
      </c>
      <c r="B1556" s="29">
        <v>504.0</v>
      </c>
      <c r="C1556" s="26">
        <v>504.0</v>
      </c>
      <c r="D1556" s="27">
        <v>0.0</v>
      </c>
      <c r="E1556" s="41"/>
    </row>
    <row r="1557" hidden="1">
      <c r="A1557" s="31" t="s">
        <v>1668</v>
      </c>
      <c r="B1557" s="29">
        <v>0.0</v>
      </c>
      <c r="C1557" s="26"/>
      <c r="D1557" s="27">
        <v>0.0</v>
      </c>
      <c r="E1557" s="40"/>
    </row>
    <row r="1558" hidden="1">
      <c r="A1558" s="31" t="s">
        <v>1669</v>
      </c>
      <c r="B1558" s="29">
        <v>0.0</v>
      </c>
      <c r="C1558" s="26"/>
      <c r="D1558" s="27">
        <v>0.0</v>
      </c>
      <c r="E1558" s="41"/>
    </row>
    <row r="1559" hidden="1">
      <c r="A1559" s="31" t="s">
        <v>1671</v>
      </c>
      <c r="B1559" s="29">
        <v>928.0</v>
      </c>
      <c r="C1559" s="26">
        <v>928.0</v>
      </c>
      <c r="D1559" s="27">
        <v>0.0</v>
      </c>
      <c r="E1559" s="28"/>
    </row>
    <row r="1560" hidden="1">
      <c r="A1560" s="31" t="s">
        <v>1673</v>
      </c>
      <c r="B1560" s="29">
        <v>2960.0</v>
      </c>
      <c r="C1560" s="26">
        <v>2920.0</v>
      </c>
      <c r="D1560" s="27">
        <v>-40.0</v>
      </c>
      <c r="E1560" s="40"/>
    </row>
    <row r="1561" hidden="1">
      <c r="A1561" s="58" t="s">
        <v>1674</v>
      </c>
      <c r="B1561" s="29">
        <v>43188.0</v>
      </c>
      <c r="C1561" s="29">
        <v>43188.0</v>
      </c>
      <c r="D1561" s="27">
        <v>0.0</v>
      </c>
      <c r="E1561" s="41"/>
    </row>
    <row r="1562" hidden="1">
      <c r="A1562" s="58" t="s">
        <v>1675</v>
      </c>
      <c r="B1562" s="29">
        <v>40145.0</v>
      </c>
      <c r="C1562" s="59">
        <v>40145.0</v>
      </c>
      <c r="D1562" s="27">
        <v>0.0</v>
      </c>
      <c r="E1562" s="41"/>
    </row>
    <row r="1563" hidden="1">
      <c r="A1563" s="58" t="s">
        <v>1676</v>
      </c>
      <c r="B1563" s="29">
        <v>35747.0</v>
      </c>
      <c r="C1563" s="59">
        <v>35747.0</v>
      </c>
      <c r="D1563" s="27">
        <v>0.0</v>
      </c>
      <c r="E1563" s="41"/>
    </row>
    <row r="1564" hidden="1">
      <c r="A1564" s="58" t="s">
        <v>1677</v>
      </c>
      <c r="B1564" s="29">
        <v>33611.0</v>
      </c>
      <c r="C1564" s="59">
        <v>33611.0</v>
      </c>
      <c r="D1564" s="27">
        <v>0.0</v>
      </c>
      <c r="E1564" s="41"/>
    </row>
    <row r="1565" hidden="1">
      <c r="A1565" s="58" t="s">
        <v>1679</v>
      </c>
      <c r="B1565" s="29">
        <v>872.0</v>
      </c>
      <c r="C1565" s="59">
        <v>872.0</v>
      </c>
      <c r="D1565" s="27">
        <v>0.0</v>
      </c>
      <c r="E1565" s="41"/>
    </row>
    <row r="1566" hidden="1">
      <c r="A1566" s="58" t="s">
        <v>1680</v>
      </c>
      <c r="B1566" s="29">
        <v>9798.0</v>
      </c>
      <c r="C1566" s="59">
        <v>9798.0</v>
      </c>
      <c r="D1566" s="27">
        <v>0.0</v>
      </c>
      <c r="E1566" s="41"/>
    </row>
    <row r="1567" hidden="1">
      <c r="A1567" s="35" t="s">
        <v>1681</v>
      </c>
      <c r="B1567" s="29">
        <v>190238.0</v>
      </c>
      <c r="C1567" s="59">
        <v>190238.0</v>
      </c>
      <c r="D1567" s="27">
        <v>0.0</v>
      </c>
      <c r="E1567" s="41"/>
    </row>
    <row r="1568" hidden="1">
      <c r="A1568" s="36" t="s">
        <v>1682</v>
      </c>
      <c r="B1568" s="42">
        <v>40.0</v>
      </c>
      <c r="C1568" s="65">
        <v>1.0</v>
      </c>
      <c r="D1568" s="66">
        <v>-39.0</v>
      </c>
      <c r="E1568" s="45"/>
    </row>
    <row r="1569" hidden="1"/>
    <row r="1570" hidden="1"/>
    <row r="1571" hidden="1">
      <c r="A1571" s="5" t="s">
        <v>1980</v>
      </c>
      <c r="B1571" s="6"/>
      <c r="C1571" s="6"/>
      <c r="D1571" s="6"/>
      <c r="E1571" s="7"/>
    </row>
    <row r="1572" hidden="1">
      <c r="A1572" s="10"/>
      <c r="B1572" s="11"/>
      <c r="C1572" s="11"/>
      <c r="D1572" s="11"/>
      <c r="E1572" s="12"/>
    </row>
    <row r="1573" hidden="1">
      <c r="A1573" s="5" t="s">
        <v>1655</v>
      </c>
      <c r="B1573" s="6"/>
      <c r="C1573" s="6"/>
      <c r="D1573" s="6"/>
      <c r="E1573" s="7"/>
    </row>
    <row r="1574" hidden="1">
      <c r="A1574" s="10"/>
      <c r="B1574" s="11"/>
      <c r="C1574" s="11"/>
      <c r="D1574" s="11"/>
      <c r="E1574" s="12"/>
    </row>
    <row r="1575" hidden="1">
      <c r="A1575" s="13">
        <v>45845.0</v>
      </c>
      <c r="B1575" s="6"/>
      <c r="C1575" s="54" t="s">
        <v>1656</v>
      </c>
      <c r="D1575" s="15">
        <v>45851.0</v>
      </c>
      <c r="E1575" s="7"/>
    </row>
    <row r="1576" hidden="1">
      <c r="A1576" s="10"/>
      <c r="B1576" s="11"/>
      <c r="C1576" s="16"/>
      <c r="D1576" s="11"/>
      <c r="E1576" s="12"/>
    </row>
    <row r="1577" hidden="1">
      <c r="A1577" s="55" t="s">
        <v>1985</v>
      </c>
      <c r="B1577" s="7"/>
      <c r="C1577" s="16"/>
      <c r="D1577" s="56" t="s">
        <v>1986</v>
      </c>
      <c r="E1577" s="7"/>
    </row>
    <row r="1578" hidden="1">
      <c r="A1578" s="10"/>
      <c r="B1578" s="12"/>
      <c r="C1578" s="16"/>
      <c r="D1578" s="11"/>
      <c r="E1578" s="12"/>
    </row>
    <row r="1579" hidden="1">
      <c r="A1579" s="19" t="s">
        <v>1657</v>
      </c>
      <c r="B1579" s="6"/>
      <c r="C1579" s="6"/>
      <c r="D1579" s="6"/>
      <c r="E1579" s="7"/>
    </row>
    <row r="1580" hidden="1">
      <c r="A1580" s="20" t="s">
        <v>1658</v>
      </c>
      <c r="B1580" s="21" t="s">
        <v>1659</v>
      </c>
      <c r="C1580" s="22" t="s">
        <v>1660</v>
      </c>
      <c r="D1580" s="21" t="s">
        <v>1661</v>
      </c>
      <c r="E1580" s="23" t="s">
        <v>13</v>
      </c>
    </row>
    <row r="1581" hidden="1">
      <c r="A1581" s="57" t="s">
        <v>1662</v>
      </c>
      <c r="B1581" s="25">
        <v>29881.0</v>
      </c>
      <c r="C1581" s="26">
        <v>30463.0</v>
      </c>
      <c r="D1581" s="27">
        <v>582.0</v>
      </c>
      <c r="E1581" s="28" t="s">
        <v>3751</v>
      </c>
    </row>
    <row r="1582" hidden="1">
      <c r="A1582" s="57" t="s">
        <v>1663</v>
      </c>
      <c r="B1582" s="29">
        <v>10623.0</v>
      </c>
      <c r="C1582" s="26">
        <v>10623.0</v>
      </c>
      <c r="D1582" s="27">
        <v>0.0</v>
      </c>
      <c r="E1582" s="40"/>
    </row>
    <row r="1583" hidden="1">
      <c r="A1583" s="57" t="s">
        <v>1664</v>
      </c>
      <c r="B1583" s="25">
        <v>180.0</v>
      </c>
      <c r="C1583" s="26">
        <v>180.0</v>
      </c>
      <c r="D1583" s="27">
        <v>0.0</v>
      </c>
      <c r="E1583" s="41"/>
    </row>
    <row r="1584" hidden="1">
      <c r="A1584" s="57" t="s">
        <v>1666</v>
      </c>
      <c r="B1584" s="29">
        <v>500.0</v>
      </c>
      <c r="C1584" s="26">
        <v>500.0</v>
      </c>
      <c r="D1584" s="27">
        <v>0.0</v>
      </c>
      <c r="E1584" s="41"/>
    </row>
    <row r="1585" hidden="1">
      <c r="A1585" s="31" t="s">
        <v>1668</v>
      </c>
      <c r="B1585" s="29">
        <v>0.0</v>
      </c>
      <c r="C1585" s="26"/>
      <c r="D1585" s="27">
        <v>0.0</v>
      </c>
      <c r="E1585" s="40"/>
    </row>
    <row r="1586" hidden="1">
      <c r="A1586" s="31" t="s">
        <v>1669</v>
      </c>
      <c r="B1586" s="29">
        <v>0.0</v>
      </c>
      <c r="C1586" s="26"/>
      <c r="D1586" s="27">
        <v>0.0</v>
      </c>
      <c r="E1586" s="41"/>
    </row>
    <row r="1587" hidden="1">
      <c r="A1587" s="31" t="s">
        <v>1671</v>
      </c>
      <c r="B1587" s="29">
        <v>2380.0</v>
      </c>
      <c r="C1587" s="26">
        <v>2380.0</v>
      </c>
      <c r="D1587" s="27">
        <v>0.0</v>
      </c>
      <c r="E1587" s="28" t="s">
        <v>3752</v>
      </c>
    </row>
    <row r="1588" hidden="1">
      <c r="A1588" s="31" t="s">
        <v>1673</v>
      </c>
      <c r="B1588" s="29">
        <v>3840.0</v>
      </c>
      <c r="C1588" s="26">
        <v>3840.0</v>
      </c>
      <c r="D1588" s="27">
        <v>0.0</v>
      </c>
      <c r="E1588" s="40"/>
    </row>
    <row r="1589" hidden="1">
      <c r="A1589" s="58" t="s">
        <v>1674</v>
      </c>
      <c r="B1589" s="29">
        <v>62956.0</v>
      </c>
      <c r="C1589" s="29">
        <v>62956.0</v>
      </c>
      <c r="D1589" s="27">
        <v>0.0</v>
      </c>
      <c r="E1589" s="41"/>
    </row>
    <row r="1590" hidden="1">
      <c r="A1590" s="58" t="s">
        <v>1675</v>
      </c>
      <c r="B1590" s="29">
        <v>37422.0</v>
      </c>
      <c r="C1590" s="59">
        <v>37950.0</v>
      </c>
      <c r="D1590" s="27">
        <v>528.0</v>
      </c>
      <c r="E1590" s="41"/>
    </row>
    <row r="1591" hidden="1">
      <c r="A1591" s="58" t="s">
        <v>1676</v>
      </c>
      <c r="B1591" s="29">
        <v>40992.0</v>
      </c>
      <c r="C1591" s="59">
        <v>40992.0</v>
      </c>
      <c r="D1591" s="27">
        <v>0.0</v>
      </c>
      <c r="E1591" s="41"/>
    </row>
    <row r="1592" hidden="1">
      <c r="A1592" s="58" t="s">
        <v>1677</v>
      </c>
      <c r="B1592" s="29">
        <v>41581.0</v>
      </c>
      <c r="C1592" s="59">
        <v>41581.0</v>
      </c>
      <c r="D1592" s="27">
        <v>0.0</v>
      </c>
      <c r="E1592" s="41"/>
    </row>
    <row r="1593" hidden="1">
      <c r="A1593" s="58" t="s">
        <v>1679</v>
      </c>
      <c r="B1593" s="29">
        <v>772.0</v>
      </c>
      <c r="C1593" s="59">
        <v>772.0</v>
      </c>
      <c r="D1593" s="27">
        <v>0.0</v>
      </c>
      <c r="E1593" s="41"/>
    </row>
    <row r="1594" hidden="1">
      <c r="A1594" s="58" t="s">
        <v>1680</v>
      </c>
      <c r="B1594" s="29">
        <v>14429.0</v>
      </c>
      <c r="C1594" s="59">
        <v>14429.0</v>
      </c>
      <c r="D1594" s="27">
        <v>0.0</v>
      </c>
      <c r="E1594" s="41"/>
    </row>
    <row r="1595" hidden="1">
      <c r="A1595" s="35" t="s">
        <v>1681</v>
      </c>
      <c r="B1595" s="29">
        <v>231126.5</v>
      </c>
      <c r="C1595" s="59">
        <v>231654.5</v>
      </c>
      <c r="D1595" s="27">
        <v>528.0</v>
      </c>
      <c r="E1595" s="41"/>
    </row>
    <row r="1596" hidden="1">
      <c r="A1596" s="36" t="s">
        <v>1682</v>
      </c>
      <c r="B1596" s="42">
        <v>0.5</v>
      </c>
      <c r="C1596" s="65">
        <v>582.5</v>
      </c>
      <c r="D1596" s="66">
        <v>582.0</v>
      </c>
      <c r="E1596" s="45"/>
    </row>
    <row r="1597" hidden="1"/>
    <row r="1598" hidden="1"/>
    <row r="1599" hidden="1">
      <c r="A1599" s="5" t="s">
        <v>1980</v>
      </c>
      <c r="B1599" s="6"/>
      <c r="C1599" s="6"/>
      <c r="D1599" s="6"/>
      <c r="E1599" s="7"/>
    </row>
    <row r="1600" hidden="1">
      <c r="A1600" s="10"/>
      <c r="B1600" s="11"/>
      <c r="C1600" s="11"/>
      <c r="D1600" s="11"/>
      <c r="E1600" s="12"/>
    </row>
    <row r="1601" hidden="1">
      <c r="A1601" s="5" t="s">
        <v>1655</v>
      </c>
      <c r="B1601" s="6"/>
      <c r="C1601" s="6"/>
      <c r="D1601" s="6"/>
      <c r="E1601" s="7"/>
    </row>
    <row r="1602" hidden="1">
      <c r="A1602" s="10"/>
      <c r="B1602" s="11"/>
      <c r="C1602" s="11"/>
      <c r="D1602" s="11"/>
      <c r="E1602" s="12"/>
    </row>
    <row r="1603" hidden="1">
      <c r="A1603" s="13">
        <v>45852.0</v>
      </c>
      <c r="B1603" s="6"/>
      <c r="C1603" s="54" t="s">
        <v>1656</v>
      </c>
      <c r="D1603" s="15">
        <v>45858.0</v>
      </c>
      <c r="E1603" s="7"/>
    </row>
    <row r="1604" hidden="1">
      <c r="A1604" s="10"/>
      <c r="B1604" s="11"/>
      <c r="C1604" s="16"/>
      <c r="D1604" s="11"/>
      <c r="E1604" s="12"/>
    </row>
    <row r="1605" hidden="1">
      <c r="A1605" s="55" t="s">
        <v>1985</v>
      </c>
      <c r="B1605" s="7"/>
      <c r="C1605" s="16"/>
      <c r="D1605" s="56" t="s">
        <v>1986</v>
      </c>
      <c r="E1605" s="7"/>
    </row>
    <row r="1606" hidden="1">
      <c r="A1606" s="10"/>
      <c r="B1606" s="12"/>
      <c r="C1606" s="16"/>
      <c r="D1606" s="11"/>
      <c r="E1606" s="12"/>
    </row>
    <row r="1607" hidden="1">
      <c r="A1607" s="19" t="s">
        <v>1657</v>
      </c>
      <c r="B1607" s="6"/>
      <c r="C1607" s="6"/>
      <c r="D1607" s="6"/>
      <c r="E1607" s="7"/>
    </row>
    <row r="1608" hidden="1">
      <c r="A1608" s="20" t="s">
        <v>1658</v>
      </c>
      <c r="B1608" s="21" t="s">
        <v>1659</v>
      </c>
      <c r="C1608" s="22" t="s">
        <v>1660</v>
      </c>
      <c r="D1608" s="21" t="s">
        <v>1661</v>
      </c>
      <c r="E1608" s="23" t="s">
        <v>13</v>
      </c>
    </row>
    <row r="1609" hidden="1">
      <c r="A1609" s="57" t="s">
        <v>1662</v>
      </c>
      <c r="B1609" s="25">
        <v>25104.0</v>
      </c>
      <c r="C1609" s="26">
        <v>25105.0</v>
      </c>
      <c r="D1609" s="27">
        <v>1.0</v>
      </c>
      <c r="E1609" s="28"/>
    </row>
    <row r="1610" hidden="1">
      <c r="A1610" s="57" t="s">
        <v>1663</v>
      </c>
      <c r="B1610" s="29">
        <v>10601.0</v>
      </c>
      <c r="C1610" s="26">
        <v>10601.0</v>
      </c>
      <c r="D1610" s="27">
        <v>0.0</v>
      </c>
      <c r="E1610" s="40"/>
    </row>
    <row r="1611" hidden="1">
      <c r="A1611" s="57" t="s">
        <v>1664</v>
      </c>
      <c r="B1611" s="25">
        <v>540.0</v>
      </c>
      <c r="C1611" s="26">
        <v>540.0</v>
      </c>
      <c r="D1611" s="27">
        <v>0.0</v>
      </c>
      <c r="E1611" s="41"/>
    </row>
    <row r="1612" hidden="1">
      <c r="A1612" s="57" t="s">
        <v>1666</v>
      </c>
      <c r="B1612" s="29">
        <v>500.0</v>
      </c>
      <c r="C1612" s="26">
        <v>500.0</v>
      </c>
      <c r="D1612" s="27">
        <v>0.0</v>
      </c>
      <c r="E1612" s="41"/>
    </row>
    <row r="1613" hidden="1">
      <c r="A1613" s="31" t="s">
        <v>1668</v>
      </c>
      <c r="B1613" s="29">
        <v>80.0</v>
      </c>
      <c r="C1613" s="26"/>
      <c r="D1613" s="27">
        <v>-80.0</v>
      </c>
      <c r="E1613" s="40"/>
    </row>
    <row r="1614" hidden="1">
      <c r="A1614" s="31" t="s">
        <v>1669</v>
      </c>
      <c r="B1614" s="29">
        <v>0.0</v>
      </c>
      <c r="C1614" s="26"/>
      <c r="D1614" s="27">
        <v>0.0</v>
      </c>
      <c r="E1614" s="41"/>
    </row>
    <row r="1615" hidden="1">
      <c r="A1615" s="31" t="s">
        <v>1671</v>
      </c>
      <c r="B1615" s="29">
        <v>1000.0</v>
      </c>
      <c r="C1615" s="26">
        <v>1000.0</v>
      </c>
      <c r="D1615" s="27">
        <v>0.0</v>
      </c>
      <c r="E1615" s="28" t="s">
        <v>3753</v>
      </c>
    </row>
    <row r="1616" hidden="1">
      <c r="A1616" s="31" t="s">
        <v>1673</v>
      </c>
      <c r="B1616" s="29">
        <v>2720.0</v>
      </c>
      <c r="C1616" s="26">
        <v>2800.0</v>
      </c>
      <c r="D1616" s="27">
        <v>80.0</v>
      </c>
      <c r="E1616" s="40"/>
    </row>
    <row r="1617" hidden="1">
      <c r="A1617" s="58" t="s">
        <v>1674</v>
      </c>
      <c r="B1617" s="29">
        <v>59318.0</v>
      </c>
      <c r="C1617" s="29">
        <v>59318.0</v>
      </c>
      <c r="D1617" s="27">
        <v>0.0</v>
      </c>
      <c r="E1617" s="41"/>
    </row>
    <row r="1618" hidden="1">
      <c r="A1618" s="58" t="s">
        <v>1675</v>
      </c>
      <c r="B1618" s="29">
        <v>39123.0</v>
      </c>
      <c r="C1618" s="59">
        <v>39123.0</v>
      </c>
      <c r="D1618" s="27">
        <v>0.0</v>
      </c>
      <c r="E1618" s="41"/>
    </row>
    <row r="1619" hidden="1">
      <c r="A1619" s="58" t="s">
        <v>1676</v>
      </c>
      <c r="B1619" s="29">
        <v>46650.0</v>
      </c>
      <c r="C1619" s="59">
        <v>46650.0</v>
      </c>
      <c r="D1619" s="27">
        <v>0.0</v>
      </c>
      <c r="E1619" s="41"/>
    </row>
    <row r="1620" hidden="1">
      <c r="A1620" s="58" t="s">
        <v>1677</v>
      </c>
      <c r="B1620" s="29">
        <v>50194.0</v>
      </c>
      <c r="C1620" s="59">
        <v>50523.0</v>
      </c>
      <c r="D1620" s="27">
        <v>329.0</v>
      </c>
      <c r="E1620" s="41"/>
    </row>
    <row r="1621" hidden="1">
      <c r="A1621" s="58" t="s">
        <v>1679</v>
      </c>
      <c r="B1621" s="29">
        <v>1610.0</v>
      </c>
      <c r="C1621" s="59">
        <v>1610.0</v>
      </c>
      <c r="D1621" s="27">
        <v>0.0</v>
      </c>
      <c r="E1621" s="41"/>
    </row>
    <row r="1622" hidden="1">
      <c r="A1622" s="58" t="s">
        <v>1680</v>
      </c>
      <c r="B1622" s="29">
        <v>9150.0</v>
      </c>
      <c r="C1622" s="59">
        <v>9150.0</v>
      </c>
      <c r="D1622" s="27">
        <v>0.0</v>
      </c>
      <c r="E1622" s="41"/>
    </row>
    <row r="1623" hidden="1">
      <c r="A1623" s="35" t="s">
        <v>1681</v>
      </c>
      <c r="B1623" s="29">
        <v>237440.0</v>
      </c>
      <c r="C1623" s="59">
        <v>237769.0</v>
      </c>
      <c r="D1623" s="27">
        <v>329.0</v>
      </c>
      <c r="E1623" s="41"/>
    </row>
    <row r="1624" hidden="1">
      <c r="A1624" s="36" t="s">
        <v>1682</v>
      </c>
      <c r="B1624" s="42">
        <v>0.0</v>
      </c>
      <c r="C1624" s="65">
        <v>1.0</v>
      </c>
      <c r="D1624" s="66">
        <v>1.0</v>
      </c>
      <c r="E1624" s="45"/>
    </row>
    <row r="1625" hidden="1"/>
    <row r="1626" hidden="1"/>
    <row r="1627" hidden="1">
      <c r="A1627" s="5" t="s">
        <v>1980</v>
      </c>
      <c r="B1627" s="6"/>
      <c r="C1627" s="6"/>
      <c r="D1627" s="6"/>
      <c r="E1627" s="7"/>
    </row>
    <row r="1628" hidden="1">
      <c r="A1628" s="10"/>
      <c r="B1628" s="11"/>
      <c r="C1628" s="11"/>
      <c r="D1628" s="11"/>
      <c r="E1628" s="12"/>
    </row>
    <row r="1629" hidden="1">
      <c r="A1629" s="5" t="s">
        <v>1655</v>
      </c>
      <c r="B1629" s="6"/>
      <c r="C1629" s="6"/>
      <c r="D1629" s="6"/>
      <c r="E1629" s="7"/>
    </row>
    <row r="1630" hidden="1">
      <c r="A1630" s="10"/>
      <c r="B1630" s="11"/>
      <c r="C1630" s="11"/>
      <c r="D1630" s="11"/>
      <c r="E1630" s="12"/>
    </row>
    <row r="1631" hidden="1">
      <c r="A1631" s="13">
        <v>45866.0</v>
      </c>
      <c r="B1631" s="6"/>
      <c r="C1631" s="54" t="s">
        <v>1656</v>
      </c>
      <c r="D1631" s="15">
        <v>45869.0</v>
      </c>
      <c r="E1631" s="7"/>
    </row>
    <row r="1632" hidden="1">
      <c r="A1632" s="10"/>
      <c r="B1632" s="11"/>
      <c r="C1632" s="16"/>
      <c r="D1632" s="11"/>
      <c r="E1632" s="12"/>
    </row>
    <row r="1633" hidden="1">
      <c r="A1633" s="55" t="s">
        <v>1985</v>
      </c>
      <c r="B1633" s="7"/>
      <c r="C1633" s="16"/>
      <c r="D1633" s="56" t="s">
        <v>2000</v>
      </c>
      <c r="E1633" s="7"/>
    </row>
    <row r="1634" hidden="1">
      <c r="A1634" s="10"/>
      <c r="B1634" s="12"/>
      <c r="C1634" s="16"/>
      <c r="D1634" s="11"/>
      <c r="E1634" s="12"/>
    </row>
    <row r="1635" hidden="1">
      <c r="A1635" s="19" t="s">
        <v>1657</v>
      </c>
      <c r="B1635" s="6"/>
      <c r="C1635" s="6"/>
      <c r="D1635" s="6"/>
      <c r="E1635" s="7"/>
    </row>
    <row r="1636" hidden="1">
      <c r="A1636" s="20" t="s">
        <v>1658</v>
      </c>
      <c r="B1636" s="21" t="s">
        <v>1659</v>
      </c>
      <c r="C1636" s="22" t="s">
        <v>1660</v>
      </c>
      <c r="D1636" s="21" t="s">
        <v>1661</v>
      </c>
      <c r="E1636" s="23" t="s">
        <v>13</v>
      </c>
    </row>
    <row r="1637" hidden="1">
      <c r="A1637" s="57" t="s">
        <v>1662</v>
      </c>
      <c r="B1637" s="25">
        <v>15019.0</v>
      </c>
      <c r="C1637" s="26">
        <v>15025.0</v>
      </c>
      <c r="D1637" s="27">
        <v>6.0</v>
      </c>
      <c r="E1637" s="28"/>
    </row>
    <row r="1638" hidden="1">
      <c r="A1638" s="57" t="s">
        <v>1663</v>
      </c>
      <c r="B1638" s="29">
        <v>6320.0</v>
      </c>
      <c r="C1638" s="26">
        <v>6320.0</v>
      </c>
      <c r="D1638" s="27">
        <v>0.0</v>
      </c>
      <c r="E1638" s="40"/>
    </row>
    <row r="1639" hidden="1">
      <c r="A1639" s="57" t="s">
        <v>1664</v>
      </c>
      <c r="B1639" s="25">
        <v>0.0</v>
      </c>
      <c r="C1639" s="26"/>
      <c r="D1639" s="27">
        <v>0.0</v>
      </c>
      <c r="E1639" s="41"/>
    </row>
    <row r="1640" hidden="1">
      <c r="A1640" s="57" t="s">
        <v>1666</v>
      </c>
      <c r="B1640" s="29">
        <v>0.0</v>
      </c>
      <c r="C1640" s="26"/>
      <c r="D1640" s="27">
        <v>0.0</v>
      </c>
      <c r="E1640" s="41"/>
    </row>
    <row r="1641" hidden="1">
      <c r="A1641" s="31" t="s">
        <v>1668</v>
      </c>
      <c r="B1641" s="29">
        <v>0.0</v>
      </c>
      <c r="C1641" s="26"/>
      <c r="D1641" s="27">
        <v>0.0</v>
      </c>
      <c r="E1641" s="40"/>
    </row>
    <row r="1642" hidden="1">
      <c r="A1642" s="31" t="s">
        <v>1669</v>
      </c>
      <c r="B1642" s="29">
        <v>0.0</v>
      </c>
      <c r="C1642" s="26"/>
      <c r="D1642" s="27">
        <v>0.0</v>
      </c>
      <c r="E1642" s="41"/>
    </row>
    <row r="1643" hidden="1">
      <c r="A1643" s="31" t="s">
        <v>1671</v>
      </c>
      <c r="B1643" s="29">
        <v>2000.0</v>
      </c>
      <c r="C1643" s="26">
        <v>2000.0</v>
      </c>
      <c r="D1643" s="27">
        <v>0.0</v>
      </c>
      <c r="E1643" s="28" t="s">
        <v>3754</v>
      </c>
    </row>
    <row r="1644" hidden="1">
      <c r="A1644" s="31" t="s">
        <v>1673</v>
      </c>
      <c r="B1644" s="29">
        <v>1720.0</v>
      </c>
      <c r="C1644" s="26">
        <v>1720.0</v>
      </c>
      <c r="D1644" s="27">
        <v>0.0</v>
      </c>
      <c r="E1644" s="40"/>
    </row>
    <row r="1645" hidden="1">
      <c r="A1645" s="58" t="s">
        <v>1674</v>
      </c>
      <c r="B1645" s="29">
        <v>28329.0</v>
      </c>
      <c r="C1645" s="29">
        <v>28329.0</v>
      </c>
      <c r="D1645" s="27">
        <v>0.0</v>
      </c>
      <c r="E1645" s="41"/>
    </row>
    <row r="1646" hidden="1">
      <c r="A1646" s="58" t="s">
        <v>1675</v>
      </c>
      <c r="B1646" s="29">
        <v>19469.0</v>
      </c>
      <c r="C1646" s="59">
        <v>19469.0</v>
      </c>
      <c r="D1646" s="27">
        <v>0.0</v>
      </c>
      <c r="E1646" s="41"/>
    </row>
    <row r="1647" hidden="1">
      <c r="A1647" s="58" t="s">
        <v>1676</v>
      </c>
      <c r="B1647" s="29">
        <v>25131.0</v>
      </c>
      <c r="C1647" s="59">
        <v>25131.0</v>
      </c>
      <c r="D1647" s="27">
        <v>0.0</v>
      </c>
      <c r="E1647" s="41"/>
    </row>
    <row r="1648" hidden="1">
      <c r="A1648" s="58" t="s">
        <v>1677</v>
      </c>
      <c r="B1648" s="29">
        <v>16365.0</v>
      </c>
      <c r="C1648" s="59">
        <v>16365.0</v>
      </c>
      <c r="D1648" s="27">
        <v>0.0</v>
      </c>
      <c r="E1648" s="41"/>
    </row>
    <row r="1649" hidden="1">
      <c r="A1649" s="58" t="s">
        <v>1679</v>
      </c>
      <c r="B1649" s="29">
        <v>349.0</v>
      </c>
      <c r="C1649" s="59">
        <v>349.0</v>
      </c>
      <c r="D1649" s="27">
        <v>0.0</v>
      </c>
      <c r="E1649" s="41"/>
    </row>
    <row r="1650" hidden="1">
      <c r="A1650" s="58" t="s">
        <v>1680</v>
      </c>
      <c r="B1650" s="29">
        <v>7979.0</v>
      </c>
      <c r="C1650" s="59">
        <v>7979.0</v>
      </c>
      <c r="D1650" s="27">
        <v>0.0</v>
      </c>
      <c r="E1650" s="41"/>
    </row>
    <row r="1651" hidden="1">
      <c r="A1651" s="35" t="s">
        <v>1681</v>
      </c>
      <c r="B1651" s="29">
        <v>114701.0</v>
      </c>
      <c r="C1651" s="59">
        <v>115628.0</v>
      </c>
      <c r="D1651" s="27">
        <v>927.0</v>
      </c>
      <c r="E1651" s="41"/>
    </row>
    <row r="1652" hidden="1">
      <c r="A1652" s="36" t="s">
        <v>1682</v>
      </c>
      <c r="B1652" s="42">
        <v>1.0</v>
      </c>
      <c r="C1652" s="65">
        <v>-920.0</v>
      </c>
      <c r="D1652" s="66">
        <v>-921.0</v>
      </c>
      <c r="E1652" s="45"/>
    </row>
    <row r="1653" hidden="1"/>
    <row r="1654" hidden="1"/>
    <row r="1655" hidden="1">
      <c r="A1655" s="5" t="s">
        <v>1980</v>
      </c>
      <c r="B1655" s="6"/>
      <c r="C1655" s="6"/>
      <c r="D1655" s="6"/>
      <c r="E1655" s="7"/>
    </row>
    <row r="1656" hidden="1">
      <c r="A1656" s="10"/>
      <c r="B1656" s="11"/>
      <c r="C1656" s="11"/>
      <c r="D1656" s="11"/>
      <c r="E1656" s="12"/>
    </row>
    <row r="1657" hidden="1">
      <c r="A1657" s="5" t="s">
        <v>1655</v>
      </c>
      <c r="B1657" s="6"/>
      <c r="C1657" s="6"/>
      <c r="D1657" s="6"/>
      <c r="E1657" s="7"/>
    </row>
    <row r="1658" hidden="1">
      <c r="A1658" s="10"/>
      <c r="B1658" s="11"/>
      <c r="C1658" s="11"/>
      <c r="D1658" s="11"/>
      <c r="E1658" s="12"/>
    </row>
    <row r="1659" hidden="1">
      <c r="A1659" s="13">
        <v>45870.0</v>
      </c>
      <c r="B1659" s="6"/>
      <c r="C1659" s="54" t="s">
        <v>1656</v>
      </c>
      <c r="D1659" s="15">
        <v>45872.0</v>
      </c>
      <c r="E1659" s="7"/>
    </row>
    <row r="1660" hidden="1">
      <c r="A1660" s="10"/>
      <c r="B1660" s="11"/>
      <c r="C1660" s="16"/>
      <c r="D1660" s="11"/>
      <c r="E1660" s="12"/>
    </row>
    <row r="1661" hidden="1">
      <c r="A1661" s="55" t="s">
        <v>1992</v>
      </c>
      <c r="B1661" s="7"/>
      <c r="C1661" s="16"/>
      <c r="D1661" s="56" t="s">
        <v>1986</v>
      </c>
      <c r="E1661" s="7"/>
    </row>
    <row r="1662" hidden="1">
      <c r="A1662" s="10"/>
      <c r="B1662" s="12"/>
      <c r="C1662" s="16"/>
      <c r="D1662" s="11"/>
      <c r="E1662" s="12"/>
    </row>
    <row r="1663" hidden="1">
      <c r="A1663" s="19" t="s">
        <v>1657</v>
      </c>
      <c r="B1663" s="6"/>
      <c r="C1663" s="6"/>
      <c r="D1663" s="6"/>
      <c r="E1663" s="7"/>
    </row>
    <row r="1664" hidden="1">
      <c r="A1664" s="20" t="s">
        <v>1658</v>
      </c>
      <c r="B1664" s="21" t="s">
        <v>1659</v>
      </c>
      <c r="C1664" s="22" t="s">
        <v>1660</v>
      </c>
      <c r="D1664" s="21" t="s">
        <v>1661</v>
      </c>
      <c r="E1664" s="23" t="s">
        <v>13</v>
      </c>
    </row>
    <row r="1665" hidden="1">
      <c r="A1665" s="57" t="s">
        <v>1662</v>
      </c>
      <c r="B1665" s="25">
        <v>12268.0</v>
      </c>
      <c r="C1665" s="26">
        <v>12268.0</v>
      </c>
      <c r="D1665" s="27">
        <v>0.0</v>
      </c>
      <c r="E1665" s="28"/>
    </row>
    <row r="1666" hidden="1">
      <c r="A1666" s="57" t="s">
        <v>1663</v>
      </c>
      <c r="B1666" s="29">
        <v>4162.0</v>
      </c>
      <c r="C1666" s="26">
        <v>4162.0</v>
      </c>
      <c r="D1666" s="27">
        <v>0.0</v>
      </c>
      <c r="E1666" s="40"/>
    </row>
    <row r="1667" hidden="1">
      <c r="A1667" s="57" t="s">
        <v>1664</v>
      </c>
      <c r="B1667" s="25">
        <v>360.0</v>
      </c>
      <c r="C1667" s="26">
        <v>360.0</v>
      </c>
      <c r="D1667" s="27">
        <v>0.0</v>
      </c>
      <c r="E1667" s="41"/>
    </row>
    <row r="1668" hidden="1">
      <c r="A1668" s="57" t="s">
        <v>1666</v>
      </c>
      <c r="B1668" s="29">
        <v>500.0</v>
      </c>
      <c r="C1668" s="26">
        <v>500.0</v>
      </c>
      <c r="D1668" s="27">
        <v>0.0</v>
      </c>
      <c r="E1668" s="41"/>
    </row>
    <row r="1669" hidden="1">
      <c r="A1669" s="31" t="s">
        <v>1668</v>
      </c>
      <c r="B1669" s="29">
        <v>0.0</v>
      </c>
      <c r="C1669" s="26"/>
      <c r="D1669" s="27">
        <v>0.0</v>
      </c>
      <c r="E1669" s="40"/>
    </row>
    <row r="1670" hidden="1">
      <c r="A1670" s="31" t="s">
        <v>1669</v>
      </c>
      <c r="B1670" s="29">
        <v>0.0</v>
      </c>
      <c r="C1670" s="26"/>
      <c r="D1670" s="27">
        <v>0.0</v>
      </c>
      <c r="E1670" s="41"/>
    </row>
    <row r="1671" hidden="1">
      <c r="A1671" s="31" t="s">
        <v>1671</v>
      </c>
      <c r="B1671" s="29">
        <v>0.0</v>
      </c>
      <c r="C1671" s="26"/>
      <c r="D1671" s="27">
        <v>0.0</v>
      </c>
      <c r="E1671" s="28"/>
    </row>
    <row r="1672" hidden="1">
      <c r="A1672" s="31" t="s">
        <v>1673</v>
      </c>
      <c r="B1672" s="29">
        <v>1280.0</v>
      </c>
      <c r="C1672" s="26">
        <v>1280.0</v>
      </c>
      <c r="D1672" s="27">
        <v>0.0</v>
      </c>
      <c r="E1672" s="40"/>
    </row>
    <row r="1673" hidden="1">
      <c r="A1673" s="58" t="s">
        <v>1674</v>
      </c>
      <c r="B1673" s="29">
        <v>18052.0</v>
      </c>
      <c r="C1673" s="29">
        <v>18052.0</v>
      </c>
      <c r="D1673" s="27">
        <v>0.0</v>
      </c>
      <c r="E1673" s="41"/>
    </row>
    <row r="1674" hidden="1">
      <c r="A1674" s="58" t="s">
        <v>1675</v>
      </c>
      <c r="B1674" s="29">
        <v>22427.0</v>
      </c>
      <c r="C1674" s="59">
        <v>22427.0</v>
      </c>
      <c r="D1674" s="27">
        <v>0.0</v>
      </c>
      <c r="E1674" s="41"/>
    </row>
    <row r="1675" hidden="1">
      <c r="A1675" s="58" t="s">
        <v>1676</v>
      </c>
      <c r="B1675" s="29">
        <v>25584.0</v>
      </c>
      <c r="C1675" s="59">
        <v>25584.0</v>
      </c>
      <c r="D1675" s="27">
        <v>0.0</v>
      </c>
      <c r="E1675" s="41"/>
    </row>
    <row r="1676" hidden="1">
      <c r="A1676" s="58" t="s">
        <v>1677</v>
      </c>
      <c r="B1676" s="29">
        <v>20808.0</v>
      </c>
      <c r="C1676" s="59">
        <v>20808.0</v>
      </c>
      <c r="D1676" s="27">
        <v>0.0</v>
      </c>
      <c r="E1676" s="41"/>
    </row>
    <row r="1677" hidden="1">
      <c r="A1677" s="58" t="s">
        <v>1679</v>
      </c>
      <c r="B1677" s="29">
        <v>942.0</v>
      </c>
      <c r="C1677" s="59">
        <v>942.0</v>
      </c>
      <c r="D1677" s="27">
        <v>0.0</v>
      </c>
      <c r="E1677" s="41"/>
    </row>
    <row r="1678" hidden="1">
      <c r="A1678" s="58" t="s">
        <v>1680</v>
      </c>
      <c r="B1678" s="29">
        <v>5287.0</v>
      </c>
      <c r="C1678" s="59">
        <v>5287.0</v>
      </c>
      <c r="D1678" s="27">
        <v>0.0</v>
      </c>
      <c r="E1678" s="41"/>
    </row>
    <row r="1679" hidden="1">
      <c r="A1679" s="35" t="s">
        <v>1681</v>
      </c>
      <c r="B1679" s="29">
        <v>106383.4</v>
      </c>
      <c r="C1679" s="59">
        <v>106383.4</v>
      </c>
      <c r="D1679" s="27">
        <v>0.0</v>
      </c>
      <c r="E1679" s="41"/>
    </row>
    <row r="1680" hidden="1">
      <c r="A1680" s="36" t="s">
        <v>1682</v>
      </c>
      <c r="B1680" s="42">
        <v>-0.39999999999417923</v>
      </c>
      <c r="C1680" s="65">
        <v>-0.39999999999417923</v>
      </c>
      <c r="D1680" s="66">
        <v>0.0</v>
      </c>
      <c r="E1680" s="45"/>
    </row>
    <row r="1681" hidden="1"/>
    <row r="1682" hidden="1"/>
    <row r="1683" hidden="1">
      <c r="A1683" s="5" t="s">
        <v>1980</v>
      </c>
      <c r="B1683" s="6"/>
      <c r="C1683" s="6"/>
      <c r="D1683" s="6"/>
      <c r="E1683" s="7"/>
    </row>
    <row r="1684" hidden="1">
      <c r="A1684" s="10"/>
      <c r="B1684" s="11"/>
      <c r="C1684" s="11"/>
      <c r="D1684" s="11"/>
      <c r="E1684" s="12"/>
    </row>
    <row r="1685" hidden="1">
      <c r="A1685" s="5" t="s">
        <v>1655</v>
      </c>
      <c r="B1685" s="6"/>
      <c r="C1685" s="6"/>
      <c r="D1685" s="6"/>
      <c r="E1685" s="7"/>
    </row>
    <row r="1686" hidden="1">
      <c r="A1686" s="10"/>
      <c r="B1686" s="11"/>
      <c r="C1686" s="11"/>
      <c r="D1686" s="11"/>
      <c r="E1686" s="12"/>
    </row>
    <row r="1687" hidden="1">
      <c r="A1687" s="13">
        <v>45873.0</v>
      </c>
      <c r="B1687" s="6"/>
      <c r="C1687" s="54" t="s">
        <v>1656</v>
      </c>
      <c r="D1687" s="15">
        <v>45879.0</v>
      </c>
      <c r="E1687" s="7"/>
    </row>
    <row r="1688" hidden="1">
      <c r="A1688" s="10"/>
      <c r="B1688" s="11"/>
      <c r="C1688" s="16"/>
      <c r="D1688" s="11"/>
      <c r="E1688" s="12"/>
    </row>
    <row r="1689" hidden="1">
      <c r="A1689" s="55" t="s">
        <v>1985</v>
      </c>
      <c r="B1689" s="7"/>
      <c r="C1689" s="16"/>
      <c r="D1689" s="56" t="s">
        <v>1986</v>
      </c>
      <c r="E1689" s="7"/>
    </row>
    <row r="1690" hidden="1">
      <c r="A1690" s="10"/>
      <c r="B1690" s="12"/>
      <c r="C1690" s="16"/>
      <c r="D1690" s="11"/>
      <c r="E1690" s="12"/>
    </row>
    <row r="1691" hidden="1">
      <c r="A1691" s="19" t="s">
        <v>1657</v>
      </c>
      <c r="B1691" s="6"/>
      <c r="C1691" s="6"/>
      <c r="D1691" s="6"/>
      <c r="E1691" s="7"/>
    </row>
    <row r="1692" hidden="1">
      <c r="A1692" s="20" t="s">
        <v>1658</v>
      </c>
      <c r="B1692" s="21" t="s">
        <v>1659</v>
      </c>
      <c r="C1692" s="22" t="s">
        <v>1660</v>
      </c>
      <c r="D1692" s="21" t="s">
        <v>1661</v>
      </c>
      <c r="E1692" s="23" t="s">
        <v>13</v>
      </c>
    </row>
    <row r="1693" hidden="1">
      <c r="A1693" s="57" t="s">
        <v>1662</v>
      </c>
      <c r="B1693" s="25">
        <v>35364.0</v>
      </c>
      <c r="C1693" s="26">
        <v>35365.0</v>
      </c>
      <c r="D1693" s="27">
        <v>1.0</v>
      </c>
      <c r="E1693" s="28"/>
    </row>
    <row r="1694" hidden="1">
      <c r="A1694" s="57" t="s">
        <v>1663</v>
      </c>
      <c r="B1694" s="29">
        <v>5674.0</v>
      </c>
      <c r="C1694" s="26">
        <v>5674.0</v>
      </c>
      <c r="D1694" s="27">
        <v>0.0</v>
      </c>
      <c r="E1694" s="40"/>
    </row>
    <row r="1695" hidden="1">
      <c r="A1695" s="57" t="s">
        <v>1664</v>
      </c>
      <c r="B1695" s="25">
        <v>0.0</v>
      </c>
      <c r="C1695" s="26"/>
      <c r="D1695" s="27">
        <v>0.0</v>
      </c>
      <c r="E1695" s="41"/>
    </row>
    <row r="1696" hidden="1">
      <c r="A1696" s="57" t="s">
        <v>1666</v>
      </c>
      <c r="B1696" s="29">
        <v>997.0</v>
      </c>
      <c r="C1696" s="26">
        <v>997.0</v>
      </c>
      <c r="D1696" s="27">
        <v>0.0</v>
      </c>
      <c r="E1696" s="41"/>
    </row>
    <row r="1697" hidden="1">
      <c r="A1697" s="31" t="s">
        <v>1668</v>
      </c>
      <c r="B1697" s="29">
        <v>0.0</v>
      </c>
      <c r="C1697" s="26"/>
      <c r="D1697" s="27">
        <v>0.0</v>
      </c>
      <c r="E1697" s="40"/>
    </row>
    <row r="1698" hidden="1">
      <c r="A1698" s="31" t="s">
        <v>1669</v>
      </c>
      <c r="B1698" s="29">
        <v>0.0</v>
      </c>
      <c r="C1698" s="26"/>
      <c r="D1698" s="27">
        <v>0.0</v>
      </c>
      <c r="E1698" s="41"/>
    </row>
    <row r="1699" hidden="1">
      <c r="A1699" s="31" t="s">
        <v>1671</v>
      </c>
      <c r="B1699" s="29">
        <v>550.0</v>
      </c>
      <c r="C1699" s="26">
        <v>550.0</v>
      </c>
      <c r="D1699" s="27">
        <v>0.0</v>
      </c>
      <c r="E1699" s="28" t="s">
        <v>3755</v>
      </c>
    </row>
    <row r="1700" hidden="1">
      <c r="A1700" s="31" t="s">
        <v>1673</v>
      </c>
      <c r="B1700" s="29">
        <v>2400.0</v>
      </c>
      <c r="C1700" s="26">
        <v>2400.0</v>
      </c>
      <c r="D1700" s="27">
        <v>0.0</v>
      </c>
      <c r="E1700" s="40"/>
    </row>
    <row r="1701" hidden="1">
      <c r="A1701" s="58" t="s">
        <v>1674</v>
      </c>
      <c r="B1701" s="29">
        <v>44776.0</v>
      </c>
      <c r="C1701" s="29">
        <v>44776.0</v>
      </c>
      <c r="D1701" s="27">
        <v>0.0</v>
      </c>
      <c r="E1701" s="41"/>
    </row>
    <row r="1702" hidden="1">
      <c r="A1702" s="58" t="s">
        <v>1675</v>
      </c>
      <c r="B1702" s="29">
        <v>35955.0</v>
      </c>
      <c r="C1702" s="59">
        <v>35955.0</v>
      </c>
      <c r="D1702" s="27">
        <v>0.0</v>
      </c>
      <c r="E1702" s="41"/>
    </row>
    <row r="1703" hidden="1">
      <c r="A1703" s="58" t="s">
        <v>1676</v>
      </c>
      <c r="B1703" s="29">
        <v>57849.0</v>
      </c>
      <c r="C1703" s="59">
        <v>57520.0</v>
      </c>
      <c r="D1703" s="27">
        <v>-329.0</v>
      </c>
      <c r="E1703" s="41"/>
    </row>
    <row r="1704" hidden="1">
      <c r="A1704" s="58" t="s">
        <v>1677</v>
      </c>
      <c r="B1704" s="29">
        <v>36129.0</v>
      </c>
      <c r="C1704" s="59">
        <v>36129.0</v>
      </c>
      <c r="D1704" s="27">
        <v>0.0</v>
      </c>
      <c r="E1704" s="41"/>
    </row>
    <row r="1705" hidden="1">
      <c r="A1705" s="58" t="s">
        <v>1679</v>
      </c>
      <c r="B1705" s="29">
        <v>2416.0</v>
      </c>
      <c r="C1705" s="59">
        <v>2416.0</v>
      </c>
      <c r="D1705" s="27">
        <v>0.0</v>
      </c>
      <c r="E1705" s="41"/>
    </row>
    <row r="1706" hidden="1">
      <c r="A1706" s="58" t="s">
        <v>1680</v>
      </c>
      <c r="B1706" s="29">
        <v>15126.0</v>
      </c>
      <c r="C1706" s="59">
        <v>15126.0</v>
      </c>
      <c r="D1706" s="27">
        <v>0.0</v>
      </c>
      <c r="E1706" s="41"/>
    </row>
    <row r="1707" hidden="1">
      <c r="A1707" s="35" t="s">
        <v>1681</v>
      </c>
      <c r="B1707" s="29">
        <v>222109.5</v>
      </c>
      <c r="C1707" s="59">
        <v>221780.5</v>
      </c>
      <c r="D1707" s="27">
        <v>-329.0</v>
      </c>
      <c r="E1707" s="41"/>
    </row>
    <row r="1708" hidden="1">
      <c r="A1708" s="36" t="s">
        <v>1682</v>
      </c>
      <c r="B1708" s="42">
        <v>0.5</v>
      </c>
      <c r="C1708" s="65">
        <v>1.5</v>
      </c>
      <c r="D1708" s="66">
        <v>1.0</v>
      </c>
      <c r="E1708" s="45"/>
    </row>
    <row r="1709" hidden="1"/>
    <row r="1710" hidden="1"/>
    <row r="1711" hidden="1">
      <c r="A1711" s="5" t="s">
        <v>1980</v>
      </c>
      <c r="B1711" s="6"/>
      <c r="C1711" s="6"/>
      <c r="D1711" s="6"/>
      <c r="E1711" s="7"/>
    </row>
    <row r="1712" hidden="1">
      <c r="A1712" s="10"/>
      <c r="B1712" s="11"/>
      <c r="C1712" s="11"/>
      <c r="D1712" s="11"/>
      <c r="E1712" s="12"/>
    </row>
    <row r="1713" hidden="1">
      <c r="A1713" s="5" t="s">
        <v>1655</v>
      </c>
      <c r="B1713" s="6"/>
      <c r="C1713" s="6"/>
      <c r="D1713" s="6"/>
      <c r="E1713" s="7"/>
    </row>
    <row r="1714" hidden="1">
      <c r="A1714" s="10"/>
      <c r="B1714" s="11"/>
      <c r="C1714" s="11"/>
      <c r="D1714" s="11"/>
      <c r="E1714" s="12"/>
    </row>
    <row r="1715" hidden="1">
      <c r="A1715" s="13">
        <v>45880.0</v>
      </c>
      <c r="B1715" s="6"/>
      <c r="C1715" s="54" t="s">
        <v>1656</v>
      </c>
      <c r="D1715" s="15">
        <v>45886.0</v>
      </c>
      <c r="E1715" s="7"/>
    </row>
    <row r="1716" hidden="1">
      <c r="A1716" s="10"/>
      <c r="B1716" s="11"/>
      <c r="C1716" s="16"/>
      <c r="D1716" s="11"/>
      <c r="E1716" s="12"/>
    </row>
    <row r="1717" hidden="1">
      <c r="A1717" s="55" t="s">
        <v>1985</v>
      </c>
      <c r="B1717" s="7"/>
      <c r="C1717" s="16"/>
      <c r="D1717" s="56" t="s">
        <v>1986</v>
      </c>
      <c r="E1717" s="7"/>
    </row>
    <row r="1718" hidden="1">
      <c r="A1718" s="10"/>
      <c r="B1718" s="12"/>
      <c r="C1718" s="16"/>
      <c r="D1718" s="11"/>
      <c r="E1718" s="12"/>
    </row>
    <row r="1719" hidden="1">
      <c r="A1719" s="19" t="s">
        <v>1657</v>
      </c>
      <c r="B1719" s="6"/>
      <c r="C1719" s="6"/>
      <c r="D1719" s="6"/>
      <c r="E1719" s="7"/>
    </row>
    <row r="1720" hidden="1">
      <c r="A1720" s="20" t="s">
        <v>1658</v>
      </c>
      <c r="B1720" s="21" t="s">
        <v>1659</v>
      </c>
      <c r="C1720" s="22" t="s">
        <v>1660</v>
      </c>
      <c r="D1720" s="21" t="s">
        <v>1661</v>
      </c>
      <c r="E1720" s="23" t="s">
        <v>13</v>
      </c>
    </row>
    <row r="1721" hidden="1">
      <c r="A1721" s="57" t="s">
        <v>1662</v>
      </c>
      <c r="B1721" s="25">
        <v>31890.0</v>
      </c>
      <c r="C1721" s="26">
        <v>31890.0</v>
      </c>
      <c r="D1721" s="27">
        <v>0.0</v>
      </c>
      <c r="E1721" s="28"/>
    </row>
    <row r="1722" hidden="1">
      <c r="A1722" s="57" t="s">
        <v>1663</v>
      </c>
      <c r="B1722" s="29">
        <v>13520.0</v>
      </c>
      <c r="C1722" s="26">
        <v>13520.0</v>
      </c>
      <c r="D1722" s="27">
        <v>0.0</v>
      </c>
      <c r="E1722" s="40"/>
    </row>
    <row r="1723" hidden="1">
      <c r="A1723" s="57" t="s">
        <v>1664</v>
      </c>
      <c r="B1723" s="25">
        <v>450.0</v>
      </c>
      <c r="C1723" s="26">
        <v>450.0</v>
      </c>
      <c r="D1723" s="27">
        <v>0.0</v>
      </c>
      <c r="E1723" s="41"/>
    </row>
    <row r="1724" hidden="1">
      <c r="A1724" s="57" t="s">
        <v>1666</v>
      </c>
      <c r="B1724" s="29">
        <v>1000.0</v>
      </c>
      <c r="C1724" s="26">
        <v>1000.0</v>
      </c>
      <c r="D1724" s="27">
        <v>0.0</v>
      </c>
      <c r="E1724" s="41"/>
    </row>
    <row r="1725" hidden="1">
      <c r="A1725" s="31" t="s">
        <v>1668</v>
      </c>
      <c r="B1725" s="29">
        <v>0.0</v>
      </c>
      <c r="C1725" s="26"/>
      <c r="D1725" s="27">
        <v>0.0</v>
      </c>
      <c r="E1725" s="40"/>
    </row>
    <row r="1726" hidden="1">
      <c r="A1726" s="31" t="s">
        <v>1669</v>
      </c>
      <c r="B1726" s="29">
        <v>0.0</v>
      </c>
      <c r="C1726" s="26"/>
      <c r="D1726" s="27">
        <v>0.0</v>
      </c>
      <c r="E1726" s="41"/>
    </row>
    <row r="1727" hidden="1">
      <c r="A1727" s="31" t="s">
        <v>1671</v>
      </c>
      <c r="B1727" s="29">
        <v>315.0</v>
      </c>
      <c r="C1727" s="26">
        <v>315.0</v>
      </c>
      <c r="D1727" s="27">
        <v>0.0</v>
      </c>
      <c r="E1727" s="28" t="s">
        <v>3756</v>
      </c>
    </row>
    <row r="1728" hidden="1">
      <c r="A1728" s="31" t="s">
        <v>1673</v>
      </c>
      <c r="B1728" s="29">
        <v>1200.0</v>
      </c>
      <c r="C1728" s="26">
        <v>1200.0</v>
      </c>
      <c r="D1728" s="27">
        <v>0.0</v>
      </c>
      <c r="E1728" s="40"/>
    </row>
    <row r="1729" hidden="1">
      <c r="A1729" s="58" t="s">
        <v>1674</v>
      </c>
      <c r="B1729" s="29">
        <v>48055.0</v>
      </c>
      <c r="C1729" s="29">
        <v>47726.0</v>
      </c>
      <c r="D1729" s="27">
        <v>-329.0</v>
      </c>
      <c r="E1729" s="41"/>
    </row>
    <row r="1730" hidden="1">
      <c r="A1730" s="58" t="s">
        <v>1675</v>
      </c>
      <c r="B1730" s="29">
        <v>45576.0</v>
      </c>
      <c r="C1730" s="59">
        <v>45576.0</v>
      </c>
      <c r="D1730" s="27">
        <v>0.0</v>
      </c>
      <c r="E1730" s="41"/>
    </row>
    <row r="1731" hidden="1">
      <c r="A1731" s="58" t="s">
        <v>1676</v>
      </c>
      <c r="B1731" s="29">
        <v>47938.0</v>
      </c>
      <c r="C1731" s="59">
        <v>47938.0</v>
      </c>
      <c r="D1731" s="27">
        <v>0.0</v>
      </c>
      <c r="E1731" s="41"/>
    </row>
    <row r="1732" hidden="1">
      <c r="A1732" s="58" t="s">
        <v>1677</v>
      </c>
      <c r="B1732" s="29">
        <v>47455.0</v>
      </c>
      <c r="C1732" s="59">
        <v>47455.0</v>
      </c>
      <c r="D1732" s="27">
        <v>0.0</v>
      </c>
      <c r="E1732" s="41"/>
    </row>
    <row r="1733" hidden="1">
      <c r="A1733" s="58" t="s">
        <v>1679</v>
      </c>
      <c r="B1733" s="29">
        <v>1875.0</v>
      </c>
      <c r="C1733" s="59">
        <v>2224.0</v>
      </c>
      <c r="D1733" s="27">
        <v>349.0</v>
      </c>
      <c r="E1733" s="41"/>
    </row>
    <row r="1734" hidden="1">
      <c r="A1734" s="58" t="s">
        <v>1680</v>
      </c>
      <c r="B1734" s="29">
        <v>15995.0</v>
      </c>
      <c r="C1734" s="59">
        <v>15995.0</v>
      </c>
      <c r="D1734" s="27">
        <v>0.0</v>
      </c>
      <c r="E1734" s="41"/>
    </row>
    <row r="1735" hidden="1">
      <c r="A1735" s="35" t="s">
        <v>1681</v>
      </c>
      <c r="B1735" s="29">
        <v>239274.2</v>
      </c>
      <c r="C1735" s="59">
        <v>238945.2</v>
      </c>
      <c r="D1735" s="27">
        <v>-329.0</v>
      </c>
      <c r="E1735" s="41"/>
    </row>
    <row r="1736" hidden="1">
      <c r="A1736" s="36" t="s">
        <v>1682</v>
      </c>
      <c r="B1736" s="42">
        <v>-0.19999999999708962</v>
      </c>
      <c r="C1736" s="65">
        <v>348.79999999998836</v>
      </c>
      <c r="D1736" s="66">
        <v>348.99999999998545</v>
      </c>
      <c r="E1736" s="45"/>
    </row>
    <row r="1737" hidden="1"/>
    <row r="1738" hidden="1"/>
    <row r="1739" hidden="1">
      <c r="A1739" s="5" t="s">
        <v>1980</v>
      </c>
      <c r="B1739" s="6"/>
      <c r="C1739" s="6"/>
      <c r="D1739" s="6"/>
      <c r="E1739" s="7"/>
    </row>
    <row r="1740" hidden="1">
      <c r="A1740" s="10"/>
      <c r="B1740" s="11"/>
      <c r="C1740" s="11"/>
      <c r="D1740" s="11"/>
      <c r="E1740" s="12"/>
    </row>
    <row r="1741" hidden="1">
      <c r="A1741" s="5" t="s">
        <v>1655</v>
      </c>
      <c r="B1741" s="6"/>
      <c r="C1741" s="6"/>
      <c r="D1741" s="6"/>
      <c r="E1741" s="7"/>
    </row>
    <row r="1742" hidden="1">
      <c r="A1742" s="10"/>
      <c r="B1742" s="11"/>
      <c r="C1742" s="11"/>
      <c r="D1742" s="11"/>
      <c r="E1742" s="12"/>
    </row>
    <row r="1743" hidden="1">
      <c r="A1743" s="13">
        <v>45887.0</v>
      </c>
      <c r="B1743" s="6"/>
      <c r="C1743" s="54" t="s">
        <v>1656</v>
      </c>
      <c r="D1743" s="15">
        <v>45893.0</v>
      </c>
      <c r="E1743" s="7"/>
    </row>
    <row r="1744" hidden="1">
      <c r="A1744" s="10"/>
      <c r="B1744" s="11"/>
      <c r="C1744" s="16"/>
      <c r="D1744" s="11"/>
      <c r="E1744" s="12"/>
    </row>
    <row r="1745" hidden="1">
      <c r="A1745" s="55" t="s">
        <v>1985</v>
      </c>
      <c r="B1745" s="7"/>
      <c r="C1745" s="16"/>
      <c r="D1745" s="56" t="s">
        <v>1986</v>
      </c>
      <c r="E1745" s="7"/>
    </row>
    <row r="1746" hidden="1">
      <c r="A1746" s="10"/>
      <c r="B1746" s="12"/>
      <c r="C1746" s="16"/>
      <c r="D1746" s="11"/>
      <c r="E1746" s="12"/>
    </row>
    <row r="1747" hidden="1">
      <c r="A1747" s="19" t="s">
        <v>1657</v>
      </c>
      <c r="B1747" s="6"/>
      <c r="C1747" s="6"/>
      <c r="D1747" s="6"/>
      <c r="E1747" s="7"/>
    </row>
    <row r="1748" hidden="1">
      <c r="A1748" s="20" t="s">
        <v>1658</v>
      </c>
      <c r="B1748" s="21" t="s">
        <v>1659</v>
      </c>
      <c r="C1748" s="22" t="s">
        <v>1660</v>
      </c>
      <c r="D1748" s="21" t="s">
        <v>1661</v>
      </c>
      <c r="E1748" s="23" t="s">
        <v>13</v>
      </c>
    </row>
    <row r="1749" hidden="1">
      <c r="A1749" s="57" t="s">
        <v>1662</v>
      </c>
      <c r="B1749" s="25">
        <v>31133.0</v>
      </c>
      <c r="C1749" s="26">
        <v>31133.0</v>
      </c>
      <c r="D1749" s="27">
        <v>0.0</v>
      </c>
      <c r="E1749" s="28"/>
    </row>
    <row r="1750" hidden="1">
      <c r="A1750" s="57" t="s">
        <v>1663</v>
      </c>
      <c r="B1750" s="29">
        <v>10799.0</v>
      </c>
      <c r="C1750" s="26">
        <v>10799.0</v>
      </c>
      <c r="D1750" s="27">
        <v>0.0</v>
      </c>
      <c r="E1750" s="40"/>
    </row>
    <row r="1751" hidden="1">
      <c r="A1751" s="57" t="s">
        <v>1664</v>
      </c>
      <c r="B1751" s="25">
        <v>0.0</v>
      </c>
      <c r="C1751" s="26"/>
      <c r="D1751" s="27">
        <v>0.0</v>
      </c>
      <c r="E1751" s="41"/>
    </row>
    <row r="1752" hidden="1">
      <c r="A1752" s="57" t="s">
        <v>1666</v>
      </c>
      <c r="B1752" s="29">
        <v>0.0</v>
      </c>
      <c r="C1752" s="26"/>
      <c r="D1752" s="27">
        <v>0.0</v>
      </c>
      <c r="E1752" s="41"/>
    </row>
    <row r="1753" hidden="1">
      <c r="A1753" s="31" t="s">
        <v>1668</v>
      </c>
      <c r="B1753" s="29">
        <v>920.0</v>
      </c>
      <c r="C1753" s="26"/>
      <c r="D1753" s="27">
        <v>-920.0</v>
      </c>
      <c r="E1753" s="40"/>
    </row>
    <row r="1754" hidden="1">
      <c r="A1754" s="31" t="s">
        <v>1669</v>
      </c>
      <c r="B1754" s="29">
        <v>0.0</v>
      </c>
      <c r="C1754" s="26"/>
      <c r="D1754" s="27">
        <v>0.0</v>
      </c>
      <c r="E1754" s="41"/>
    </row>
    <row r="1755" hidden="1">
      <c r="A1755" s="31" t="s">
        <v>1671</v>
      </c>
      <c r="B1755" s="29">
        <v>0.0</v>
      </c>
      <c r="C1755" s="26"/>
      <c r="D1755" s="27">
        <v>0.0</v>
      </c>
      <c r="E1755" s="28"/>
    </row>
    <row r="1756" hidden="1">
      <c r="A1756" s="31" t="s">
        <v>1673</v>
      </c>
      <c r="B1756" s="29">
        <v>2520.0</v>
      </c>
      <c r="C1756" s="26">
        <v>3440.0</v>
      </c>
      <c r="D1756" s="27">
        <v>920.0</v>
      </c>
      <c r="E1756" s="40"/>
    </row>
    <row r="1757" hidden="1">
      <c r="A1757" s="58" t="s">
        <v>1674</v>
      </c>
      <c r="B1757" s="29">
        <v>56317.0</v>
      </c>
      <c r="C1757" s="29">
        <v>56317.0</v>
      </c>
      <c r="D1757" s="27">
        <v>0.0</v>
      </c>
      <c r="E1757" s="41"/>
    </row>
    <row r="1758" hidden="1">
      <c r="A1758" s="58" t="s">
        <v>1675</v>
      </c>
      <c r="B1758" s="29">
        <v>46984.0</v>
      </c>
      <c r="C1758" s="59">
        <v>46984.0</v>
      </c>
      <c r="D1758" s="27">
        <v>0.0</v>
      </c>
      <c r="E1758" s="41"/>
    </row>
    <row r="1759" hidden="1">
      <c r="A1759" s="58" t="s">
        <v>1676</v>
      </c>
      <c r="B1759" s="29">
        <v>62304.0</v>
      </c>
      <c r="C1759" s="59">
        <v>61890.0</v>
      </c>
      <c r="D1759" s="27">
        <v>-414.0</v>
      </c>
      <c r="E1759" s="41"/>
    </row>
    <row r="1760" hidden="1">
      <c r="A1760" s="58" t="s">
        <v>1677</v>
      </c>
      <c r="B1760" s="29">
        <v>37144.0</v>
      </c>
      <c r="C1760" s="59">
        <v>37144.0</v>
      </c>
      <c r="D1760" s="27">
        <v>0.0</v>
      </c>
      <c r="E1760" s="41"/>
    </row>
    <row r="1761" hidden="1">
      <c r="A1761" s="58" t="s">
        <v>1679</v>
      </c>
      <c r="B1761" s="29">
        <v>1255.0</v>
      </c>
      <c r="C1761" s="59">
        <v>1255.0</v>
      </c>
      <c r="D1761" s="27">
        <v>0.0</v>
      </c>
      <c r="E1761" s="41"/>
    </row>
    <row r="1762" hidden="1">
      <c r="A1762" s="58" t="s">
        <v>1680</v>
      </c>
      <c r="B1762" s="29">
        <v>13602.0</v>
      </c>
      <c r="C1762" s="59">
        <v>13602.0</v>
      </c>
      <c r="D1762" s="27">
        <v>0.0</v>
      </c>
      <c r="E1762" s="41"/>
    </row>
    <row r="1763" hidden="1">
      <c r="A1763" s="35" t="s">
        <v>1681</v>
      </c>
      <c r="B1763" s="29">
        <v>249376.0</v>
      </c>
      <c r="C1763" s="59">
        <v>248962.0</v>
      </c>
      <c r="D1763" s="27">
        <v>-414.0</v>
      </c>
      <c r="E1763" s="41"/>
    </row>
    <row r="1764" hidden="1">
      <c r="A1764" s="36" t="s">
        <v>1682</v>
      </c>
      <c r="B1764" s="42">
        <v>0.0</v>
      </c>
      <c r="C1764" s="65">
        <v>0.0</v>
      </c>
      <c r="D1764" s="66">
        <v>0.0</v>
      </c>
      <c r="E1764" s="45"/>
    </row>
    <row r="1765" hidden="1"/>
    <row r="1766" hidden="1"/>
    <row r="1767" hidden="1">
      <c r="A1767" s="5" t="s">
        <v>1980</v>
      </c>
      <c r="B1767" s="6"/>
      <c r="C1767" s="6"/>
      <c r="D1767" s="6"/>
      <c r="E1767" s="7"/>
    </row>
    <row r="1768" hidden="1">
      <c r="A1768" s="10"/>
      <c r="B1768" s="11"/>
      <c r="C1768" s="11"/>
      <c r="D1768" s="11"/>
      <c r="E1768" s="12"/>
    </row>
    <row r="1769" hidden="1">
      <c r="A1769" s="5" t="s">
        <v>1655</v>
      </c>
      <c r="B1769" s="6"/>
      <c r="C1769" s="6"/>
      <c r="D1769" s="6"/>
      <c r="E1769" s="7"/>
    </row>
    <row r="1770" hidden="1">
      <c r="A1770" s="10"/>
      <c r="B1770" s="11"/>
      <c r="C1770" s="11"/>
      <c r="D1770" s="11"/>
      <c r="E1770" s="12"/>
    </row>
    <row r="1771" hidden="1">
      <c r="A1771" s="13">
        <v>45894.0</v>
      </c>
      <c r="B1771" s="6"/>
      <c r="C1771" s="54" t="s">
        <v>1656</v>
      </c>
      <c r="D1771" s="15">
        <v>45900.0</v>
      </c>
      <c r="E1771" s="7"/>
    </row>
    <row r="1772" hidden="1">
      <c r="A1772" s="10"/>
      <c r="B1772" s="11"/>
      <c r="C1772" s="16"/>
      <c r="D1772" s="11"/>
      <c r="E1772" s="12"/>
    </row>
    <row r="1773" hidden="1">
      <c r="A1773" s="55" t="s">
        <v>1985</v>
      </c>
      <c r="B1773" s="7"/>
      <c r="C1773" s="16"/>
      <c r="D1773" s="56" t="s">
        <v>1986</v>
      </c>
      <c r="E1773" s="7"/>
    </row>
    <row r="1774" hidden="1">
      <c r="A1774" s="10"/>
      <c r="B1774" s="12"/>
      <c r="C1774" s="16"/>
      <c r="D1774" s="11"/>
      <c r="E1774" s="12"/>
    </row>
    <row r="1775" hidden="1">
      <c r="A1775" s="19" t="s">
        <v>1657</v>
      </c>
      <c r="B1775" s="6"/>
      <c r="C1775" s="6"/>
      <c r="D1775" s="6"/>
      <c r="E1775" s="7"/>
    </row>
    <row r="1776" hidden="1">
      <c r="A1776" s="20" t="s">
        <v>1658</v>
      </c>
      <c r="B1776" s="21" t="s">
        <v>1659</v>
      </c>
      <c r="C1776" s="22" t="s">
        <v>1660</v>
      </c>
      <c r="D1776" s="21" t="s">
        <v>1661</v>
      </c>
      <c r="E1776" s="23" t="s">
        <v>13</v>
      </c>
    </row>
    <row r="1777" hidden="1">
      <c r="A1777" s="57" t="s">
        <v>1662</v>
      </c>
      <c r="B1777" s="25">
        <v>30982.0</v>
      </c>
      <c r="C1777" s="26">
        <v>30982.0</v>
      </c>
      <c r="D1777" s="27">
        <v>0.0</v>
      </c>
      <c r="E1777" s="28"/>
    </row>
    <row r="1778" hidden="1">
      <c r="A1778" s="57" t="s">
        <v>1663</v>
      </c>
      <c r="B1778" s="29">
        <v>6739.0</v>
      </c>
      <c r="C1778" s="26">
        <v>6739.0</v>
      </c>
      <c r="D1778" s="27">
        <v>0.0</v>
      </c>
      <c r="E1778" s="40"/>
    </row>
    <row r="1779" hidden="1">
      <c r="A1779" s="57" t="s">
        <v>1664</v>
      </c>
      <c r="B1779" s="25">
        <v>660.0</v>
      </c>
      <c r="C1779" s="26">
        <v>660.0</v>
      </c>
      <c r="D1779" s="27">
        <v>0.0</v>
      </c>
      <c r="E1779" s="41"/>
    </row>
    <row r="1780" hidden="1">
      <c r="A1780" s="57" t="s">
        <v>1666</v>
      </c>
      <c r="B1780" s="29">
        <v>500.0</v>
      </c>
      <c r="C1780" s="26">
        <v>500.0</v>
      </c>
      <c r="D1780" s="27">
        <v>0.0</v>
      </c>
      <c r="E1780" s="41"/>
    </row>
    <row r="1781" hidden="1">
      <c r="A1781" s="31" t="s">
        <v>1668</v>
      </c>
      <c r="B1781" s="29">
        <v>80.0</v>
      </c>
      <c r="C1781" s="26"/>
      <c r="D1781" s="27">
        <v>-80.0</v>
      </c>
      <c r="E1781" s="40"/>
    </row>
    <row r="1782" hidden="1">
      <c r="A1782" s="31" t="s">
        <v>1669</v>
      </c>
      <c r="B1782" s="29">
        <v>0.0</v>
      </c>
      <c r="C1782" s="26"/>
      <c r="D1782" s="27">
        <v>0.0</v>
      </c>
      <c r="E1782" s="41"/>
    </row>
    <row r="1783" hidden="1">
      <c r="A1783" s="31" t="s">
        <v>1671</v>
      </c>
      <c r="B1783" s="29">
        <v>1692.0</v>
      </c>
      <c r="C1783" s="26">
        <v>1692.0</v>
      </c>
      <c r="D1783" s="27">
        <v>0.0</v>
      </c>
      <c r="E1783" s="28"/>
    </row>
    <row r="1784" hidden="1">
      <c r="A1784" s="31" t="s">
        <v>1673</v>
      </c>
      <c r="B1784" s="29">
        <v>3120.0</v>
      </c>
      <c r="C1784" s="26">
        <v>3200.0</v>
      </c>
      <c r="D1784" s="27">
        <v>80.0</v>
      </c>
      <c r="E1784" s="40"/>
    </row>
    <row r="1785" hidden="1">
      <c r="A1785" s="58" t="s">
        <v>1674</v>
      </c>
      <c r="B1785" s="29">
        <v>49610.0</v>
      </c>
      <c r="C1785" s="29">
        <v>49610.0</v>
      </c>
      <c r="D1785" s="27">
        <v>0.0</v>
      </c>
      <c r="E1785" s="41"/>
    </row>
    <row r="1786" hidden="1">
      <c r="A1786" s="58" t="s">
        <v>1675</v>
      </c>
      <c r="B1786" s="29">
        <v>42728.0</v>
      </c>
      <c r="C1786" s="59">
        <v>42728.0</v>
      </c>
      <c r="D1786" s="27">
        <v>0.0</v>
      </c>
      <c r="E1786" s="41"/>
    </row>
    <row r="1787" hidden="1">
      <c r="A1787" s="58" t="s">
        <v>1676</v>
      </c>
      <c r="B1787" s="29">
        <v>51758.0</v>
      </c>
      <c r="C1787" s="59">
        <v>51758.0</v>
      </c>
      <c r="D1787" s="27">
        <v>0.0</v>
      </c>
      <c r="E1787" s="41"/>
    </row>
    <row r="1788" hidden="1">
      <c r="A1788" s="58" t="s">
        <v>1677</v>
      </c>
      <c r="B1788" s="29">
        <v>37603.0</v>
      </c>
      <c r="C1788" s="59">
        <v>37603.0</v>
      </c>
      <c r="D1788" s="27">
        <v>0.0</v>
      </c>
      <c r="E1788" s="41"/>
    </row>
    <row r="1789" hidden="1">
      <c r="A1789" s="58" t="s">
        <v>1679</v>
      </c>
      <c r="B1789" s="29">
        <v>1300.0</v>
      </c>
      <c r="C1789" s="59">
        <v>1300.0</v>
      </c>
      <c r="D1789" s="27">
        <v>0.0</v>
      </c>
      <c r="E1789" s="41"/>
    </row>
    <row r="1790" hidden="1">
      <c r="A1790" s="58" t="s">
        <v>1680</v>
      </c>
      <c r="B1790" s="29">
        <v>13542.0</v>
      </c>
      <c r="C1790" s="59">
        <v>13542.0</v>
      </c>
      <c r="D1790" s="27">
        <v>0.0</v>
      </c>
      <c r="E1790" s="41"/>
    </row>
    <row r="1791" hidden="1">
      <c r="A1791" s="35" t="s">
        <v>1681</v>
      </c>
      <c r="B1791" s="29">
        <v>226772.0</v>
      </c>
      <c r="C1791" s="59">
        <v>226772.0</v>
      </c>
      <c r="D1791" s="27">
        <v>0.0</v>
      </c>
      <c r="E1791" s="41"/>
    </row>
    <row r="1792" hidden="1">
      <c r="A1792" s="36" t="s">
        <v>1682</v>
      </c>
      <c r="B1792" s="42">
        <v>0.0</v>
      </c>
      <c r="C1792" s="65">
        <v>0.0</v>
      </c>
      <c r="D1792" s="66">
        <v>0.0</v>
      </c>
      <c r="E1792" s="45"/>
    </row>
    <row r="1793" hidden="1"/>
    <row r="1794" hidden="1"/>
    <row r="1795" hidden="1">
      <c r="A1795" s="5" t="s">
        <v>1980</v>
      </c>
      <c r="B1795" s="6"/>
      <c r="C1795" s="6"/>
      <c r="D1795" s="6"/>
      <c r="E1795" s="7"/>
    </row>
    <row r="1796" hidden="1">
      <c r="A1796" s="10"/>
      <c r="B1796" s="11"/>
      <c r="C1796" s="11"/>
      <c r="D1796" s="11"/>
      <c r="E1796" s="12"/>
    </row>
    <row r="1797" hidden="1">
      <c r="A1797" s="5" t="s">
        <v>1655</v>
      </c>
      <c r="B1797" s="6"/>
      <c r="C1797" s="6"/>
      <c r="D1797" s="6"/>
      <c r="E1797" s="7"/>
    </row>
    <row r="1798" hidden="1">
      <c r="A1798" s="10"/>
      <c r="B1798" s="11"/>
      <c r="C1798" s="11"/>
      <c r="D1798" s="11"/>
      <c r="E1798" s="12"/>
    </row>
    <row r="1799" hidden="1">
      <c r="A1799" s="13">
        <v>45901.0</v>
      </c>
      <c r="B1799" s="6"/>
      <c r="C1799" s="54" t="s">
        <v>1656</v>
      </c>
      <c r="D1799" s="15">
        <v>45907.0</v>
      </c>
      <c r="E1799" s="7"/>
    </row>
    <row r="1800" hidden="1">
      <c r="A1800" s="10"/>
      <c r="B1800" s="11"/>
      <c r="C1800" s="16"/>
      <c r="D1800" s="11"/>
      <c r="E1800" s="12"/>
    </row>
    <row r="1801" hidden="1">
      <c r="A1801" s="55" t="s">
        <v>1985</v>
      </c>
      <c r="B1801" s="7"/>
      <c r="C1801" s="16"/>
      <c r="D1801" s="56" t="s">
        <v>1986</v>
      </c>
      <c r="E1801" s="7"/>
    </row>
    <row r="1802" hidden="1">
      <c r="A1802" s="10"/>
      <c r="B1802" s="12"/>
      <c r="C1802" s="16"/>
      <c r="D1802" s="11"/>
      <c r="E1802" s="12"/>
    </row>
    <row r="1803" hidden="1">
      <c r="A1803" s="19" t="s">
        <v>1657</v>
      </c>
      <c r="B1803" s="6"/>
      <c r="C1803" s="6"/>
      <c r="D1803" s="6"/>
      <c r="E1803" s="7"/>
    </row>
    <row r="1804" hidden="1">
      <c r="A1804" s="20" t="s">
        <v>1658</v>
      </c>
      <c r="B1804" s="21" t="s">
        <v>1659</v>
      </c>
      <c r="C1804" s="22" t="s">
        <v>1660</v>
      </c>
      <c r="D1804" s="21" t="s">
        <v>1661</v>
      </c>
      <c r="E1804" s="23" t="s">
        <v>13</v>
      </c>
    </row>
    <row r="1805" hidden="1">
      <c r="A1805" s="57" t="s">
        <v>1662</v>
      </c>
      <c r="B1805" s="25">
        <v>26631.0</v>
      </c>
      <c r="C1805" s="26">
        <v>26632.0</v>
      </c>
      <c r="D1805" s="27">
        <v>1.0</v>
      </c>
      <c r="E1805" s="28"/>
    </row>
    <row r="1806" hidden="1">
      <c r="A1806" s="57" t="s">
        <v>1663</v>
      </c>
      <c r="B1806" s="29">
        <v>9300.0</v>
      </c>
      <c r="C1806" s="26">
        <v>9300.0</v>
      </c>
      <c r="D1806" s="27">
        <v>0.0</v>
      </c>
      <c r="E1806" s="40"/>
    </row>
    <row r="1807" hidden="1">
      <c r="A1807" s="57" t="s">
        <v>1664</v>
      </c>
      <c r="B1807" s="25">
        <v>0.0</v>
      </c>
      <c r="C1807" s="26"/>
      <c r="D1807" s="27">
        <v>0.0</v>
      </c>
      <c r="E1807" s="41"/>
    </row>
    <row r="1808" hidden="1">
      <c r="A1808" s="57" t="s">
        <v>1666</v>
      </c>
      <c r="B1808" s="29">
        <v>0.0</v>
      </c>
      <c r="C1808" s="26"/>
      <c r="D1808" s="27">
        <v>0.0</v>
      </c>
      <c r="E1808" s="41"/>
    </row>
    <row r="1809" hidden="1">
      <c r="A1809" s="31" t="s">
        <v>1668</v>
      </c>
      <c r="B1809" s="29">
        <v>0.0</v>
      </c>
      <c r="C1809" s="26"/>
      <c r="D1809" s="27">
        <v>0.0</v>
      </c>
      <c r="E1809" s="40"/>
    </row>
    <row r="1810" hidden="1">
      <c r="A1810" s="31" t="s">
        <v>1669</v>
      </c>
      <c r="B1810" s="29">
        <v>0.0</v>
      </c>
      <c r="C1810" s="26"/>
      <c r="D1810" s="27">
        <v>0.0</v>
      </c>
      <c r="E1810" s="41"/>
    </row>
    <row r="1811" hidden="1">
      <c r="A1811" s="31" t="s">
        <v>1671</v>
      </c>
      <c r="B1811" s="29">
        <v>0.0</v>
      </c>
      <c r="C1811" s="26"/>
      <c r="D1811" s="27">
        <v>0.0</v>
      </c>
      <c r="E1811" s="28"/>
    </row>
    <row r="1812" hidden="1">
      <c r="A1812" s="31" t="s">
        <v>1673</v>
      </c>
      <c r="B1812" s="29">
        <v>3200.0</v>
      </c>
      <c r="C1812" s="26">
        <v>3200.0</v>
      </c>
      <c r="D1812" s="27">
        <v>0.0</v>
      </c>
      <c r="E1812" s="40"/>
    </row>
    <row r="1813" hidden="1">
      <c r="A1813" s="58" t="s">
        <v>1674</v>
      </c>
      <c r="B1813" s="29">
        <v>54891.0</v>
      </c>
      <c r="C1813" s="29">
        <v>54472.0</v>
      </c>
      <c r="D1813" s="27">
        <v>-419.0</v>
      </c>
      <c r="E1813" s="41"/>
    </row>
    <row r="1814" hidden="1">
      <c r="A1814" s="58" t="s">
        <v>1675</v>
      </c>
      <c r="B1814" s="29">
        <v>38252.0</v>
      </c>
      <c r="C1814" s="59">
        <v>38252.0</v>
      </c>
      <c r="D1814" s="27">
        <v>0.0</v>
      </c>
      <c r="E1814" s="41"/>
    </row>
    <row r="1815" hidden="1">
      <c r="A1815" s="58" t="s">
        <v>1676</v>
      </c>
      <c r="B1815" s="29">
        <v>60958.0</v>
      </c>
      <c r="C1815" s="59">
        <v>60958.0</v>
      </c>
      <c r="D1815" s="27">
        <v>0.0</v>
      </c>
      <c r="E1815" s="41"/>
    </row>
    <row r="1816" hidden="1">
      <c r="A1816" s="58" t="s">
        <v>1677</v>
      </c>
      <c r="B1816" s="29">
        <v>37264.0</v>
      </c>
      <c r="C1816" s="59">
        <v>37264.0</v>
      </c>
      <c r="D1816" s="27">
        <v>0.0</v>
      </c>
      <c r="E1816" s="41"/>
    </row>
    <row r="1817" hidden="1">
      <c r="A1817" s="58" t="s">
        <v>1679</v>
      </c>
      <c r="B1817" s="29">
        <v>3540.0</v>
      </c>
      <c r="C1817" s="59">
        <v>3540.0</v>
      </c>
      <c r="D1817" s="27">
        <v>0.0</v>
      </c>
      <c r="E1817" s="41"/>
    </row>
    <row r="1818" hidden="1">
      <c r="A1818" s="58" t="s">
        <v>1680</v>
      </c>
      <c r="B1818" s="29">
        <v>9817.0</v>
      </c>
      <c r="C1818" s="59">
        <v>9817.0</v>
      </c>
      <c r="D1818" s="27">
        <v>0.0</v>
      </c>
      <c r="E1818" s="41"/>
    </row>
    <row r="1819" hidden="1">
      <c r="A1819" s="35" t="s">
        <v>1681</v>
      </c>
      <c r="B1819" s="29">
        <v>234035.5</v>
      </c>
      <c r="C1819" s="59">
        <v>233616.5</v>
      </c>
      <c r="D1819" s="27">
        <v>-419.0</v>
      </c>
      <c r="E1819" s="41"/>
    </row>
    <row r="1820" hidden="1">
      <c r="A1820" s="36" t="s">
        <v>1682</v>
      </c>
      <c r="B1820" s="42">
        <v>0.5</v>
      </c>
      <c r="C1820" s="65">
        <v>1.5</v>
      </c>
      <c r="D1820" s="66">
        <v>1.0</v>
      </c>
      <c r="E1820" s="45"/>
    </row>
    <row r="1821" hidden="1"/>
    <row r="1822" hidden="1"/>
    <row r="1823" hidden="1">
      <c r="A1823" s="5" t="s">
        <v>1980</v>
      </c>
      <c r="B1823" s="6"/>
      <c r="C1823" s="6"/>
      <c r="D1823" s="6"/>
      <c r="E1823" s="7"/>
    </row>
    <row r="1824" hidden="1">
      <c r="A1824" s="10"/>
      <c r="B1824" s="11"/>
      <c r="C1824" s="11"/>
      <c r="D1824" s="11"/>
      <c r="E1824" s="12"/>
    </row>
    <row r="1825" hidden="1">
      <c r="A1825" s="5" t="s">
        <v>1655</v>
      </c>
      <c r="B1825" s="6"/>
      <c r="C1825" s="6"/>
      <c r="D1825" s="6"/>
      <c r="E1825" s="7"/>
    </row>
    <row r="1826" hidden="1">
      <c r="A1826" s="10"/>
      <c r="B1826" s="11"/>
      <c r="C1826" s="11"/>
      <c r="D1826" s="11"/>
      <c r="E1826" s="12"/>
    </row>
    <row r="1827" hidden="1">
      <c r="A1827" s="13">
        <v>45908.0</v>
      </c>
      <c r="B1827" s="6"/>
      <c r="C1827" s="54" t="s">
        <v>1656</v>
      </c>
      <c r="D1827" s="15">
        <v>45914.0</v>
      </c>
      <c r="E1827" s="7"/>
    </row>
    <row r="1828" hidden="1">
      <c r="A1828" s="10"/>
      <c r="B1828" s="11"/>
      <c r="C1828" s="16"/>
      <c r="D1828" s="11"/>
      <c r="E1828" s="12"/>
    </row>
    <row r="1829" hidden="1">
      <c r="A1829" s="55" t="s">
        <v>1985</v>
      </c>
      <c r="B1829" s="7"/>
      <c r="C1829" s="16"/>
      <c r="D1829" s="56" t="s">
        <v>1986</v>
      </c>
      <c r="E1829" s="7"/>
    </row>
    <row r="1830" hidden="1">
      <c r="A1830" s="10"/>
      <c r="B1830" s="12"/>
      <c r="C1830" s="16"/>
      <c r="D1830" s="11"/>
      <c r="E1830" s="12"/>
    </row>
    <row r="1831" hidden="1">
      <c r="A1831" s="19" t="s">
        <v>1657</v>
      </c>
      <c r="B1831" s="6"/>
      <c r="C1831" s="6"/>
      <c r="D1831" s="6"/>
      <c r="E1831" s="7"/>
    </row>
    <row r="1832" hidden="1">
      <c r="A1832" s="20" t="s">
        <v>1658</v>
      </c>
      <c r="B1832" s="21" t="s">
        <v>1659</v>
      </c>
      <c r="C1832" s="22" t="s">
        <v>1660</v>
      </c>
      <c r="D1832" s="21" t="s">
        <v>1661</v>
      </c>
      <c r="E1832" s="23" t="s">
        <v>13</v>
      </c>
    </row>
    <row r="1833" hidden="1">
      <c r="A1833" s="57" t="s">
        <v>1662</v>
      </c>
      <c r="B1833" s="25">
        <v>32074.0</v>
      </c>
      <c r="C1833" s="26">
        <v>32075.0</v>
      </c>
      <c r="D1833" s="27">
        <v>1.0</v>
      </c>
      <c r="E1833" s="28"/>
    </row>
    <row r="1834" hidden="1">
      <c r="A1834" s="57" t="s">
        <v>1663</v>
      </c>
      <c r="B1834" s="29">
        <v>14552.0</v>
      </c>
      <c r="C1834" s="26">
        <v>14552.0</v>
      </c>
      <c r="D1834" s="27">
        <v>0.0</v>
      </c>
      <c r="E1834" s="40"/>
    </row>
    <row r="1835" hidden="1">
      <c r="A1835" s="57" t="s">
        <v>1664</v>
      </c>
      <c r="B1835" s="25">
        <v>180.0</v>
      </c>
      <c r="C1835" s="26">
        <v>180.0</v>
      </c>
      <c r="D1835" s="27">
        <v>0.0</v>
      </c>
      <c r="E1835" s="41"/>
    </row>
    <row r="1836" hidden="1">
      <c r="A1836" s="57" t="s">
        <v>1666</v>
      </c>
      <c r="B1836" s="29">
        <v>0.0</v>
      </c>
      <c r="C1836" s="26"/>
      <c r="D1836" s="27">
        <v>0.0</v>
      </c>
      <c r="E1836" s="41"/>
    </row>
    <row r="1837" hidden="1">
      <c r="A1837" s="31" t="s">
        <v>1668</v>
      </c>
      <c r="B1837" s="29">
        <v>0.0</v>
      </c>
      <c r="C1837" s="26"/>
      <c r="D1837" s="27">
        <v>0.0</v>
      </c>
      <c r="E1837" s="40"/>
    </row>
    <row r="1838" hidden="1">
      <c r="A1838" s="31" t="s">
        <v>1669</v>
      </c>
      <c r="B1838" s="29">
        <v>0.0</v>
      </c>
      <c r="C1838" s="26"/>
      <c r="D1838" s="27">
        <v>0.0</v>
      </c>
      <c r="E1838" s="41"/>
    </row>
    <row r="1839" hidden="1">
      <c r="A1839" s="31" t="s">
        <v>1671</v>
      </c>
      <c r="B1839" s="29">
        <v>0.0</v>
      </c>
      <c r="C1839" s="26"/>
      <c r="D1839" s="27">
        <v>0.0</v>
      </c>
      <c r="E1839" s="28"/>
    </row>
    <row r="1840" hidden="1">
      <c r="A1840" s="31" t="s">
        <v>1673</v>
      </c>
      <c r="B1840" s="29">
        <v>2720.0</v>
      </c>
      <c r="C1840" s="26">
        <v>2720.0</v>
      </c>
      <c r="D1840" s="27">
        <v>0.0</v>
      </c>
      <c r="E1840" s="40"/>
    </row>
    <row r="1841" hidden="1">
      <c r="A1841" s="58" t="s">
        <v>1674</v>
      </c>
      <c r="B1841" s="29">
        <v>56371.0</v>
      </c>
      <c r="C1841" s="29">
        <v>56371.0</v>
      </c>
      <c r="D1841" s="27">
        <v>0.0</v>
      </c>
      <c r="E1841" s="41"/>
    </row>
    <row r="1842" hidden="1">
      <c r="A1842" s="58" t="s">
        <v>1675</v>
      </c>
      <c r="B1842" s="29">
        <v>38067.0</v>
      </c>
      <c r="C1842" s="59">
        <v>38067.0</v>
      </c>
      <c r="D1842" s="27">
        <v>0.0</v>
      </c>
      <c r="E1842" s="41"/>
    </row>
    <row r="1843" hidden="1">
      <c r="A1843" s="58" t="s">
        <v>1676</v>
      </c>
      <c r="B1843" s="29">
        <v>69492.0</v>
      </c>
      <c r="C1843" s="59">
        <v>69113.0</v>
      </c>
      <c r="D1843" s="27">
        <v>-379.0</v>
      </c>
      <c r="E1843" s="41"/>
    </row>
    <row r="1844" hidden="1">
      <c r="A1844" s="58" t="s">
        <v>1677</v>
      </c>
      <c r="B1844" s="29">
        <v>38606.0</v>
      </c>
      <c r="C1844" s="59">
        <v>39015.0</v>
      </c>
      <c r="D1844" s="27">
        <v>409.0</v>
      </c>
      <c r="E1844" s="41"/>
    </row>
    <row r="1845" hidden="1">
      <c r="A1845" s="58" t="s">
        <v>1679</v>
      </c>
      <c r="B1845" s="29">
        <v>1723.0</v>
      </c>
      <c r="C1845" s="59">
        <v>1723.0</v>
      </c>
      <c r="D1845" s="27">
        <v>0.0</v>
      </c>
      <c r="E1845" s="41"/>
    </row>
    <row r="1846" hidden="1">
      <c r="A1846" s="58" t="s">
        <v>1680</v>
      </c>
      <c r="B1846" s="29">
        <v>9400.0</v>
      </c>
      <c r="C1846" s="59">
        <v>9400.0</v>
      </c>
      <c r="D1846" s="27">
        <v>0.0</v>
      </c>
      <c r="E1846" s="41"/>
    </row>
    <row r="1847" hidden="1">
      <c r="A1847" s="35" t="s">
        <v>1681</v>
      </c>
      <c r="B1847" s="29">
        <v>253784.5</v>
      </c>
      <c r="C1847" s="59">
        <v>251932.5</v>
      </c>
      <c r="D1847" s="27">
        <v>-1852.0</v>
      </c>
      <c r="E1847" s="41"/>
    </row>
    <row r="1848" hidden="1">
      <c r="A1848" s="36" t="s">
        <v>1682</v>
      </c>
      <c r="B1848" s="42">
        <v>0.5</v>
      </c>
      <c r="C1848" s="65">
        <v>1883.5</v>
      </c>
      <c r="D1848" s="66">
        <v>1883.0</v>
      </c>
      <c r="E1848" s="45"/>
    </row>
    <row r="1849" hidden="1"/>
    <row r="1850" hidden="1"/>
    <row r="1851" hidden="1">
      <c r="A1851" s="5" t="s">
        <v>1980</v>
      </c>
      <c r="B1851" s="6"/>
      <c r="C1851" s="6"/>
      <c r="D1851" s="6"/>
      <c r="E1851" s="7"/>
    </row>
    <row r="1852" hidden="1">
      <c r="A1852" s="10"/>
      <c r="B1852" s="11"/>
      <c r="C1852" s="11"/>
      <c r="D1852" s="11"/>
      <c r="E1852" s="12"/>
    </row>
    <row r="1853" hidden="1">
      <c r="A1853" s="5" t="s">
        <v>1655</v>
      </c>
      <c r="B1853" s="6"/>
      <c r="C1853" s="6"/>
      <c r="D1853" s="6"/>
      <c r="E1853" s="7"/>
    </row>
    <row r="1854" hidden="1">
      <c r="A1854" s="10"/>
      <c r="B1854" s="11"/>
      <c r="C1854" s="11"/>
      <c r="D1854" s="11"/>
      <c r="E1854" s="12"/>
    </row>
    <row r="1855" hidden="1">
      <c r="A1855" s="13">
        <v>45922.0</v>
      </c>
      <c r="B1855" s="6"/>
      <c r="C1855" s="54" t="s">
        <v>1656</v>
      </c>
      <c r="D1855" s="15">
        <v>45928.0</v>
      </c>
      <c r="E1855" s="7"/>
    </row>
    <row r="1856" hidden="1">
      <c r="A1856" s="10"/>
      <c r="B1856" s="11"/>
      <c r="C1856" s="16"/>
      <c r="D1856" s="11"/>
      <c r="E1856" s="12"/>
    </row>
    <row r="1857" hidden="1">
      <c r="A1857" s="55" t="s">
        <v>1985</v>
      </c>
      <c r="B1857" s="7"/>
      <c r="C1857" s="16"/>
      <c r="D1857" s="56" t="s">
        <v>1986</v>
      </c>
      <c r="E1857" s="7"/>
    </row>
    <row r="1858" hidden="1">
      <c r="A1858" s="10"/>
      <c r="B1858" s="12"/>
      <c r="C1858" s="16"/>
      <c r="D1858" s="11"/>
      <c r="E1858" s="12"/>
    </row>
    <row r="1859" hidden="1">
      <c r="A1859" s="19" t="s">
        <v>1657</v>
      </c>
      <c r="B1859" s="6"/>
      <c r="C1859" s="6"/>
      <c r="D1859" s="6"/>
      <c r="E1859" s="7"/>
    </row>
    <row r="1860" hidden="1">
      <c r="A1860" s="20" t="s">
        <v>1658</v>
      </c>
      <c r="B1860" s="21" t="s">
        <v>1659</v>
      </c>
      <c r="C1860" s="22" t="s">
        <v>1660</v>
      </c>
      <c r="D1860" s="21" t="s">
        <v>1661</v>
      </c>
      <c r="E1860" s="23" t="s">
        <v>13</v>
      </c>
    </row>
    <row r="1861" hidden="1">
      <c r="A1861" s="57" t="s">
        <v>1662</v>
      </c>
      <c r="B1861" s="25">
        <v>32665.0</v>
      </c>
      <c r="C1861" s="26">
        <v>32665.0</v>
      </c>
      <c r="D1861" s="27">
        <v>0.0</v>
      </c>
      <c r="E1861" s="28"/>
    </row>
    <row r="1862" hidden="1">
      <c r="A1862" s="57" t="s">
        <v>1663</v>
      </c>
      <c r="B1862" s="29">
        <v>13946.0</v>
      </c>
      <c r="C1862" s="26">
        <v>13946.0</v>
      </c>
      <c r="D1862" s="27">
        <v>0.0</v>
      </c>
      <c r="E1862" s="40"/>
    </row>
    <row r="1863" hidden="1">
      <c r="A1863" s="57" t="s">
        <v>1664</v>
      </c>
      <c r="B1863" s="25">
        <v>820.0</v>
      </c>
      <c r="C1863" s="26">
        <v>820.0</v>
      </c>
      <c r="D1863" s="27">
        <v>0.0</v>
      </c>
      <c r="E1863" s="41"/>
    </row>
    <row r="1864" hidden="1">
      <c r="A1864" s="57" t="s">
        <v>1666</v>
      </c>
      <c r="B1864" s="29">
        <v>500.0</v>
      </c>
      <c r="C1864" s="26">
        <v>500.0</v>
      </c>
      <c r="D1864" s="27">
        <v>0.0</v>
      </c>
      <c r="E1864" s="41"/>
    </row>
    <row r="1865" hidden="1">
      <c r="A1865" s="31" t="s">
        <v>1668</v>
      </c>
      <c r="B1865" s="29">
        <v>800.0</v>
      </c>
      <c r="C1865" s="26"/>
      <c r="D1865" s="27">
        <v>-800.0</v>
      </c>
      <c r="E1865" s="40"/>
    </row>
    <row r="1866" hidden="1">
      <c r="A1866" s="31" t="s">
        <v>1669</v>
      </c>
      <c r="B1866" s="29">
        <v>0.0</v>
      </c>
      <c r="C1866" s="26"/>
      <c r="D1866" s="27">
        <v>0.0</v>
      </c>
      <c r="E1866" s="41"/>
    </row>
    <row r="1867" hidden="1">
      <c r="A1867" s="31" t="s">
        <v>1671</v>
      </c>
      <c r="B1867" s="29">
        <v>2753.0</v>
      </c>
      <c r="C1867" s="26">
        <v>2753.0</v>
      </c>
      <c r="D1867" s="27">
        <v>0.0</v>
      </c>
      <c r="E1867" s="28" t="s">
        <v>3757</v>
      </c>
    </row>
    <row r="1868" hidden="1">
      <c r="A1868" s="31" t="s">
        <v>1673</v>
      </c>
      <c r="B1868" s="29">
        <v>2640.0</v>
      </c>
      <c r="C1868" s="26">
        <v>3440.0</v>
      </c>
      <c r="D1868" s="27">
        <v>800.0</v>
      </c>
      <c r="E1868" s="40"/>
    </row>
    <row r="1869" hidden="1">
      <c r="A1869" s="58" t="s">
        <v>1674</v>
      </c>
      <c r="B1869" s="29">
        <v>50026.0</v>
      </c>
      <c r="C1869" s="29">
        <v>50026.0</v>
      </c>
      <c r="D1869" s="27">
        <v>0.0</v>
      </c>
      <c r="E1869" s="41"/>
    </row>
    <row r="1870" hidden="1">
      <c r="A1870" s="58" t="s">
        <v>1675</v>
      </c>
      <c r="B1870" s="29">
        <v>40449.0</v>
      </c>
      <c r="C1870" s="59">
        <v>40449.0</v>
      </c>
      <c r="D1870" s="27">
        <v>0.0</v>
      </c>
      <c r="E1870" s="41"/>
    </row>
    <row r="1871" hidden="1">
      <c r="A1871" s="58" t="s">
        <v>1676</v>
      </c>
      <c r="B1871" s="29">
        <v>73600.01000000001</v>
      </c>
      <c r="C1871" s="59">
        <v>73600.00999999997</v>
      </c>
      <c r="D1871" s="27">
        <v>-4.3655745685100555E-11</v>
      </c>
      <c r="E1871" s="41"/>
    </row>
    <row r="1872" hidden="1">
      <c r="A1872" s="58" t="s">
        <v>1677</v>
      </c>
      <c r="B1872" s="29">
        <v>37760.0</v>
      </c>
      <c r="C1872" s="59">
        <v>37760.0</v>
      </c>
      <c r="D1872" s="27">
        <v>0.0</v>
      </c>
      <c r="E1872" s="41"/>
    </row>
    <row r="1873" hidden="1">
      <c r="A1873" s="58" t="s">
        <v>1679</v>
      </c>
      <c r="B1873" s="29">
        <v>2863.0</v>
      </c>
      <c r="C1873" s="59">
        <v>2863.0</v>
      </c>
      <c r="D1873" s="27">
        <v>0.0</v>
      </c>
      <c r="E1873" s="41"/>
    </row>
    <row r="1874" hidden="1">
      <c r="A1874" s="58" t="s">
        <v>1680</v>
      </c>
      <c r="B1874" s="29">
        <v>15283.029999999999</v>
      </c>
      <c r="C1874" s="59">
        <v>15283.029999999999</v>
      </c>
      <c r="D1874" s="27">
        <v>0.0</v>
      </c>
      <c r="E1874" s="41"/>
    </row>
    <row r="1875" hidden="1">
      <c r="A1875" s="35" t="s">
        <v>1681</v>
      </c>
      <c r="B1875" s="29">
        <v>258822.23999999993</v>
      </c>
      <c r="C1875" s="59">
        <v>258822.24000000022</v>
      </c>
      <c r="D1875" s="27">
        <v>2.9103830456733704E-10</v>
      </c>
      <c r="E1875" s="41"/>
    </row>
    <row r="1876" hidden="1">
      <c r="A1876" s="36" t="s">
        <v>1682</v>
      </c>
      <c r="B1876" s="42">
        <v>-0.2299999999377178</v>
      </c>
      <c r="C1876" s="65">
        <v>-0.23000000027241185</v>
      </c>
      <c r="D1876" s="66">
        <v>-3.346940502524376E-10</v>
      </c>
      <c r="E1876" s="45"/>
    </row>
    <row r="1877" hidden="1"/>
    <row r="1878" hidden="1"/>
    <row r="1879" hidden="1">
      <c r="A1879" s="5" t="s">
        <v>1980</v>
      </c>
      <c r="B1879" s="6"/>
      <c r="C1879" s="6"/>
      <c r="D1879" s="6"/>
      <c r="E1879" s="7"/>
    </row>
    <row r="1880" hidden="1">
      <c r="A1880" s="10"/>
      <c r="B1880" s="11"/>
      <c r="C1880" s="11"/>
      <c r="D1880" s="11"/>
      <c r="E1880" s="12"/>
    </row>
    <row r="1881" hidden="1">
      <c r="A1881" s="5" t="s">
        <v>1655</v>
      </c>
      <c r="B1881" s="6"/>
      <c r="C1881" s="6"/>
      <c r="D1881" s="6"/>
      <c r="E1881" s="7"/>
    </row>
    <row r="1882" hidden="1">
      <c r="A1882" s="10"/>
      <c r="B1882" s="11"/>
      <c r="C1882" s="11"/>
      <c r="D1882" s="11"/>
      <c r="E1882" s="12"/>
    </row>
    <row r="1883" hidden="1">
      <c r="A1883" s="13">
        <v>45929.0</v>
      </c>
      <c r="B1883" s="6"/>
      <c r="C1883" s="54" t="s">
        <v>1656</v>
      </c>
      <c r="D1883" s="15">
        <v>45930.0</v>
      </c>
      <c r="E1883" s="7"/>
    </row>
    <row r="1884" hidden="1">
      <c r="A1884" s="10"/>
      <c r="B1884" s="11"/>
      <c r="C1884" s="16"/>
      <c r="D1884" s="11"/>
      <c r="E1884" s="12"/>
    </row>
    <row r="1885" hidden="1">
      <c r="A1885" s="55" t="s">
        <v>1985</v>
      </c>
      <c r="B1885" s="7"/>
      <c r="C1885" s="16"/>
      <c r="D1885" s="56" t="s">
        <v>1987</v>
      </c>
      <c r="E1885" s="7"/>
    </row>
    <row r="1886" hidden="1">
      <c r="A1886" s="10"/>
      <c r="B1886" s="12"/>
      <c r="C1886" s="16"/>
      <c r="D1886" s="11"/>
      <c r="E1886" s="12"/>
    </row>
    <row r="1887" hidden="1">
      <c r="A1887" s="19" t="s">
        <v>1657</v>
      </c>
      <c r="B1887" s="6"/>
      <c r="C1887" s="6"/>
      <c r="D1887" s="6"/>
      <c r="E1887" s="7"/>
    </row>
    <row r="1888" hidden="1">
      <c r="A1888" s="20" t="s">
        <v>1658</v>
      </c>
      <c r="B1888" s="21" t="s">
        <v>1659</v>
      </c>
      <c r="C1888" s="22" t="s">
        <v>1660</v>
      </c>
      <c r="D1888" s="21" t="s">
        <v>1661</v>
      </c>
      <c r="E1888" s="23" t="s">
        <v>13</v>
      </c>
    </row>
    <row r="1889" hidden="1">
      <c r="A1889" s="57" t="s">
        <v>1662</v>
      </c>
      <c r="B1889" s="25">
        <v>5706.0</v>
      </c>
      <c r="C1889" s="26">
        <v>5706.0</v>
      </c>
      <c r="D1889" s="27">
        <v>0.0</v>
      </c>
      <c r="E1889" s="28"/>
    </row>
    <row r="1890" hidden="1">
      <c r="A1890" s="57" t="s">
        <v>1663</v>
      </c>
      <c r="B1890" s="29">
        <v>1396.0</v>
      </c>
      <c r="C1890" s="26">
        <v>1396.0</v>
      </c>
      <c r="D1890" s="27">
        <v>0.0</v>
      </c>
      <c r="E1890" s="40"/>
    </row>
    <row r="1891" hidden="1">
      <c r="A1891" s="57" t="s">
        <v>1664</v>
      </c>
      <c r="B1891" s="25">
        <v>0.0</v>
      </c>
      <c r="C1891" s="26"/>
      <c r="D1891" s="27">
        <v>0.0</v>
      </c>
      <c r="E1891" s="41"/>
    </row>
    <row r="1892" hidden="1">
      <c r="A1892" s="57" t="s">
        <v>1666</v>
      </c>
      <c r="B1892" s="29">
        <v>0.0</v>
      </c>
      <c r="C1892" s="26"/>
      <c r="D1892" s="27">
        <v>0.0</v>
      </c>
      <c r="E1892" s="41"/>
    </row>
    <row r="1893" hidden="1">
      <c r="A1893" s="31" t="s">
        <v>1668</v>
      </c>
      <c r="B1893" s="29">
        <v>0.0</v>
      </c>
      <c r="C1893" s="26"/>
      <c r="D1893" s="27">
        <v>0.0</v>
      </c>
      <c r="E1893" s="40"/>
    </row>
    <row r="1894" hidden="1">
      <c r="A1894" s="31" t="s">
        <v>1669</v>
      </c>
      <c r="B1894" s="29">
        <v>0.0</v>
      </c>
      <c r="C1894" s="26"/>
      <c r="D1894" s="27">
        <v>0.0</v>
      </c>
      <c r="E1894" s="41"/>
    </row>
    <row r="1895" hidden="1">
      <c r="A1895" s="31" t="s">
        <v>1671</v>
      </c>
      <c r="B1895" s="29">
        <v>0.0</v>
      </c>
      <c r="C1895" s="26"/>
      <c r="D1895" s="27">
        <v>0.0</v>
      </c>
      <c r="E1895" s="28"/>
    </row>
    <row r="1896" hidden="1">
      <c r="A1896" s="31" t="s">
        <v>1673</v>
      </c>
      <c r="B1896" s="29">
        <v>960.0</v>
      </c>
      <c r="C1896" s="26">
        <v>960.0</v>
      </c>
      <c r="D1896" s="27">
        <v>0.0</v>
      </c>
      <c r="E1896" s="40"/>
    </row>
    <row r="1897" hidden="1">
      <c r="A1897" s="58" t="s">
        <v>1674</v>
      </c>
      <c r="B1897" s="29">
        <v>14017.0</v>
      </c>
      <c r="C1897" s="29">
        <v>14017.0</v>
      </c>
      <c r="D1897" s="27">
        <v>0.0</v>
      </c>
      <c r="E1897" s="41"/>
    </row>
    <row r="1898" hidden="1">
      <c r="A1898" s="58" t="s">
        <v>1675</v>
      </c>
      <c r="B1898" s="29">
        <v>9071.0</v>
      </c>
      <c r="C1898" s="59">
        <v>9071.0</v>
      </c>
      <c r="D1898" s="27">
        <v>0.0</v>
      </c>
      <c r="E1898" s="41"/>
    </row>
    <row r="1899" hidden="1">
      <c r="A1899" s="58" t="s">
        <v>1676</v>
      </c>
      <c r="B1899" s="29">
        <v>15916.220000000001</v>
      </c>
      <c r="C1899" s="59">
        <v>15916.220000000001</v>
      </c>
      <c r="D1899" s="27">
        <v>0.0</v>
      </c>
      <c r="E1899" s="41"/>
    </row>
    <row r="1900" hidden="1">
      <c r="A1900" s="58" t="s">
        <v>1677</v>
      </c>
      <c r="B1900" s="29">
        <v>9932.0</v>
      </c>
      <c r="C1900" s="59">
        <v>9932.0</v>
      </c>
      <c r="D1900" s="27">
        <v>0.0</v>
      </c>
      <c r="E1900" s="41"/>
    </row>
    <row r="1901" hidden="1">
      <c r="A1901" s="58" t="s">
        <v>1679</v>
      </c>
      <c r="B1901" s="29">
        <v>575.0</v>
      </c>
      <c r="C1901" s="59">
        <v>575.0</v>
      </c>
      <c r="D1901" s="27">
        <v>0.0</v>
      </c>
      <c r="E1901" s="41"/>
    </row>
    <row r="1902" hidden="1">
      <c r="A1902" s="58" t="s">
        <v>1680</v>
      </c>
      <c r="B1902" s="29">
        <v>1730.0</v>
      </c>
      <c r="C1902" s="59">
        <v>1730.0</v>
      </c>
      <c r="D1902" s="27">
        <v>0.0</v>
      </c>
      <c r="E1902" s="41"/>
    </row>
    <row r="1903" hidden="1">
      <c r="A1903" s="35" t="s">
        <v>1681</v>
      </c>
      <c r="B1903" s="29">
        <v>57572.72</v>
      </c>
      <c r="C1903" s="59">
        <v>57572.719999999994</v>
      </c>
      <c r="D1903" s="27">
        <v>-7.275957614183426E-12</v>
      </c>
      <c r="E1903" s="41"/>
    </row>
    <row r="1904" hidden="1">
      <c r="A1904" s="36" t="s">
        <v>1682</v>
      </c>
      <c r="B1904" s="42">
        <v>0.5</v>
      </c>
      <c r="C1904" s="65">
        <v>0.500000000007276</v>
      </c>
      <c r="D1904" s="66">
        <v>7.275957614183426E-12</v>
      </c>
      <c r="E1904" s="45"/>
    </row>
    <row r="1905" hidden="1"/>
    <row r="1906" hidden="1"/>
    <row r="1907" hidden="1">
      <c r="A1907" s="5" t="s">
        <v>1980</v>
      </c>
      <c r="B1907" s="6"/>
      <c r="C1907" s="6"/>
      <c r="D1907" s="6"/>
      <c r="E1907" s="7"/>
    </row>
    <row r="1908" hidden="1">
      <c r="A1908" s="10"/>
      <c r="B1908" s="11"/>
      <c r="C1908" s="11"/>
      <c r="D1908" s="11"/>
      <c r="E1908" s="12"/>
    </row>
    <row r="1909" hidden="1">
      <c r="A1909" s="5" t="s">
        <v>1655</v>
      </c>
      <c r="B1909" s="6"/>
      <c r="C1909" s="6"/>
      <c r="D1909" s="6"/>
      <c r="E1909" s="7"/>
    </row>
    <row r="1910" hidden="1">
      <c r="A1910" s="10"/>
      <c r="B1910" s="11"/>
      <c r="C1910" s="11"/>
      <c r="D1910" s="11"/>
      <c r="E1910" s="12"/>
    </row>
    <row r="1911" hidden="1">
      <c r="A1911" s="13">
        <v>45931.0</v>
      </c>
      <c r="B1911" s="6"/>
      <c r="C1911" s="54" t="s">
        <v>1656</v>
      </c>
      <c r="D1911" s="15">
        <v>45935.0</v>
      </c>
      <c r="E1911" s="7"/>
    </row>
    <row r="1912" hidden="1">
      <c r="A1912" s="10"/>
      <c r="B1912" s="11"/>
      <c r="C1912" s="16"/>
      <c r="D1912" s="11"/>
      <c r="E1912" s="12"/>
    </row>
    <row r="1913" hidden="1">
      <c r="A1913" s="55" t="s">
        <v>1988</v>
      </c>
      <c r="B1913" s="7"/>
      <c r="C1913" s="16"/>
      <c r="D1913" s="56" t="s">
        <v>1986</v>
      </c>
      <c r="E1913" s="7"/>
    </row>
    <row r="1914" hidden="1">
      <c r="A1914" s="10"/>
      <c r="B1914" s="12"/>
      <c r="C1914" s="16"/>
      <c r="D1914" s="11"/>
      <c r="E1914" s="12"/>
    </row>
    <row r="1915" hidden="1">
      <c r="A1915" s="19" t="s">
        <v>1657</v>
      </c>
      <c r="B1915" s="6"/>
      <c r="C1915" s="6"/>
      <c r="D1915" s="6"/>
      <c r="E1915" s="7"/>
    </row>
    <row r="1916" hidden="1">
      <c r="A1916" s="20" t="s">
        <v>1658</v>
      </c>
      <c r="B1916" s="21" t="s">
        <v>1659</v>
      </c>
      <c r="C1916" s="22" t="s">
        <v>1660</v>
      </c>
      <c r="D1916" s="21" t="s">
        <v>1661</v>
      </c>
      <c r="E1916" s="23" t="s">
        <v>13</v>
      </c>
    </row>
    <row r="1917" hidden="1">
      <c r="A1917" s="57" t="s">
        <v>1662</v>
      </c>
      <c r="B1917" s="25">
        <v>17202.0</v>
      </c>
      <c r="C1917" s="26">
        <v>17202.0</v>
      </c>
      <c r="D1917" s="27">
        <v>0.0</v>
      </c>
      <c r="E1917" s="28"/>
    </row>
    <row r="1918" hidden="1">
      <c r="A1918" s="57" t="s">
        <v>1663</v>
      </c>
      <c r="B1918" s="29">
        <v>12492.0</v>
      </c>
      <c r="C1918" s="26">
        <v>12492.0</v>
      </c>
      <c r="D1918" s="27">
        <v>0.0</v>
      </c>
      <c r="E1918" s="40"/>
    </row>
    <row r="1919" hidden="1">
      <c r="A1919" s="57" t="s">
        <v>1664</v>
      </c>
      <c r="B1919" s="25">
        <v>0.0</v>
      </c>
      <c r="C1919" s="26"/>
      <c r="D1919" s="27">
        <v>0.0</v>
      </c>
      <c r="E1919" s="41"/>
    </row>
    <row r="1920" hidden="1">
      <c r="A1920" s="57" t="s">
        <v>1666</v>
      </c>
      <c r="B1920" s="29">
        <v>0.0</v>
      </c>
      <c r="C1920" s="26"/>
      <c r="D1920" s="27">
        <v>0.0</v>
      </c>
      <c r="E1920" s="41"/>
    </row>
    <row r="1921" hidden="1">
      <c r="A1921" s="31" t="s">
        <v>1668</v>
      </c>
      <c r="B1921" s="29">
        <v>0.0</v>
      </c>
      <c r="C1921" s="26"/>
      <c r="D1921" s="27">
        <v>0.0</v>
      </c>
      <c r="E1921" s="40"/>
    </row>
    <row r="1922" hidden="1">
      <c r="A1922" s="31" t="s">
        <v>1669</v>
      </c>
      <c r="B1922" s="29">
        <v>0.0</v>
      </c>
      <c r="C1922" s="26"/>
      <c r="D1922" s="27">
        <v>0.0</v>
      </c>
      <c r="E1922" s="41"/>
    </row>
    <row r="1923" hidden="1">
      <c r="A1923" s="31" t="s">
        <v>1671</v>
      </c>
      <c r="B1923" s="29">
        <v>4081.0</v>
      </c>
      <c r="C1923" s="26">
        <v>4081.0</v>
      </c>
      <c r="D1923" s="27">
        <v>0.0</v>
      </c>
      <c r="E1923" s="28" t="s">
        <v>3758</v>
      </c>
    </row>
    <row r="1924" hidden="1">
      <c r="A1924" s="31" t="s">
        <v>1673</v>
      </c>
      <c r="B1924" s="29">
        <v>2760.0</v>
      </c>
      <c r="C1924" s="26">
        <v>2760.0</v>
      </c>
      <c r="D1924" s="27">
        <v>0.0</v>
      </c>
      <c r="E1924" s="40"/>
    </row>
    <row r="1925" hidden="1">
      <c r="A1925" s="58" t="s">
        <v>1674</v>
      </c>
      <c r="B1925" s="29">
        <v>44129.0</v>
      </c>
      <c r="C1925" s="29">
        <v>44129.0</v>
      </c>
      <c r="D1925" s="27">
        <v>0.0</v>
      </c>
      <c r="E1925" s="41"/>
    </row>
    <row r="1926" hidden="1">
      <c r="A1926" s="58" t="s">
        <v>1675</v>
      </c>
      <c r="B1926" s="29">
        <v>25570.0</v>
      </c>
      <c r="C1926" s="59">
        <v>25570.0</v>
      </c>
      <c r="D1926" s="27">
        <v>0.0</v>
      </c>
      <c r="E1926" s="41"/>
    </row>
    <row r="1927" hidden="1">
      <c r="A1927" s="58" t="s">
        <v>1676</v>
      </c>
      <c r="B1927" s="29">
        <v>43199.0</v>
      </c>
      <c r="C1927" s="59">
        <v>42756.0</v>
      </c>
      <c r="D1927" s="27">
        <v>-443.0</v>
      </c>
      <c r="E1927" s="41"/>
    </row>
    <row r="1928" hidden="1">
      <c r="A1928" s="58" t="s">
        <v>1677</v>
      </c>
      <c r="B1928" s="29">
        <v>32287.0</v>
      </c>
      <c r="C1928" s="59">
        <v>32287.0</v>
      </c>
      <c r="D1928" s="27">
        <v>0.0</v>
      </c>
      <c r="E1928" s="41"/>
    </row>
    <row r="1929" hidden="1">
      <c r="A1929" s="58" t="s">
        <v>1679</v>
      </c>
      <c r="B1929" s="29">
        <v>1445.0</v>
      </c>
      <c r="C1929" s="59">
        <v>1445.0</v>
      </c>
      <c r="D1929" s="27">
        <v>0.0</v>
      </c>
      <c r="E1929" s="41"/>
    </row>
    <row r="1930" hidden="1">
      <c r="A1930" s="58" t="s">
        <v>1680</v>
      </c>
      <c r="B1930" s="29">
        <v>9000.0</v>
      </c>
      <c r="C1930" s="59">
        <v>9000.0</v>
      </c>
      <c r="D1930" s="27">
        <v>0.0</v>
      </c>
      <c r="E1930" s="41"/>
    </row>
    <row r="1931" hidden="1">
      <c r="A1931" s="35" t="s">
        <v>1681</v>
      </c>
      <c r="B1931" s="29">
        <v>183164.0</v>
      </c>
      <c r="C1931" s="59">
        <v>182721.0</v>
      </c>
      <c r="D1931" s="27">
        <v>-443.0</v>
      </c>
      <c r="E1931" s="41"/>
    </row>
    <row r="1932" hidden="1">
      <c r="A1932" s="36" t="s">
        <v>1682</v>
      </c>
      <c r="B1932" s="42">
        <v>1.0</v>
      </c>
      <c r="C1932" s="65">
        <v>1.0</v>
      </c>
      <c r="D1932" s="66">
        <v>0.0</v>
      </c>
      <c r="E1932" s="45"/>
    </row>
    <row r="1933" hidden="1"/>
    <row r="1934" hidden="1"/>
    <row r="1935" hidden="1">
      <c r="A1935" s="5" t="s">
        <v>1980</v>
      </c>
      <c r="B1935" s="6"/>
      <c r="C1935" s="6"/>
      <c r="D1935" s="6"/>
      <c r="E1935" s="7"/>
    </row>
    <row r="1936" hidden="1">
      <c r="A1936" s="10"/>
      <c r="B1936" s="11"/>
      <c r="C1936" s="11"/>
      <c r="D1936" s="11"/>
      <c r="E1936" s="12"/>
    </row>
    <row r="1937" hidden="1">
      <c r="A1937" s="5" t="s">
        <v>1655</v>
      </c>
      <c r="B1937" s="6"/>
      <c r="C1937" s="6"/>
      <c r="D1937" s="6"/>
      <c r="E1937" s="7"/>
    </row>
    <row r="1938" hidden="1">
      <c r="A1938" s="10"/>
      <c r="B1938" s="11"/>
      <c r="C1938" s="11"/>
      <c r="D1938" s="11"/>
      <c r="E1938" s="12"/>
    </row>
    <row r="1939" hidden="1">
      <c r="A1939" s="13">
        <v>45936.0</v>
      </c>
      <c r="B1939" s="6"/>
      <c r="C1939" s="54" t="s">
        <v>1656</v>
      </c>
      <c r="D1939" s="15">
        <v>45942.0</v>
      </c>
      <c r="E1939" s="7"/>
    </row>
    <row r="1940" hidden="1">
      <c r="A1940" s="10"/>
      <c r="B1940" s="11"/>
      <c r="C1940" s="16"/>
      <c r="D1940" s="11"/>
      <c r="E1940" s="12"/>
    </row>
    <row r="1941" hidden="1">
      <c r="A1941" s="55" t="s">
        <v>1985</v>
      </c>
      <c r="B1941" s="7"/>
      <c r="C1941" s="16"/>
      <c r="D1941" s="56" t="s">
        <v>1986</v>
      </c>
      <c r="E1941" s="7"/>
    </row>
    <row r="1942" hidden="1">
      <c r="A1942" s="10"/>
      <c r="B1942" s="12"/>
      <c r="C1942" s="16"/>
      <c r="D1942" s="11"/>
      <c r="E1942" s="12"/>
    </row>
    <row r="1943" hidden="1">
      <c r="A1943" s="19" t="s">
        <v>1657</v>
      </c>
      <c r="B1943" s="6"/>
      <c r="C1943" s="6"/>
      <c r="D1943" s="6"/>
      <c r="E1943" s="7"/>
    </row>
    <row r="1944" hidden="1">
      <c r="A1944" s="20" t="s">
        <v>1658</v>
      </c>
      <c r="B1944" s="21" t="s">
        <v>1659</v>
      </c>
      <c r="C1944" s="22" t="s">
        <v>1660</v>
      </c>
      <c r="D1944" s="21" t="s">
        <v>1661</v>
      </c>
      <c r="E1944" s="23" t="s">
        <v>13</v>
      </c>
    </row>
    <row r="1945" hidden="1">
      <c r="A1945" s="57" t="s">
        <v>1662</v>
      </c>
      <c r="B1945" s="25">
        <v>27008.0</v>
      </c>
      <c r="C1945" s="26">
        <v>27010.0</v>
      </c>
      <c r="D1945" s="27">
        <v>2.0</v>
      </c>
      <c r="E1945" s="28"/>
    </row>
    <row r="1946" hidden="1">
      <c r="A1946" s="57" t="s">
        <v>1663</v>
      </c>
      <c r="B1946" s="29">
        <v>14227.0</v>
      </c>
      <c r="C1946" s="26">
        <v>14227.0</v>
      </c>
      <c r="D1946" s="27">
        <v>0.0</v>
      </c>
      <c r="E1946" s="40"/>
    </row>
    <row r="1947" hidden="1">
      <c r="A1947" s="57" t="s">
        <v>1664</v>
      </c>
      <c r="B1947" s="25">
        <v>1050.0</v>
      </c>
      <c r="C1947" s="26">
        <v>1050.0</v>
      </c>
      <c r="D1947" s="27">
        <v>0.0</v>
      </c>
      <c r="E1947" s="41"/>
    </row>
    <row r="1948" hidden="1">
      <c r="A1948" s="57" t="s">
        <v>1666</v>
      </c>
      <c r="B1948" s="29">
        <v>500.0</v>
      </c>
      <c r="C1948" s="26">
        <v>500.0</v>
      </c>
      <c r="D1948" s="27">
        <v>0.0</v>
      </c>
      <c r="E1948" s="41"/>
    </row>
    <row r="1949" hidden="1">
      <c r="A1949" s="31" t="s">
        <v>1668</v>
      </c>
      <c r="B1949" s="29">
        <v>0.0</v>
      </c>
      <c r="C1949" s="26"/>
      <c r="D1949" s="27">
        <v>0.0</v>
      </c>
      <c r="E1949" s="40"/>
    </row>
    <row r="1950" hidden="1">
      <c r="A1950" s="31" t="s">
        <v>1669</v>
      </c>
      <c r="B1950" s="29">
        <v>0.0</v>
      </c>
      <c r="C1950" s="26"/>
      <c r="D1950" s="27">
        <v>0.0</v>
      </c>
      <c r="E1950" s="41"/>
    </row>
    <row r="1951" hidden="1">
      <c r="A1951" s="31" t="s">
        <v>1671</v>
      </c>
      <c r="B1951" s="29">
        <v>0.0</v>
      </c>
      <c r="C1951" s="26"/>
      <c r="D1951" s="27">
        <v>0.0</v>
      </c>
      <c r="E1951" s="28"/>
    </row>
    <row r="1952" hidden="1">
      <c r="A1952" s="31" t="s">
        <v>1673</v>
      </c>
      <c r="B1952" s="29">
        <v>3600.0</v>
      </c>
      <c r="C1952" s="26">
        <v>3600.0</v>
      </c>
      <c r="D1952" s="27">
        <v>0.0</v>
      </c>
      <c r="E1952" s="40"/>
    </row>
    <row r="1953" hidden="1">
      <c r="A1953" s="58" t="s">
        <v>1674</v>
      </c>
      <c r="B1953" s="29">
        <v>63072.0</v>
      </c>
      <c r="C1953" s="29">
        <v>62808.0</v>
      </c>
      <c r="D1953" s="27">
        <v>-264.0</v>
      </c>
      <c r="E1953" s="41"/>
    </row>
    <row r="1954" hidden="1">
      <c r="A1954" s="58" t="s">
        <v>1675</v>
      </c>
      <c r="B1954" s="29">
        <v>38116.0</v>
      </c>
      <c r="C1954" s="59">
        <v>38116.0</v>
      </c>
      <c r="D1954" s="27">
        <v>0.0</v>
      </c>
      <c r="E1954" s="41"/>
    </row>
    <row r="1955" hidden="1">
      <c r="A1955" s="58" t="s">
        <v>1676</v>
      </c>
      <c r="B1955" s="29">
        <v>67865.0</v>
      </c>
      <c r="C1955" s="59">
        <v>67601.0</v>
      </c>
      <c r="D1955" s="27">
        <v>-264.0</v>
      </c>
      <c r="E1955" s="41"/>
    </row>
    <row r="1956" hidden="1">
      <c r="A1956" s="58" t="s">
        <v>1677</v>
      </c>
      <c r="B1956" s="29">
        <v>50761.0</v>
      </c>
      <c r="C1956" s="59">
        <v>51195.0</v>
      </c>
      <c r="D1956" s="27">
        <v>434.0</v>
      </c>
      <c r="E1956" s="41"/>
    </row>
    <row r="1957" hidden="1">
      <c r="A1957" s="58" t="s">
        <v>1679</v>
      </c>
      <c r="B1957" s="29">
        <v>0.0</v>
      </c>
      <c r="C1957" s="59">
        <v>0.0</v>
      </c>
      <c r="D1957" s="27">
        <v>0.0</v>
      </c>
      <c r="E1957" s="41"/>
    </row>
    <row r="1958" hidden="1">
      <c r="A1958" s="58" t="s">
        <v>1680</v>
      </c>
      <c r="B1958" s="29">
        <v>10171.0</v>
      </c>
      <c r="C1958" s="59">
        <v>10171.0</v>
      </c>
      <c r="D1958" s="27">
        <v>0.0</v>
      </c>
      <c r="E1958" s="41"/>
    </row>
    <row r="1959" hidden="1">
      <c r="A1959" s="35" t="s">
        <v>1681</v>
      </c>
      <c r="B1959" s="29">
        <v>266197.8</v>
      </c>
      <c r="C1959" s="59">
        <v>266103.8</v>
      </c>
      <c r="D1959" s="27">
        <v>-94.0</v>
      </c>
      <c r="E1959" s="41"/>
    </row>
    <row r="1960" hidden="1">
      <c r="A1960" s="36" t="s">
        <v>1682</v>
      </c>
      <c r="B1960" s="42">
        <v>1.1999999999970896</v>
      </c>
      <c r="C1960" s="65">
        <v>3.2000000000116415</v>
      </c>
      <c r="D1960" s="66">
        <v>2.000000000014552</v>
      </c>
      <c r="E1960" s="45"/>
    </row>
    <row r="1961" hidden="1">
      <c r="A1961" s="39"/>
      <c r="B1961" s="60"/>
      <c r="C1961" s="67"/>
      <c r="D1961" s="61"/>
      <c r="E1961" s="68"/>
    </row>
    <row r="1962" hidden="1">
      <c r="A1962" s="39"/>
      <c r="B1962" s="60"/>
      <c r="C1962" s="67"/>
      <c r="D1962" s="61"/>
      <c r="E1962" s="68"/>
    </row>
    <row r="1963" hidden="1">
      <c r="A1963" s="5" t="s">
        <v>1980</v>
      </c>
      <c r="B1963" s="6"/>
      <c r="C1963" s="6"/>
      <c r="D1963" s="6"/>
      <c r="E1963" s="7"/>
    </row>
    <row r="1964" hidden="1">
      <c r="A1964" s="10"/>
      <c r="B1964" s="11"/>
      <c r="C1964" s="11"/>
      <c r="D1964" s="11"/>
      <c r="E1964" s="12"/>
    </row>
    <row r="1965" hidden="1">
      <c r="A1965" s="5" t="s">
        <v>1655</v>
      </c>
      <c r="B1965" s="6"/>
      <c r="C1965" s="6"/>
      <c r="D1965" s="6"/>
      <c r="E1965" s="7"/>
    </row>
    <row r="1966" hidden="1">
      <c r="A1966" s="10"/>
      <c r="B1966" s="11"/>
      <c r="C1966" s="11"/>
      <c r="D1966" s="11"/>
      <c r="E1966" s="12"/>
    </row>
    <row r="1967" hidden="1">
      <c r="A1967" s="13">
        <v>45943.0</v>
      </c>
      <c r="B1967" s="6"/>
      <c r="C1967" s="54" t="s">
        <v>1656</v>
      </c>
      <c r="D1967" s="15">
        <v>45949.0</v>
      </c>
      <c r="E1967" s="7"/>
    </row>
    <row r="1968" hidden="1">
      <c r="A1968" s="10"/>
      <c r="B1968" s="11"/>
      <c r="C1968" s="16"/>
      <c r="D1968" s="11"/>
      <c r="E1968" s="12"/>
    </row>
    <row r="1969" hidden="1">
      <c r="A1969" s="55" t="s">
        <v>1985</v>
      </c>
      <c r="B1969" s="7"/>
      <c r="C1969" s="16"/>
      <c r="D1969" s="56" t="s">
        <v>1986</v>
      </c>
      <c r="E1969" s="7"/>
    </row>
    <row r="1970" hidden="1">
      <c r="A1970" s="10"/>
      <c r="B1970" s="12"/>
      <c r="C1970" s="16"/>
      <c r="D1970" s="11"/>
      <c r="E1970" s="12"/>
    </row>
    <row r="1971" hidden="1">
      <c r="A1971" s="19" t="s">
        <v>1657</v>
      </c>
      <c r="B1971" s="6"/>
      <c r="C1971" s="6"/>
      <c r="D1971" s="6"/>
      <c r="E1971" s="7"/>
    </row>
    <row r="1972" hidden="1">
      <c r="A1972" s="20" t="s">
        <v>1658</v>
      </c>
      <c r="B1972" s="21" t="s">
        <v>1659</v>
      </c>
      <c r="C1972" s="22" t="s">
        <v>1660</v>
      </c>
      <c r="D1972" s="21" t="s">
        <v>1661</v>
      </c>
      <c r="E1972" s="23" t="s">
        <v>13</v>
      </c>
    </row>
    <row r="1973" hidden="1">
      <c r="A1973" s="57" t="s">
        <v>1662</v>
      </c>
      <c r="B1973" s="25">
        <v>26904.0</v>
      </c>
      <c r="C1973" s="26">
        <v>26905.0</v>
      </c>
      <c r="D1973" s="27">
        <v>1.0</v>
      </c>
      <c r="E1973" s="28"/>
    </row>
    <row r="1974" hidden="1">
      <c r="A1974" s="57" t="s">
        <v>1663</v>
      </c>
      <c r="B1974" s="29">
        <v>10186.0</v>
      </c>
      <c r="C1974" s="26">
        <v>10186.0</v>
      </c>
      <c r="D1974" s="27">
        <v>0.0</v>
      </c>
      <c r="E1974" s="40"/>
    </row>
    <row r="1975" hidden="1">
      <c r="A1975" s="57" t="s">
        <v>1664</v>
      </c>
      <c r="B1975" s="25">
        <v>1160.0</v>
      </c>
      <c r="C1975" s="26">
        <v>1160.0</v>
      </c>
      <c r="D1975" s="27">
        <v>0.0</v>
      </c>
      <c r="E1975" s="41"/>
    </row>
    <row r="1976" hidden="1">
      <c r="A1976" s="57" t="s">
        <v>1666</v>
      </c>
      <c r="B1976" s="29">
        <v>500.0</v>
      </c>
      <c r="C1976" s="26">
        <v>500.0</v>
      </c>
      <c r="D1976" s="27">
        <v>0.0</v>
      </c>
      <c r="E1976" s="41"/>
    </row>
    <row r="1977" hidden="1">
      <c r="A1977" s="31" t="s">
        <v>1668</v>
      </c>
      <c r="B1977" s="29">
        <v>0.0</v>
      </c>
      <c r="C1977" s="26"/>
      <c r="D1977" s="27">
        <v>0.0</v>
      </c>
      <c r="E1977" s="40"/>
    </row>
    <row r="1978" hidden="1">
      <c r="A1978" s="31" t="s">
        <v>1669</v>
      </c>
      <c r="B1978" s="29">
        <v>0.0</v>
      </c>
      <c r="C1978" s="26"/>
      <c r="D1978" s="27">
        <v>0.0</v>
      </c>
      <c r="E1978" s="41"/>
    </row>
    <row r="1979" hidden="1">
      <c r="A1979" s="31" t="s">
        <v>1671</v>
      </c>
      <c r="B1979" s="29">
        <v>565.0</v>
      </c>
      <c r="C1979" s="26">
        <v>565.0</v>
      </c>
      <c r="D1979" s="27">
        <v>0.0</v>
      </c>
      <c r="E1979" s="28" t="s">
        <v>3759</v>
      </c>
    </row>
    <row r="1980" hidden="1">
      <c r="A1980" s="31" t="s">
        <v>1673</v>
      </c>
      <c r="B1980" s="29">
        <v>3640.0</v>
      </c>
      <c r="C1980" s="26">
        <v>3640.0</v>
      </c>
      <c r="D1980" s="27">
        <v>0.0</v>
      </c>
      <c r="E1980" s="40"/>
    </row>
    <row r="1981" hidden="1">
      <c r="A1981" s="58" t="s">
        <v>1674</v>
      </c>
      <c r="B1981" s="29">
        <v>73445.0</v>
      </c>
      <c r="C1981" s="29">
        <v>73445.0</v>
      </c>
      <c r="D1981" s="27">
        <v>0.0</v>
      </c>
      <c r="E1981" s="41"/>
    </row>
    <row r="1982" hidden="1">
      <c r="A1982" s="58" t="s">
        <v>1675</v>
      </c>
      <c r="B1982" s="29">
        <v>45662.0</v>
      </c>
      <c r="C1982" s="59">
        <v>45662.0</v>
      </c>
      <c r="D1982" s="27">
        <v>0.0</v>
      </c>
      <c r="E1982" s="41"/>
    </row>
    <row r="1983" hidden="1">
      <c r="A1983" s="58" t="s">
        <v>1676</v>
      </c>
      <c r="B1983" s="29">
        <v>66525.0</v>
      </c>
      <c r="C1983" s="59">
        <v>66525.0</v>
      </c>
      <c r="D1983" s="27">
        <v>0.0</v>
      </c>
      <c r="E1983" s="41"/>
    </row>
    <row r="1984" hidden="1">
      <c r="A1984" s="58" t="s">
        <v>1677</v>
      </c>
      <c r="B1984" s="29">
        <v>58408.0</v>
      </c>
      <c r="C1984" s="59">
        <v>58714.0</v>
      </c>
      <c r="D1984" s="27">
        <v>306.0</v>
      </c>
      <c r="E1984" s="41"/>
    </row>
    <row r="1985" hidden="1">
      <c r="A1985" s="58" t="s">
        <v>1679</v>
      </c>
      <c r="B1985" s="29">
        <v>741.0</v>
      </c>
      <c r="C1985" s="59">
        <v>741.0</v>
      </c>
      <c r="D1985" s="27">
        <v>0.0</v>
      </c>
      <c r="E1985" s="41"/>
    </row>
    <row r="1986" hidden="1">
      <c r="A1986" s="58" t="s">
        <v>1680</v>
      </c>
      <c r="B1986" s="29">
        <v>9765.0</v>
      </c>
      <c r="C1986" s="59">
        <v>9765.0</v>
      </c>
      <c r="D1986" s="27">
        <v>0.0</v>
      </c>
      <c r="E1986" s="41"/>
    </row>
    <row r="1987" hidden="1">
      <c r="A1987" s="35" t="s">
        <v>1681</v>
      </c>
      <c r="B1987" s="29">
        <v>287736.0</v>
      </c>
      <c r="C1987" s="59">
        <v>288042.0</v>
      </c>
      <c r="D1987" s="27">
        <v>306.0</v>
      </c>
      <c r="E1987" s="41"/>
    </row>
    <row r="1988" hidden="1">
      <c r="A1988" s="36" t="s">
        <v>1682</v>
      </c>
      <c r="B1988" s="42">
        <v>0.0</v>
      </c>
      <c r="C1988" s="65">
        <v>1.0</v>
      </c>
      <c r="D1988" s="66">
        <v>1.0</v>
      </c>
      <c r="E1988" s="45"/>
    </row>
    <row r="1989" hidden="1">
      <c r="A1989" s="39"/>
      <c r="B1989" s="60"/>
      <c r="C1989" s="67"/>
      <c r="D1989" s="61"/>
      <c r="E1989" s="68"/>
    </row>
    <row r="1990" hidden="1">
      <c r="A1990" s="39"/>
      <c r="B1990" s="60"/>
      <c r="C1990" s="67"/>
      <c r="D1990" s="61"/>
      <c r="E1990" s="68"/>
    </row>
    <row r="1991" hidden="1">
      <c r="A1991" s="5" t="s">
        <v>1980</v>
      </c>
      <c r="B1991" s="6"/>
      <c r="C1991" s="6"/>
      <c r="D1991" s="6"/>
      <c r="E1991" s="7"/>
    </row>
    <row r="1992" hidden="1">
      <c r="A1992" s="10"/>
      <c r="B1992" s="11"/>
      <c r="C1992" s="11"/>
      <c r="D1992" s="11"/>
      <c r="E1992" s="12"/>
    </row>
    <row r="1993" hidden="1">
      <c r="A1993" s="5" t="s">
        <v>1655</v>
      </c>
      <c r="B1993" s="6"/>
      <c r="C1993" s="6"/>
      <c r="D1993" s="6"/>
      <c r="E1993" s="7"/>
    </row>
    <row r="1994" hidden="1">
      <c r="A1994" s="10"/>
      <c r="B1994" s="11"/>
      <c r="C1994" s="11"/>
      <c r="D1994" s="11"/>
      <c r="E1994" s="12"/>
    </row>
    <row r="1995" hidden="1">
      <c r="A1995" s="13">
        <v>45950.0</v>
      </c>
      <c r="B1995" s="6"/>
      <c r="C1995" s="54" t="s">
        <v>1656</v>
      </c>
      <c r="D1995" s="15">
        <v>45956.0</v>
      </c>
      <c r="E1995" s="7"/>
    </row>
    <row r="1996" hidden="1">
      <c r="A1996" s="10"/>
      <c r="B1996" s="11"/>
      <c r="C1996" s="16"/>
      <c r="D1996" s="11"/>
      <c r="E1996" s="12"/>
    </row>
    <row r="1997" hidden="1">
      <c r="A1997" s="55" t="s">
        <v>1985</v>
      </c>
      <c r="B1997" s="7"/>
      <c r="C1997" s="16"/>
      <c r="D1997" s="56" t="s">
        <v>1986</v>
      </c>
      <c r="E1997" s="7"/>
    </row>
    <row r="1998" hidden="1">
      <c r="A1998" s="10"/>
      <c r="B1998" s="12"/>
      <c r="C1998" s="16"/>
      <c r="D1998" s="11"/>
      <c r="E1998" s="12"/>
    </row>
    <row r="1999" hidden="1">
      <c r="A1999" s="19" t="s">
        <v>1657</v>
      </c>
      <c r="B1999" s="6"/>
      <c r="C1999" s="6"/>
      <c r="D1999" s="6"/>
      <c r="E1999" s="7"/>
    </row>
    <row r="2000" hidden="1">
      <c r="A2000" s="20" t="s">
        <v>1658</v>
      </c>
      <c r="B2000" s="21" t="s">
        <v>1659</v>
      </c>
      <c r="C2000" s="22" t="s">
        <v>1660</v>
      </c>
      <c r="D2000" s="21" t="s">
        <v>1661</v>
      </c>
      <c r="E2000" s="23" t="s">
        <v>13</v>
      </c>
    </row>
    <row r="2001" hidden="1">
      <c r="A2001" s="57" t="s">
        <v>1662</v>
      </c>
      <c r="B2001" s="25">
        <v>28308.0</v>
      </c>
      <c r="C2001" s="26">
        <v>28310.0</v>
      </c>
      <c r="D2001" s="27">
        <v>2.0</v>
      </c>
      <c r="E2001" s="28"/>
    </row>
    <row r="2002" hidden="1">
      <c r="A2002" s="57" t="s">
        <v>1663</v>
      </c>
      <c r="B2002" s="29">
        <v>9111.0</v>
      </c>
      <c r="C2002" s="26">
        <v>9111.0</v>
      </c>
      <c r="D2002" s="27">
        <v>0.0</v>
      </c>
      <c r="E2002" s="40"/>
    </row>
    <row r="2003" hidden="1">
      <c r="A2003" s="57" t="s">
        <v>1664</v>
      </c>
      <c r="B2003" s="25">
        <v>360.0</v>
      </c>
      <c r="C2003" s="26">
        <v>360.0</v>
      </c>
      <c r="D2003" s="27">
        <v>0.0</v>
      </c>
      <c r="E2003" s="41"/>
    </row>
    <row r="2004" hidden="1">
      <c r="A2004" s="57" t="s">
        <v>1666</v>
      </c>
      <c r="B2004" s="29">
        <v>999.0</v>
      </c>
      <c r="C2004" s="26">
        <v>999.0</v>
      </c>
      <c r="D2004" s="27">
        <v>0.0</v>
      </c>
      <c r="E2004" s="41"/>
    </row>
    <row r="2005" hidden="1">
      <c r="A2005" s="31" t="s">
        <v>1668</v>
      </c>
      <c r="B2005" s="29">
        <v>0.0</v>
      </c>
      <c r="C2005" s="26"/>
      <c r="D2005" s="27">
        <v>0.0</v>
      </c>
      <c r="E2005" s="40"/>
    </row>
    <row r="2006" hidden="1">
      <c r="A2006" s="31" t="s">
        <v>1669</v>
      </c>
      <c r="B2006" s="29">
        <v>0.0</v>
      </c>
      <c r="C2006" s="26"/>
      <c r="D2006" s="27">
        <v>0.0</v>
      </c>
      <c r="E2006" s="41"/>
    </row>
    <row r="2007" hidden="1">
      <c r="A2007" s="31" t="s">
        <v>1671</v>
      </c>
      <c r="B2007" s="29">
        <v>0.0</v>
      </c>
      <c r="C2007" s="26"/>
      <c r="D2007" s="27">
        <v>0.0</v>
      </c>
      <c r="E2007" s="28"/>
    </row>
    <row r="2008" hidden="1">
      <c r="A2008" s="31" t="s">
        <v>1673</v>
      </c>
      <c r="B2008" s="29">
        <v>2560.0</v>
      </c>
      <c r="C2008" s="26">
        <v>2560.0</v>
      </c>
      <c r="D2008" s="27">
        <v>0.0</v>
      </c>
      <c r="E2008" s="40"/>
    </row>
    <row r="2009" hidden="1">
      <c r="A2009" s="58" t="s">
        <v>1674</v>
      </c>
      <c r="B2009" s="29">
        <v>69320.0</v>
      </c>
      <c r="C2009" s="29">
        <v>69320.0</v>
      </c>
      <c r="D2009" s="27">
        <v>0.0</v>
      </c>
      <c r="E2009" s="41"/>
    </row>
    <row r="2010" hidden="1">
      <c r="A2010" s="58" t="s">
        <v>1675</v>
      </c>
      <c r="B2010" s="29">
        <v>36547.0</v>
      </c>
      <c r="C2010" s="59">
        <v>36547.0</v>
      </c>
      <c r="D2010" s="27">
        <v>0.0</v>
      </c>
      <c r="E2010" s="41"/>
    </row>
    <row r="2011" hidden="1">
      <c r="A2011" s="58" t="s">
        <v>1676</v>
      </c>
      <c r="B2011" s="29">
        <v>65544.0</v>
      </c>
      <c r="C2011" s="59">
        <v>65544.0</v>
      </c>
      <c r="D2011" s="27">
        <v>0.0</v>
      </c>
      <c r="E2011" s="41"/>
    </row>
    <row r="2012" hidden="1">
      <c r="A2012" s="58" t="s">
        <v>1677</v>
      </c>
      <c r="B2012" s="29">
        <v>44178.0</v>
      </c>
      <c r="C2012" s="59">
        <v>44178.0</v>
      </c>
      <c r="D2012" s="27">
        <v>0.0</v>
      </c>
      <c r="E2012" s="41"/>
    </row>
    <row r="2013" hidden="1">
      <c r="A2013" s="58" t="s">
        <v>1679</v>
      </c>
      <c r="B2013" s="29">
        <v>627.0</v>
      </c>
      <c r="C2013" s="59">
        <v>627.0</v>
      </c>
      <c r="D2013" s="27">
        <v>0.0</v>
      </c>
      <c r="E2013" s="41"/>
    </row>
    <row r="2014" hidden="1">
      <c r="A2014" s="58" t="s">
        <v>1680</v>
      </c>
      <c r="B2014" s="29">
        <v>11955.0</v>
      </c>
      <c r="C2014" s="59">
        <v>11955.0</v>
      </c>
      <c r="D2014" s="27">
        <v>0.0</v>
      </c>
      <c r="E2014" s="41"/>
    </row>
    <row r="2015" hidden="1">
      <c r="A2015" s="35" t="s">
        <v>1681</v>
      </c>
      <c r="B2015" s="29">
        <v>257552.5</v>
      </c>
      <c r="C2015" s="59">
        <v>257552.5</v>
      </c>
      <c r="D2015" s="27">
        <v>0.0</v>
      </c>
      <c r="E2015" s="41"/>
    </row>
    <row r="2016" hidden="1">
      <c r="A2016" s="36" t="s">
        <v>1682</v>
      </c>
      <c r="B2016" s="42">
        <v>1.5</v>
      </c>
      <c r="C2016" s="65">
        <v>3.5</v>
      </c>
      <c r="D2016" s="66">
        <v>2.0</v>
      </c>
      <c r="E2016" s="45"/>
    </row>
    <row r="2017" hidden="1">
      <c r="A2017" s="39"/>
      <c r="B2017" s="60"/>
      <c r="C2017" s="67"/>
      <c r="D2017" s="61"/>
      <c r="E2017" s="68"/>
    </row>
    <row r="2018" hidden="1">
      <c r="A2018" s="39"/>
      <c r="B2018" s="60"/>
      <c r="C2018" s="67"/>
      <c r="D2018" s="61"/>
      <c r="E2018" s="68"/>
    </row>
    <row r="2019" hidden="1">
      <c r="A2019" s="5" t="s">
        <v>1980</v>
      </c>
      <c r="B2019" s="6"/>
      <c r="C2019" s="6"/>
      <c r="D2019" s="6"/>
      <c r="E2019" s="7"/>
    </row>
    <row r="2020" hidden="1">
      <c r="A2020" s="10"/>
      <c r="B2020" s="11"/>
      <c r="C2020" s="11"/>
      <c r="D2020" s="11"/>
      <c r="E2020" s="12"/>
    </row>
    <row r="2021" hidden="1">
      <c r="A2021" s="5" t="s">
        <v>1655</v>
      </c>
      <c r="B2021" s="6"/>
      <c r="C2021" s="6"/>
      <c r="D2021" s="6"/>
      <c r="E2021" s="7"/>
    </row>
    <row r="2022" hidden="1">
      <c r="A2022" s="10"/>
      <c r="B2022" s="11"/>
      <c r="C2022" s="11"/>
      <c r="D2022" s="11"/>
      <c r="E2022" s="12"/>
    </row>
    <row r="2023" hidden="1">
      <c r="A2023" s="13">
        <v>45957.0</v>
      </c>
      <c r="B2023" s="6"/>
      <c r="C2023" s="54" t="s">
        <v>1656</v>
      </c>
      <c r="D2023" s="15">
        <v>45961.0</v>
      </c>
      <c r="E2023" s="7"/>
    </row>
    <row r="2024" hidden="1">
      <c r="A2024" s="10"/>
      <c r="B2024" s="11"/>
      <c r="C2024" s="16"/>
      <c r="D2024" s="11"/>
      <c r="E2024" s="12"/>
    </row>
    <row r="2025" hidden="1">
      <c r="A2025" s="55" t="s">
        <v>1985</v>
      </c>
      <c r="B2025" s="7"/>
      <c r="C2025" s="16"/>
      <c r="D2025" s="56" t="s">
        <v>1992</v>
      </c>
      <c r="E2025" s="7"/>
    </row>
    <row r="2026" hidden="1">
      <c r="A2026" s="10"/>
      <c r="B2026" s="12"/>
      <c r="C2026" s="16"/>
      <c r="D2026" s="11"/>
      <c r="E2026" s="12"/>
    </row>
    <row r="2027" hidden="1">
      <c r="A2027" s="19" t="s">
        <v>1657</v>
      </c>
      <c r="B2027" s="6"/>
      <c r="C2027" s="6"/>
      <c r="D2027" s="6"/>
      <c r="E2027" s="7"/>
    </row>
    <row r="2028" hidden="1">
      <c r="A2028" s="20" t="s">
        <v>1658</v>
      </c>
      <c r="B2028" s="21" t="s">
        <v>1659</v>
      </c>
      <c r="C2028" s="22" t="s">
        <v>1660</v>
      </c>
      <c r="D2028" s="21" t="s">
        <v>1661</v>
      </c>
      <c r="E2028" s="23" t="s">
        <v>13</v>
      </c>
    </row>
    <row r="2029" hidden="1">
      <c r="A2029" s="57" t="s">
        <v>1662</v>
      </c>
      <c r="B2029" s="25">
        <v>30423.0</v>
      </c>
      <c r="C2029" s="26">
        <v>30425.0</v>
      </c>
      <c r="D2029" s="27">
        <v>2.0</v>
      </c>
      <c r="E2029" s="28"/>
    </row>
    <row r="2030" hidden="1">
      <c r="A2030" s="57" t="s">
        <v>1663</v>
      </c>
      <c r="B2030" s="29">
        <v>6775.0</v>
      </c>
      <c r="C2030" s="26">
        <v>6775.0</v>
      </c>
      <c r="D2030" s="27">
        <v>0.0</v>
      </c>
      <c r="E2030" s="40"/>
    </row>
    <row r="2031" hidden="1">
      <c r="A2031" s="57" t="s">
        <v>1664</v>
      </c>
      <c r="B2031" s="25">
        <v>0.0</v>
      </c>
      <c r="C2031" s="26"/>
      <c r="D2031" s="27">
        <v>0.0</v>
      </c>
      <c r="E2031" s="41"/>
    </row>
    <row r="2032" hidden="1">
      <c r="A2032" s="57" t="s">
        <v>1666</v>
      </c>
      <c r="B2032" s="29">
        <v>498.0</v>
      </c>
      <c r="C2032" s="26">
        <v>498.0</v>
      </c>
      <c r="D2032" s="27">
        <v>0.0</v>
      </c>
      <c r="E2032" s="41"/>
    </row>
    <row r="2033" hidden="1">
      <c r="A2033" s="31" t="s">
        <v>1668</v>
      </c>
      <c r="B2033" s="29">
        <v>0.0</v>
      </c>
      <c r="C2033" s="26"/>
      <c r="D2033" s="27">
        <v>0.0</v>
      </c>
      <c r="E2033" s="40"/>
    </row>
    <row r="2034" hidden="1">
      <c r="A2034" s="31" t="s">
        <v>1669</v>
      </c>
      <c r="B2034" s="29">
        <v>0.0</v>
      </c>
      <c r="C2034" s="26"/>
      <c r="D2034" s="27">
        <v>0.0</v>
      </c>
      <c r="E2034" s="41"/>
    </row>
    <row r="2035" hidden="1">
      <c r="A2035" s="31" t="s">
        <v>1671</v>
      </c>
      <c r="B2035" s="29">
        <v>0.0</v>
      </c>
      <c r="C2035" s="26"/>
      <c r="D2035" s="27">
        <v>0.0</v>
      </c>
      <c r="E2035" s="28"/>
    </row>
    <row r="2036" hidden="1">
      <c r="A2036" s="31" t="s">
        <v>1673</v>
      </c>
      <c r="B2036" s="29">
        <v>2880.0</v>
      </c>
      <c r="C2036" s="26">
        <v>2880.0</v>
      </c>
      <c r="D2036" s="27">
        <v>0.0</v>
      </c>
      <c r="E2036" s="40"/>
    </row>
    <row r="2037" hidden="1">
      <c r="A2037" s="58" t="s">
        <v>1674</v>
      </c>
      <c r="B2037" s="29">
        <v>47760.0</v>
      </c>
      <c r="C2037" s="29">
        <v>47760.0</v>
      </c>
      <c r="D2037" s="27">
        <v>0.0</v>
      </c>
      <c r="E2037" s="41"/>
    </row>
    <row r="2038" hidden="1">
      <c r="A2038" s="58" t="s">
        <v>1675</v>
      </c>
      <c r="B2038" s="29">
        <v>24593.0</v>
      </c>
      <c r="C2038" s="59">
        <v>24593.0</v>
      </c>
      <c r="D2038" s="27">
        <v>0.0</v>
      </c>
      <c r="E2038" s="41"/>
    </row>
    <row r="2039" hidden="1">
      <c r="A2039" s="58" t="s">
        <v>1676</v>
      </c>
      <c r="B2039" s="29">
        <v>51987.0</v>
      </c>
      <c r="C2039" s="59">
        <v>51987.0</v>
      </c>
      <c r="D2039" s="27">
        <v>0.0</v>
      </c>
      <c r="E2039" s="41"/>
    </row>
    <row r="2040" hidden="1">
      <c r="A2040" s="58" t="s">
        <v>1677</v>
      </c>
      <c r="B2040" s="29">
        <v>33336.0</v>
      </c>
      <c r="C2040" s="59">
        <v>33336.0</v>
      </c>
      <c r="D2040" s="27">
        <v>0.0</v>
      </c>
      <c r="E2040" s="41"/>
    </row>
    <row r="2041" hidden="1">
      <c r="A2041" s="58" t="s">
        <v>1679</v>
      </c>
      <c r="B2041" s="29">
        <v>1028.0</v>
      </c>
      <c r="C2041" s="59">
        <v>1028.0</v>
      </c>
      <c r="D2041" s="27">
        <v>0.0</v>
      </c>
      <c r="E2041" s="41"/>
    </row>
    <row r="2042" hidden="1">
      <c r="A2042" s="58" t="s">
        <v>1680</v>
      </c>
      <c r="B2042" s="29">
        <v>15212.0</v>
      </c>
      <c r="C2042" s="59">
        <v>15212.0</v>
      </c>
      <c r="D2042" s="27">
        <v>0.0</v>
      </c>
      <c r="E2042" s="41"/>
    </row>
    <row r="2043" hidden="1">
      <c r="A2043" s="35" t="s">
        <v>1681</v>
      </c>
      <c r="B2043" s="29">
        <v>199280.0</v>
      </c>
      <c r="C2043" s="59">
        <v>199280.0</v>
      </c>
      <c r="D2043" s="27">
        <v>0.0</v>
      </c>
      <c r="E2043" s="41"/>
    </row>
    <row r="2044" hidden="1">
      <c r="A2044" s="36" t="s">
        <v>1682</v>
      </c>
      <c r="B2044" s="42">
        <v>0.0</v>
      </c>
      <c r="C2044" s="65">
        <v>2.0</v>
      </c>
      <c r="D2044" s="66">
        <v>2.0</v>
      </c>
      <c r="E2044" s="45"/>
    </row>
    <row r="2045" hidden="1">
      <c r="A2045" s="39"/>
      <c r="B2045" s="60"/>
      <c r="C2045" s="67"/>
      <c r="D2045" s="61"/>
      <c r="E2045" s="68"/>
    </row>
    <row r="2046" hidden="1">
      <c r="A2046" s="39"/>
      <c r="B2046" s="60"/>
      <c r="C2046" s="67"/>
      <c r="D2046" s="61"/>
      <c r="E2046" s="68"/>
    </row>
    <row r="2047" hidden="1">
      <c r="A2047" s="5" t="s">
        <v>1980</v>
      </c>
      <c r="B2047" s="6"/>
      <c r="C2047" s="6"/>
      <c r="D2047" s="6"/>
      <c r="E2047" s="7"/>
    </row>
    <row r="2048" hidden="1">
      <c r="A2048" s="10"/>
      <c r="B2048" s="11"/>
      <c r="C2048" s="11"/>
      <c r="D2048" s="11"/>
      <c r="E2048" s="12"/>
    </row>
    <row r="2049" hidden="1">
      <c r="A2049" s="5" t="s">
        <v>1655</v>
      </c>
      <c r="B2049" s="6"/>
      <c r="C2049" s="6"/>
      <c r="D2049" s="6"/>
      <c r="E2049" s="7"/>
    </row>
    <row r="2050" hidden="1">
      <c r="A2050" s="10"/>
      <c r="B2050" s="11"/>
      <c r="C2050" s="11"/>
      <c r="D2050" s="11"/>
      <c r="E2050" s="12"/>
    </row>
    <row r="2051" hidden="1">
      <c r="A2051" s="13">
        <v>45962.0</v>
      </c>
      <c r="B2051" s="6"/>
      <c r="C2051" s="54" t="s">
        <v>1656</v>
      </c>
      <c r="D2051" s="15">
        <v>45963.0</v>
      </c>
      <c r="E2051" s="7"/>
    </row>
    <row r="2052" hidden="1">
      <c r="A2052" s="10"/>
      <c r="B2052" s="11"/>
      <c r="C2052" s="16"/>
      <c r="D2052" s="11"/>
      <c r="E2052" s="12"/>
    </row>
    <row r="2053" hidden="1">
      <c r="A2053" s="55" t="s">
        <v>1994</v>
      </c>
      <c r="B2053" s="7"/>
      <c r="C2053" s="16"/>
      <c r="D2053" s="56" t="s">
        <v>1986</v>
      </c>
      <c r="E2053" s="7"/>
    </row>
    <row r="2054" hidden="1">
      <c r="A2054" s="10"/>
      <c r="B2054" s="12"/>
      <c r="C2054" s="16"/>
      <c r="D2054" s="11"/>
      <c r="E2054" s="12"/>
    </row>
    <row r="2055" hidden="1">
      <c r="A2055" s="19" t="s">
        <v>1657</v>
      </c>
      <c r="B2055" s="6"/>
      <c r="C2055" s="6"/>
      <c r="D2055" s="6"/>
      <c r="E2055" s="7"/>
    </row>
    <row r="2056" hidden="1">
      <c r="A2056" s="20" t="s">
        <v>1658</v>
      </c>
      <c r="B2056" s="21" t="s">
        <v>1659</v>
      </c>
      <c r="C2056" s="22" t="s">
        <v>1660</v>
      </c>
      <c r="D2056" s="21" t="s">
        <v>1661</v>
      </c>
      <c r="E2056" s="23" t="s">
        <v>13</v>
      </c>
    </row>
    <row r="2057" hidden="1">
      <c r="A2057" s="57" t="s">
        <v>1662</v>
      </c>
      <c r="B2057" s="25">
        <v>12103.0</v>
      </c>
      <c r="C2057" s="26">
        <v>12105.0</v>
      </c>
      <c r="D2057" s="27">
        <v>2.0</v>
      </c>
      <c r="E2057" s="28"/>
    </row>
    <row r="2058" hidden="1">
      <c r="A2058" s="57" t="s">
        <v>1663</v>
      </c>
      <c r="B2058" s="29">
        <v>3810.0</v>
      </c>
      <c r="C2058" s="26">
        <v>3810.0</v>
      </c>
      <c r="D2058" s="27">
        <v>0.0</v>
      </c>
      <c r="E2058" s="40"/>
    </row>
    <row r="2059" hidden="1">
      <c r="A2059" s="57" t="s">
        <v>1664</v>
      </c>
      <c r="B2059" s="25">
        <v>0.0</v>
      </c>
      <c r="C2059" s="26"/>
      <c r="D2059" s="27">
        <v>0.0</v>
      </c>
      <c r="E2059" s="41"/>
    </row>
    <row r="2060" hidden="1">
      <c r="A2060" s="57" t="s">
        <v>1666</v>
      </c>
      <c r="B2060" s="29">
        <v>0.0</v>
      </c>
      <c r="C2060" s="26"/>
      <c r="D2060" s="27">
        <v>0.0</v>
      </c>
      <c r="E2060" s="41"/>
    </row>
    <row r="2061" hidden="1">
      <c r="A2061" s="31" t="s">
        <v>1668</v>
      </c>
      <c r="B2061" s="29">
        <v>240.0</v>
      </c>
      <c r="C2061" s="26"/>
      <c r="D2061" s="27">
        <v>-240.0</v>
      </c>
      <c r="E2061" s="40"/>
    </row>
    <row r="2062" hidden="1">
      <c r="A2062" s="31" t="s">
        <v>1669</v>
      </c>
      <c r="B2062" s="29">
        <v>0.0</v>
      </c>
      <c r="C2062" s="26"/>
      <c r="D2062" s="27">
        <v>0.0</v>
      </c>
      <c r="E2062" s="41"/>
    </row>
    <row r="2063" hidden="1">
      <c r="A2063" s="31" t="s">
        <v>1671</v>
      </c>
      <c r="B2063" s="29">
        <v>0.0</v>
      </c>
      <c r="C2063" s="26"/>
      <c r="D2063" s="27">
        <v>0.0</v>
      </c>
      <c r="E2063" s="28"/>
    </row>
    <row r="2064" hidden="1">
      <c r="A2064" s="31" t="s">
        <v>1673</v>
      </c>
      <c r="B2064" s="29">
        <v>360.0</v>
      </c>
      <c r="C2064" s="26">
        <v>600.0</v>
      </c>
      <c r="D2064" s="27">
        <v>240.0</v>
      </c>
      <c r="E2064" s="40"/>
    </row>
    <row r="2065" hidden="1">
      <c r="A2065" s="58" t="s">
        <v>1674</v>
      </c>
      <c r="B2065" s="29">
        <v>22457.0</v>
      </c>
      <c r="C2065" s="29">
        <v>22457.0</v>
      </c>
      <c r="D2065" s="27">
        <v>0.0</v>
      </c>
      <c r="E2065" s="41"/>
    </row>
    <row r="2066" hidden="1">
      <c r="A2066" s="58" t="s">
        <v>1675</v>
      </c>
      <c r="B2066" s="29">
        <v>14743.0</v>
      </c>
      <c r="C2066" s="59">
        <v>14743.0</v>
      </c>
      <c r="D2066" s="27">
        <v>0.0</v>
      </c>
      <c r="E2066" s="41"/>
    </row>
    <row r="2067" hidden="1">
      <c r="A2067" s="58" t="s">
        <v>1676</v>
      </c>
      <c r="B2067" s="29">
        <v>15904.0</v>
      </c>
      <c r="C2067" s="59">
        <v>15904.0</v>
      </c>
      <c r="D2067" s="27">
        <v>0.0</v>
      </c>
      <c r="E2067" s="41"/>
    </row>
    <row r="2068" hidden="1">
      <c r="A2068" s="58" t="s">
        <v>1677</v>
      </c>
      <c r="B2068" s="29">
        <v>15682.0</v>
      </c>
      <c r="C2068" s="59">
        <v>15682.0</v>
      </c>
      <c r="D2068" s="27">
        <v>0.0</v>
      </c>
      <c r="E2068" s="41"/>
    </row>
    <row r="2069" hidden="1">
      <c r="A2069" s="58" t="s">
        <v>1679</v>
      </c>
      <c r="B2069" s="29">
        <v>0.0</v>
      </c>
      <c r="C2069" s="59">
        <v>0.0</v>
      </c>
      <c r="D2069" s="27">
        <v>0.0</v>
      </c>
      <c r="E2069" s="41"/>
    </row>
    <row r="2070" hidden="1">
      <c r="A2070" s="58" t="s">
        <v>1680</v>
      </c>
      <c r="B2070" s="29">
        <v>2431.0</v>
      </c>
      <c r="C2070" s="59">
        <v>2431.0</v>
      </c>
      <c r="D2070" s="27">
        <v>0.0</v>
      </c>
      <c r="E2070" s="41"/>
    </row>
    <row r="2071" hidden="1">
      <c r="A2071" s="35" t="s">
        <v>1681</v>
      </c>
      <c r="B2071" s="29">
        <v>85299.0</v>
      </c>
      <c r="C2071" s="59">
        <v>85299.0</v>
      </c>
      <c r="D2071" s="27">
        <v>0.0</v>
      </c>
      <c r="E2071" s="41"/>
    </row>
    <row r="2072" hidden="1">
      <c r="A2072" s="36" t="s">
        <v>1682</v>
      </c>
      <c r="B2072" s="42">
        <v>0.0</v>
      </c>
      <c r="C2072" s="65">
        <v>2.0</v>
      </c>
      <c r="D2072" s="66">
        <v>2.0</v>
      </c>
      <c r="E2072" s="45"/>
    </row>
    <row r="2073" hidden="1">
      <c r="A2073" s="39"/>
      <c r="B2073" s="60"/>
      <c r="C2073" s="67"/>
      <c r="D2073" s="61"/>
      <c r="E2073" s="68"/>
    </row>
    <row r="2074" hidden="1">
      <c r="A2074" s="39"/>
      <c r="B2074" s="60"/>
      <c r="C2074" s="67"/>
      <c r="D2074" s="61"/>
      <c r="E2074" s="68"/>
    </row>
    <row r="2075" hidden="1">
      <c r="A2075" s="5" t="s">
        <v>1980</v>
      </c>
      <c r="B2075" s="6"/>
      <c r="C2075" s="6"/>
      <c r="D2075" s="6"/>
      <c r="E2075" s="7"/>
    </row>
    <row r="2076" hidden="1">
      <c r="A2076" s="10"/>
      <c r="B2076" s="11"/>
      <c r="C2076" s="11"/>
      <c r="D2076" s="11"/>
      <c r="E2076" s="12"/>
    </row>
    <row r="2077" hidden="1">
      <c r="A2077" s="5" t="s">
        <v>1655</v>
      </c>
      <c r="B2077" s="6"/>
      <c r="C2077" s="6"/>
      <c r="D2077" s="6"/>
      <c r="E2077" s="7"/>
    </row>
    <row r="2078" hidden="1">
      <c r="A2078" s="10"/>
      <c r="B2078" s="11"/>
      <c r="C2078" s="11"/>
      <c r="D2078" s="11"/>
      <c r="E2078" s="12"/>
    </row>
    <row r="2079" hidden="1">
      <c r="A2079" s="13">
        <v>45964.0</v>
      </c>
      <c r="B2079" s="6"/>
      <c r="C2079" s="54" t="s">
        <v>1656</v>
      </c>
      <c r="D2079" s="15">
        <v>45970.0</v>
      </c>
      <c r="E2079" s="7"/>
    </row>
    <row r="2080" hidden="1">
      <c r="A2080" s="10"/>
      <c r="B2080" s="11"/>
      <c r="C2080" s="16"/>
      <c r="D2080" s="11"/>
      <c r="E2080" s="12"/>
    </row>
    <row r="2081" hidden="1">
      <c r="A2081" s="55" t="s">
        <v>1985</v>
      </c>
      <c r="B2081" s="7"/>
      <c r="C2081" s="16"/>
      <c r="D2081" s="56" t="s">
        <v>1986</v>
      </c>
      <c r="E2081" s="7"/>
    </row>
    <row r="2082" hidden="1">
      <c r="A2082" s="10"/>
      <c r="B2082" s="12"/>
      <c r="C2082" s="16"/>
      <c r="D2082" s="11"/>
      <c r="E2082" s="12"/>
    </row>
    <row r="2083" hidden="1">
      <c r="A2083" s="19" t="s">
        <v>1657</v>
      </c>
      <c r="B2083" s="6"/>
      <c r="C2083" s="6"/>
      <c r="D2083" s="6"/>
      <c r="E2083" s="7"/>
    </row>
    <row r="2084" hidden="1">
      <c r="A2084" s="20" t="s">
        <v>1658</v>
      </c>
      <c r="B2084" s="21" t="s">
        <v>1659</v>
      </c>
      <c r="C2084" s="22" t="s">
        <v>1660</v>
      </c>
      <c r="D2084" s="21" t="s">
        <v>1661</v>
      </c>
      <c r="E2084" s="23" t="s">
        <v>13</v>
      </c>
    </row>
    <row r="2085" hidden="1">
      <c r="A2085" s="57" t="s">
        <v>1662</v>
      </c>
      <c r="B2085" s="25">
        <v>23796.0</v>
      </c>
      <c r="C2085" s="26">
        <v>23800.0</v>
      </c>
      <c r="D2085" s="27">
        <v>4.0</v>
      </c>
      <c r="E2085" s="28"/>
    </row>
    <row r="2086" hidden="1">
      <c r="A2086" s="57" t="s">
        <v>1663</v>
      </c>
      <c r="B2086" s="29">
        <v>10273.0</v>
      </c>
      <c r="C2086" s="26">
        <v>10273.0</v>
      </c>
      <c r="D2086" s="27">
        <v>0.0</v>
      </c>
      <c r="E2086" s="40"/>
    </row>
    <row r="2087" hidden="1">
      <c r="A2087" s="57" t="s">
        <v>1664</v>
      </c>
      <c r="B2087" s="25">
        <v>720.0</v>
      </c>
      <c r="C2087" s="26">
        <v>720.0</v>
      </c>
      <c r="D2087" s="27">
        <v>0.0</v>
      </c>
      <c r="E2087" s="41"/>
    </row>
    <row r="2088" hidden="1">
      <c r="A2088" s="57" t="s">
        <v>1666</v>
      </c>
      <c r="B2088" s="29">
        <v>1000.0</v>
      </c>
      <c r="C2088" s="26">
        <v>995.0</v>
      </c>
      <c r="D2088" s="27">
        <v>-5.0</v>
      </c>
      <c r="E2088" s="41"/>
    </row>
    <row r="2089" hidden="1">
      <c r="A2089" s="31" t="s">
        <v>1668</v>
      </c>
      <c r="B2089" s="29">
        <v>0.0</v>
      </c>
      <c r="C2089" s="26"/>
      <c r="D2089" s="27">
        <v>0.0</v>
      </c>
      <c r="E2089" s="40"/>
    </row>
    <row r="2090" hidden="1">
      <c r="A2090" s="31" t="s">
        <v>1669</v>
      </c>
      <c r="B2090" s="29">
        <v>0.0</v>
      </c>
      <c r="C2090" s="26"/>
      <c r="D2090" s="27">
        <v>0.0</v>
      </c>
      <c r="E2090" s="41"/>
    </row>
    <row r="2091" hidden="1">
      <c r="A2091" s="31" t="s">
        <v>1671</v>
      </c>
      <c r="B2091" s="29">
        <v>1455.0</v>
      </c>
      <c r="C2091" s="26">
        <v>1455.0</v>
      </c>
      <c r="D2091" s="27">
        <v>0.0</v>
      </c>
      <c r="E2091" s="28" t="s">
        <v>3760</v>
      </c>
    </row>
    <row r="2092" hidden="1">
      <c r="A2092" s="31" t="s">
        <v>1673</v>
      </c>
      <c r="B2092" s="29">
        <v>3040.0</v>
      </c>
      <c r="C2092" s="26">
        <v>3040.0</v>
      </c>
      <c r="D2092" s="27">
        <v>0.0</v>
      </c>
      <c r="E2092" s="40"/>
    </row>
    <row r="2093" hidden="1">
      <c r="A2093" s="58" t="s">
        <v>1674</v>
      </c>
      <c r="B2093" s="29">
        <v>62883.0</v>
      </c>
      <c r="C2093" s="29">
        <v>62883.0</v>
      </c>
      <c r="D2093" s="27">
        <v>0.0</v>
      </c>
      <c r="E2093" s="41"/>
    </row>
    <row r="2094" hidden="1">
      <c r="A2094" s="58" t="s">
        <v>1675</v>
      </c>
      <c r="B2094" s="29">
        <v>40402.0</v>
      </c>
      <c r="C2094" s="59">
        <v>40402.0</v>
      </c>
      <c r="D2094" s="27">
        <v>0.0</v>
      </c>
      <c r="E2094" s="41"/>
    </row>
    <row r="2095" hidden="1">
      <c r="A2095" s="58" t="s">
        <v>1676</v>
      </c>
      <c r="B2095" s="29">
        <v>62616.0</v>
      </c>
      <c r="C2095" s="59">
        <v>62616.0</v>
      </c>
      <c r="D2095" s="27">
        <v>0.0</v>
      </c>
      <c r="E2095" s="41"/>
    </row>
    <row r="2096" hidden="1">
      <c r="A2096" s="58" t="s">
        <v>1677</v>
      </c>
      <c r="B2096" s="29">
        <v>55940.0</v>
      </c>
      <c r="C2096" s="59">
        <v>55940.0</v>
      </c>
      <c r="D2096" s="27">
        <v>0.0</v>
      </c>
      <c r="E2096" s="41"/>
    </row>
    <row r="2097" hidden="1">
      <c r="A2097" s="58" t="s">
        <v>1679</v>
      </c>
      <c r="B2097" s="29">
        <v>927.0</v>
      </c>
      <c r="C2097" s="59">
        <v>927.0</v>
      </c>
      <c r="D2097" s="27">
        <v>0.0</v>
      </c>
      <c r="E2097" s="41"/>
    </row>
    <row r="2098" hidden="1">
      <c r="A2098" s="58" t="s">
        <v>1680</v>
      </c>
      <c r="B2098" s="29">
        <v>8073.0</v>
      </c>
      <c r="C2098" s="59">
        <v>8073.0</v>
      </c>
      <c r="D2098" s="27">
        <v>0.0</v>
      </c>
      <c r="E2098" s="41"/>
    </row>
    <row r="2099" hidden="1">
      <c r="A2099" s="35" t="s">
        <v>1681</v>
      </c>
      <c r="B2099" s="29">
        <v>263052.0</v>
      </c>
      <c r="C2099" s="59">
        <v>263052.0</v>
      </c>
      <c r="D2099" s="27">
        <v>0.0</v>
      </c>
      <c r="E2099" s="41"/>
    </row>
    <row r="2100" hidden="1">
      <c r="A2100" s="36" t="s">
        <v>1682</v>
      </c>
      <c r="B2100" s="42">
        <v>0.0</v>
      </c>
      <c r="C2100" s="65">
        <v>-1.0</v>
      </c>
      <c r="D2100" s="66">
        <v>-1.0</v>
      </c>
      <c r="E2100" s="45"/>
    </row>
    <row r="2101" hidden="1">
      <c r="A2101" s="39"/>
      <c r="B2101" s="60"/>
      <c r="C2101" s="67"/>
      <c r="D2101" s="61"/>
      <c r="E2101" s="68"/>
    </row>
    <row r="2102" hidden="1">
      <c r="A2102" s="39"/>
      <c r="B2102" s="60"/>
      <c r="C2102" s="67"/>
      <c r="D2102" s="61"/>
      <c r="E2102" s="68"/>
    </row>
    <row r="2103" hidden="1">
      <c r="A2103" s="5" t="s">
        <v>1980</v>
      </c>
      <c r="B2103" s="6"/>
      <c r="C2103" s="6"/>
      <c r="D2103" s="6"/>
      <c r="E2103" s="7"/>
    </row>
    <row r="2104" hidden="1">
      <c r="A2104" s="10"/>
      <c r="B2104" s="11"/>
      <c r="C2104" s="11"/>
      <c r="D2104" s="11"/>
      <c r="E2104" s="12"/>
    </row>
    <row r="2105" hidden="1">
      <c r="A2105" s="5" t="s">
        <v>1655</v>
      </c>
      <c r="B2105" s="6"/>
      <c r="C2105" s="6"/>
      <c r="D2105" s="6"/>
      <c r="E2105" s="7"/>
    </row>
    <row r="2106" hidden="1">
      <c r="A2106" s="10"/>
      <c r="B2106" s="11"/>
      <c r="C2106" s="11"/>
      <c r="D2106" s="11"/>
      <c r="E2106" s="12"/>
    </row>
    <row r="2107" hidden="1">
      <c r="A2107" s="13">
        <v>45971.0</v>
      </c>
      <c r="B2107" s="6"/>
      <c r="C2107" s="54" t="s">
        <v>1656</v>
      </c>
      <c r="D2107" s="15">
        <v>45977.0</v>
      </c>
      <c r="E2107" s="7"/>
    </row>
    <row r="2108" hidden="1">
      <c r="A2108" s="10"/>
      <c r="B2108" s="11"/>
      <c r="C2108" s="16"/>
      <c r="D2108" s="11"/>
      <c r="E2108" s="12"/>
    </row>
    <row r="2109" hidden="1">
      <c r="A2109" s="55" t="s">
        <v>1985</v>
      </c>
      <c r="B2109" s="7"/>
      <c r="C2109" s="16"/>
      <c r="D2109" s="56" t="s">
        <v>1986</v>
      </c>
      <c r="E2109" s="7"/>
    </row>
    <row r="2110" hidden="1">
      <c r="A2110" s="10"/>
      <c r="B2110" s="12"/>
      <c r="C2110" s="16"/>
      <c r="D2110" s="11"/>
      <c r="E2110" s="12"/>
    </row>
    <row r="2111" hidden="1">
      <c r="A2111" s="19" t="s">
        <v>1657</v>
      </c>
      <c r="B2111" s="6"/>
      <c r="C2111" s="6"/>
      <c r="D2111" s="6"/>
      <c r="E2111" s="7"/>
    </row>
    <row r="2112" hidden="1">
      <c r="A2112" s="20" t="s">
        <v>1658</v>
      </c>
      <c r="B2112" s="21" t="s">
        <v>1659</v>
      </c>
      <c r="C2112" s="22" t="s">
        <v>1660</v>
      </c>
      <c r="D2112" s="21" t="s">
        <v>1661</v>
      </c>
      <c r="E2112" s="23" t="s">
        <v>13</v>
      </c>
    </row>
    <row r="2113" hidden="1">
      <c r="A2113" s="57" t="s">
        <v>1662</v>
      </c>
      <c r="B2113" s="25">
        <v>28145.0</v>
      </c>
      <c r="C2113" s="26">
        <v>28480.0</v>
      </c>
      <c r="D2113" s="27">
        <v>335.0</v>
      </c>
      <c r="E2113" s="28" t="s">
        <v>3761</v>
      </c>
    </row>
    <row r="2114" hidden="1">
      <c r="A2114" s="57" t="s">
        <v>1663</v>
      </c>
      <c r="B2114" s="29">
        <v>13323.0</v>
      </c>
      <c r="C2114" s="26">
        <v>13323.0</v>
      </c>
      <c r="D2114" s="27">
        <v>0.0</v>
      </c>
      <c r="E2114" s="40"/>
    </row>
    <row r="2115" hidden="1">
      <c r="A2115" s="57" t="s">
        <v>1664</v>
      </c>
      <c r="B2115" s="25">
        <v>0.0</v>
      </c>
      <c r="C2115" s="26"/>
      <c r="D2115" s="27">
        <v>0.0</v>
      </c>
      <c r="E2115" s="41"/>
    </row>
    <row r="2116" hidden="1">
      <c r="A2116" s="57" t="s">
        <v>1666</v>
      </c>
      <c r="B2116" s="29">
        <v>499.0</v>
      </c>
      <c r="C2116" s="26">
        <v>499.0</v>
      </c>
      <c r="D2116" s="27">
        <v>0.0</v>
      </c>
      <c r="E2116" s="41"/>
    </row>
    <row r="2117" hidden="1">
      <c r="A2117" s="31" t="s">
        <v>1668</v>
      </c>
      <c r="B2117" s="29">
        <v>0.0</v>
      </c>
      <c r="C2117" s="26"/>
      <c r="D2117" s="27">
        <v>0.0</v>
      </c>
      <c r="E2117" s="40"/>
    </row>
    <row r="2118" hidden="1">
      <c r="A2118" s="31" t="s">
        <v>1669</v>
      </c>
      <c r="B2118" s="29">
        <v>0.0</v>
      </c>
      <c r="C2118" s="26"/>
      <c r="D2118" s="27">
        <v>0.0</v>
      </c>
      <c r="E2118" s="41"/>
    </row>
    <row r="2119" hidden="1">
      <c r="A2119" s="31" t="s">
        <v>1671</v>
      </c>
      <c r="B2119" s="29">
        <v>1487.0</v>
      </c>
      <c r="C2119" s="26">
        <v>1487.0</v>
      </c>
      <c r="D2119" s="27">
        <v>0.0</v>
      </c>
      <c r="E2119" s="28" t="s">
        <v>3762</v>
      </c>
    </row>
    <row r="2120" hidden="1">
      <c r="A2120" s="31" t="s">
        <v>1673</v>
      </c>
      <c r="B2120" s="29">
        <v>3080.0</v>
      </c>
      <c r="C2120" s="26">
        <v>3080.0</v>
      </c>
      <c r="D2120" s="27">
        <v>0.0</v>
      </c>
      <c r="E2120" s="40"/>
    </row>
    <row r="2121" hidden="1">
      <c r="A2121" s="58" t="s">
        <v>1674</v>
      </c>
      <c r="B2121" s="29">
        <v>60305.0</v>
      </c>
      <c r="C2121" s="29">
        <v>60305.0</v>
      </c>
      <c r="D2121" s="27">
        <v>0.0</v>
      </c>
      <c r="E2121" s="41"/>
    </row>
    <row r="2122" hidden="1">
      <c r="A2122" s="58" t="s">
        <v>1675</v>
      </c>
      <c r="B2122" s="29">
        <v>36853.0</v>
      </c>
      <c r="C2122" s="59">
        <v>36853.0</v>
      </c>
      <c r="D2122" s="27">
        <v>0.0</v>
      </c>
      <c r="E2122" s="41"/>
    </row>
    <row r="2123" hidden="1">
      <c r="A2123" s="58" t="s">
        <v>1676</v>
      </c>
      <c r="B2123" s="29">
        <v>67144.0</v>
      </c>
      <c r="C2123" s="59">
        <v>67144.0</v>
      </c>
      <c r="D2123" s="27">
        <v>0.0</v>
      </c>
      <c r="E2123" s="41"/>
    </row>
    <row r="2124" hidden="1">
      <c r="A2124" s="58" t="s">
        <v>1677</v>
      </c>
      <c r="B2124" s="29">
        <v>44509.0</v>
      </c>
      <c r="C2124" s="59">
        <v>44509.0</v>
      </c>
      <c r="D2124" s="27">
        <v>0.0</v>
      </c>
      <c r="E2124" s="41"/>
    </row>
    <row r="2125" hidden="1">
      <c r="A2125" s="58" t="s">
        <v>1679</v>
      </c>
      <c r="B2125" s="29">
        <v>314.0</v>
      </c>
      <c r="C2125" s="59">
        <v>314.0</v>
      </c>
      <c r="D2125" s="27">
        <v>0.0</v>
      </c>
      <c r="E2125" s="41"/>
    </row>
    <row r="2126" hidden="1">
      <c r="A2126" s="58" t="s">
        <v>1680</v>
      </c>
      <c r="B2126" s="29">
        <v>14336.0</v>
      </c>
      <c r="C2126" s="59">
        <v>14336.0</v>
      </c>
      <c r="D2126" s="27">
        <v>0.0</v>
      </c>
      <c r="E2126" s="41"/>
    </row>
    <row r="2127" hidden="1">
      <c r="A2127" s="35" t="s">
        <v>1681</v>
      </c>
      <c r="B2127" s="29">
        <v>255659.0</v>
      </c>
      <c r="C2127" s="59">
        <v>255659.0</v>
      </c>
      <c r="D2127" s="27">
        <v>0.0</v>
      </c>
      <c r="E2127" s="41"/>
    </row>
    <row r="2128" hidden="1">
      <c r="A2128" s="36" t="s">
        <v>1682</v>
      </c>
      <c r="B2128" s="42">
        <v>0.0</v>
      </c>
      <c r="C2128" s="65">
        <v>335.0</v>
      </c>
      <c r="D2128" s="66">
        <v>335.0</v>
      </c>
      <c r="E2128" s="45"/>
    </row>
    <row r="2129" hidden="1">
      <c r="A2129" s="39"/>
      <c r="B2129" s="60"/>
      <c r="C2129" s="67"/>
      <c r="D2129" s="61"/>
      <c r="E2129" s="68"/>
    </row>
    <row r="2130" hidden="1">
      <c r="A2130" s="39"/>
      <c r="B2130" s="60"/>
      <c r="C2130" s="67"/>
      <c r="D2130" s="61"/>
      <c r="E2130" s="68"/>
    </row>
    <row r="2131" hidden="1">
      <c r="A2131" s="5" t="s">
        <v>1980</v>
      </c>
      <c r="B2131" s="6"/>
      <c r="C2131" s="6"/>
      <c r="D2131" s="6"/>
      <c r="E2131" s="7"/>
    </row>
    <row r="2132" hidden="1">
      <c r="A2132" s="10"/>
      <c r="B2132" s="11"/>
      <c r="C2132" s="11"/>
      <c r="D2132" s="11"/>
      <c r="E2132" s="12"/>
    </row>
    <row r="2133" hidden="1">
      <c r="A2133" s="5" t="s">
        <v>1655</v>
      </c>
      <c r="B2133" s="6"/>
      <c r="C2133" s="6"/>
      <c r="D2133" s="6"/>
      <c r="E2133" s="7"/>
    </row>
    <row r="2134" hidden="1">
      <c r="A2134" s="10"/>
      <c r="B2134" s="11"/>
      <c r="C2134" s="11"/>
      <c r="D2134" s="11"/>
      <c r="E2134" s="12"/>
    </row>
    <row r="2135" hidden="1">
      <c r="A2135" s="13">
        <v>45978.0</v>
      </c>
      <c r="B2135" s="6"/>
      <c r="C2135" s="54" t="s">
        <v>1656</v>
      </c>
      <c r="D2135" s="15">
        <v>45984.0</v>
      </c>
      <c r="E2135" s="7"/>
    </row>
    <row r="2136" hidden="1">
      <c r="A2136" s="10"/>
      <c r="B2136" s="11"/>
      <c r="C2136" s="16"/>
      <c r="D2136" s="11"/>
      <c r="E2136" s="12"/>
    </row>
    <row r="2137" hidden="1">
      <c r="A2137" s="55" t="s">
        <v>1985</v>
      </c>
      <c r="B2137" s="7"/>
      <c r="C2137" s="16"/>
      <c r="D2137" s="56" t="s">
        <v>1986</v>
      </c>
      <c r="E2137" s="7"/>
    </row>
    <row r="2138" hidden="1">
      <c r="A2138" s="10"/>
      <c r="B2138" s="12"/>
      <c r="C2138" s="16"/>
      <c r="D2138" s="11"/>
      <c r="E2138" s="12"/>
    </row>
    <row r="2139" hidden="1">
      <c r="A2139" s="19" t="s">
        <v>1657</v>
      </c>
      <c r="B2139" s="6"/>
      <c r="C2139" s="6"/>
      <c r="D2139" s="6"/>
      <c r="E2139" s="7"/>
    </row>
    <row r="2140" hidden="1">
      <c r="A2140" s="20" t="s">
        <v>1658</v>
      </c>
      <c r="B2140" s="21" t="s">
        <v>1659</v>
      </c>
      <c r="C2140" s="22" t="s">
        <v>1660</v>
      </c>
      <c r="D2140" s="21" t="s">
        <v>1661</v>
      </c>
      <c r="E2140" s="23" t="s">
        <v>13</v>
      </c>
    </row>
    <row r="2141" hidden="1">
      <c r="A2141" s="57" t="s">
        <v>1662</v>
      </c>
      <c r="B2141" s="25">
        <v>34665.0</v>
      </c>
      <c r="C2141" s="26">
        <v>34665.0</v>
      </c>
      <c r="D2141" s="27">
        <v>0.0</v>
      </c>
      <c r="E2141" s="28"/>
    </row>
    <row r="2142" hidden="1">
      <c r="A2142" s="57" t="s">
        <v>1663</v>
      </c>
      <c r="B2142" s="29">
        <v>11395.0</v>
      </c>
      <c r="C2142" s="26">
        <v>11395.0</v>
      </c>
      <c r="D2142" s="27">
        <v>0.0</v>
      </c>
      <c r="E2142" s="40"/>
    </row>
    <row r="2143" hidden="1">
      <c r="A2143" s="57" t="s">
        <v>1664</v>
      </c>
      <c r="B2143" s="25">
        <v>360.0</v>
      </c>
      <c r="C2143" s="26">
        <v>360.0</v>
      </c>
      <c r="D2143" s="27">
        <v>0.0</v>
      </c>
      <c r="E2143" s="41"/>
    </row>
    <row r="2144" hidden="1">
      <c r="A2144" s="57" t="s">
        <v>1666</v>
      </c>
      <c r="B2144" s="29">
        <v>500.0</v>
      </c>
      <c r="C2144" s="26">
        <v>500.0</v>
      </c>
      <c r="D2144" s="27">
        <v>0.0</v>
      </c>
      <c r="E2144" s="41"/>
    </row>
    <row r="2145" hidden="1">
      <c r="A2145" s="31" t="s">
        <v>1668</v>
      </c>
      <c r="B2145" s="29">
        <v>480.0</v>
      </c>
      <c r="C2145" s="26">
        <v>480.0</v>
      </c>
      <c r="D2145" s="27">
        <v>0.0</v>
      </c>
      <c r="E2145" s="40"/>
    </row>
    <row r="2146" hidden="1">
      <c r="A2146" s="31" t="s">
        <v>1669</v>
      </c>
      <c r="B2146" s="29">
        <v>0.0</v>
      </c>
      <c r="C2146" s="26"/>
      <c r="D2146" s="27">
        <v>0.0</v>
      </c>
      <c r="E2146" s="41"/>
    </row>
    <row r="2147" hidden="1">
      <c r="A2147" s="31" t="s">
        <v>1671</v>
      </c>
      <c r="B2147" s="29">
        <v>0.0</v>
      </c>
      <c r="C2147" s="26"/>
      <c r="D2147" s="27">
        <v>0.0</v>
      </c>
      <c r="E2147" s="28"/>
    </row>
    <row r="2148" hidden="1">
      <c r="A2148" s="31" t="s">
        <v>1673</v>
      </c>
      <c r="B2148" s="29">
        <v>4680.0</v>
      </c>
      <c r="C2148" s="26">
        <v>4680.0</v>
      </c>
      <c r="D2148" s="27">
        <v>0.0</v>
      </c>
      <c r="E2148" s="40"/>
    </row>
    <row r="2149" hidden="1">
      <c r="A2149" s="58" t="s">
        <v>1674</v>
      </c>
      <c r="B2149" s="29">
        <v>83174.0</v>
      </c>
      <c r="C2149" s="29">
        <v>83174.0</v>
      </c>
      <c r="D2149" s="27">
        <v>0.0</v>
      </c>
      <c r="E2149" s="41"/>
    </row>
    <row r="2150" hidden="1">
      <c r="A2150" s="58" t="s">
        <v>1675</v>
      </c>
      <c r="B2150" s="29">
        <v>34967.0</v>
      </c>
      <c r="C2150" s="59">
        <v>34967.0</v>
      </c>
      <c r="D2150" s="27">
        <v>0.0</v>
      </c>
      <c r="E2150" s="41"/>
    </row>
    <row r="2151" hidden="1">
      <c r="A2151" s="58" t="s">
        <v>1676</v>
      </c>
      <c r="B2151" s="29">
        <v>79224.0</v>
      </c>
      <c r="C2151" s="59">
        <v>78775.0</v>
      </c>
      <c r="D2151" s="27">
        <v>-449.0</v>
      </c>
      <c r="E2151" s="41"/>
    </row>
    <row r="2152" hidden="1">
      <c r="A2152" s="58" t="s">
        <v>1677</v>
      </c>
      <c r="B2152" s="29">
        <v>46333.0</v>
      </c>
      <c r="C2152" s="59">
        <v>46333.0</v>
      </c>
      <c r="D2152" s="27">
        <v>0.0</v>
      </c>
      <c r="E2152" s="41"/>
    </row>
    <row r="2153" hidden="1">
      <c r="A2153" s="58" t="s">
        <v>1679</v>
      </c>
      <c r="B2153" s="29">
        <v>0.0</v>
      </c>
      <c r="C2153" s="59">
        <v>0.0</v>
      </c>
      <c r="D2153" s="27">
        <v>0.0</v>
      </c>
      <c r="E2153" s="41"/>
    </row>
    <row r="2154" hidden="1">
      <c r="A2154" s="58" t="s">
        <v>1680</v>
      </c>
      <c r="B2154" s="29">
        <v>10874.0</v>
      </c>
      <c r="C2154" s="59">
        <v>10874.0</v>
      </c>
      <c r="D2154" s="27">
        <v>0.0</v>
      </c>
      <c r="E2154" s="41"/>
    </row>
    <row r="2155" hidden="1">
      <c r="A2155" s="35" t="s">
        <v>1681</v>
      </c>
      <c r="B2155" s="29">
        <v>295777.6</v>
      </c>
      <c r="C2155" s="59">
        <v>295328.6</v>
      </c>
      <c r="D2155" s="27">
        <v>-449.0</v>
      </c>
      <c r="E2155" s="41"/>
    </row>
    <row r="2156" hidden="1">
      <c r="A2156" s="36" t="s">
        <v>1682</v>
      </c>
      <c r="B2156" s="42">
        <v>0.4000000000014552</v>
      </c>
      <c r="C2156" s="65">
        <v>0.40000000002328306</v>
      </c>
      <c r="D2156" s="66">
        <v>2.1827872842550278E-11</v>
      </c>
      <c r="E2156" s="45"/>
    </row>
    <row r="2157" hidden="1">
      <c r="A2157" s="39"/>
      <c r="B2157" s="60"/>
      <c r="C2157" s="67"/>
      <c r="D2157" s="61"/>
      <c r="E2157" s="68"/>
    </row>
    <row r="2158" hidden="1">
      <c r="A2158" s="39"/>
      <c r="B2158" s="60"/>
      <c r="C2158" s="67"/>
      <c r="D2158" s="61"/>
      <c r="E2158" s="68"/>
    </row>
    <row r="2159" hidden="1">
      <c r="A2159" s="5" t="s">
        <v>1980</v>
      </c>
      <c r="B2159" s="6"/>
      <c r="C2159" s="6"/>
      <c r="D2159" s="6"/>
      <c r="E2159" s="7"/>
    </row>
    <row r="2160" hidden="1">
      <c r="A2160" s="10"/>
      <c r="B2160" s="11"/>
      <c r="C2160" s="11"/>
      <c r="D2160" s="11"/>
      <c r="E2160" s="12"/>
    </row>
    <row r="2161" hidden="1">
      <c r="A2161" s="5" t="s">
        <v>1655</v>
      </c>
      <c r="B2161" s="6"/>
      <c r="C2161" s="6"/>
      <c r="D2161" s="6"/>
      <c r="E2161" s="7"/>
    </row>
    <row r="2162" hidden="1">
      <c r="A2162" s="10"/>
      <c r="B2162" s="11"/>
      <c r="C2162" s="11"/>
      <c r="D2162" s="11"/>
      <c r="E2162" s="12"/>
    </row>
    <row r="2163" hidden="1">
      <c r="A2163" s="13">
        <v>45985.0</v>
      </c>
      <c r="B2163" s="6"/>
      <c r="C2163" s="54" t="s">
        <v>1656</v>
      </c>
      <c r="D2163" s="15">
        <v>45991.0</v>
      </c>
      <c r="E2163" s="7"/>
    </row>
    <row r="2164" hidden="1">
      <c r="A2164" s="10"/>
      <c r="B2164" s="11"/>
      <c r="C2164" s="16"/>
      <c r="D2164" s="11"/>
      <c r="E2164" s="12"/>
    </row>
    <row r="2165" hidden="1">
      <c r="A2165" s="55" t="s">
        <v>1985</v>
      </c>
      <c r="B2165" s="7"/>
      <c r="C2165" s="16"/>
      <c r="D2165" s="56" t="s">
        <v>1986</v>
      </c>
      <c r="E2165" s="7"/>
    </row>
    <row r="2166" hidden="1">
      <c r="A2166" s="10"/>
      <c r="B2166" s="12"/>
      <c r="C2166" s="16"/>
      <c r="D2166" s="11"/>
      <c r="E2166" s="12"/>
    </row>
    <row r="2167" hidden="1">
      <c r="A2167" s="19" t="s">
        <v>1657</v>
      </c>
      <c r="B2167" s="6"/>
      <c r="C2167" s="6"/>
      <c r="D2167" s="6"/>
      <c r="E2167" s="7"/>
    </row>
    <row r="2168" hidden="1">
      <c r="A2168" s="20" t="s">
        <v>1658</v>
      </c>
      <c r="B2168" s="21" t="s">
        <v>1659</v>
      </c>
      <c r="C2168" s="22" t="s">
        <v>1660</v>
      </c>
      <c r="D2168" s="21" t="s">
        <v>1661</v>
      </c>
      <c r="E2168" s="23" t="s">
        <v>13</v>
      </c>
    </row>
    <row r="2169" hidden="1">
      <c r="A2169" s="57" t="s">
        <v>1662</v>
      </c>
      <c r="B2169" s="25">
        <v>33885.0</v>
      </c>
      <c r="C2169" s="26">
        <v>33885.0</v>
      </c>
      <c r="D2169" s="27">
        <v>0.0</v>
      </c>
      <c r="E2169" s="28"/>
    </row>
    <row r="2170" hidden="1">
      <c r="A2170" s="57" t="s">
        <v>1663</v>
      </c>
      <c r="B2170" s="29">
        <v>9107.0</v>
      </c>
      <c r="C2170" s="26">
        <v>9107.0</v>
      </c>
      <c r="D2170" s="27">
        <v>0.0</v>
      </c>
      <c r="E2170" s="40"/>
    </row>
    <row r="2171" hidden="1">
      <c r="A2171" s="57" t="s">
        <v>1664</v>
      </c>
      <c r="B2171" s="25">
        <v>660.0</v>
      </c>
      <c r="C2171" s="26">
        <v>660.0</v>
      </c>
      <c r="D2171" s="27">
        <v>0.0</v>
      </c>
      <c r="E2171" s="41"/>
    </row>
    <row r="2172" hidden="1">
      <c r="A2172" s="57" t="s">
        <v>1666</v>
      </c>
      <c r="B2172" s="29">
        <v>500.0</v>
      </c>
      <c r="C2172" s="26">
        <v>499.0</v>
      </c>
      <c r="D2172" s="27">
        <v>-1.0</v>
      </c>
      <c r="E2172" s="41"/>
    </row>
    <row r="2173" hidden="1">
      <c r="A2173" s="31" t="s">
        <v>1668</v>
      </c>
      <c r="B2173" s="29">
        <v>0.0</v>
      </c>
      <c r="C2173" s="26"/>
      <c r="D2173" s="27">
        <v>0.0</v>
      </c>
      <c r="E2173" s="40"/>
    </row>
    <row r="2174" hidden="1">
      <c r="A2174" s="31" t="s">
        <v>1669</v>
      </c>
      <c r="B2174" s="29">
        <v>0.0</v>
      </c>
      <c r="C2174" s="26"/>
      <c r="D2174" s="27">
        <v>0.0</v>
      </c>
      <c r="E2174" s="41"/>
    </row>
    <row r="2175" hidden="1">
      <c r="A2175" s="31" t="s">
        <v>1671</v>
      </c>
      <c r="B2175" s="29">
        <v>1002.0</v>
      </c>
      <c r="C2175" s="26">
        <v>1002.0</v>
      </c>
      <c r="D2175" s="27">
        <v>0.0</v>
      </c>
      <c r="E2175" s="28" t="s">
        <v>3763</v>
      </c>
    </row>
    <row r="2176" hidden="1">
      <c r="A2176" s="31" t="s">
        <v>1673</v>
      </c>
      <c r="B2176" s="29">
        <v>4280.0</v>
      </c>
      <c r="C2176" s="26">
        <v>4280.0</v>
      </c>
      <c r="D2176" s="27">
        <v>0.0</v>
      </c>
      <c r="E2176" s="40"/>
    </row>
    <row r="2177" hidden="1">
      <c r="A2177" s="58" t="s">
        <v>1674</v>
      </c>
      <c r="B2177" s="29">
        <v>71565.0</v>
      </c>
      <c r="C2177" s="29">
        <v>71266.0</v>
      </c>
      <c r="D2177" s="27">
        <v>-299.0</v>
      </c>
      <c r="E2177" s="41"/>
    </row>
    <row r="2178" hidden="1">
      <c r="A2178" s="58" t="s">
        <v>1675</v>
      </c>
      <c r="B2178" s="29">
        <v>31780.0</v>
      </c>
      <c r="C2178" s="59">
        <v>31780.0</v>
      </c>
      <c r="D2178" s="27">
        <v>0.0</v>
      </c>
      <c r="E2178" s="41"/>
    </row>
    <row r="2179" hidden="1">
      <c r="A2179" s="58" t="s">
        <v>1676</v>
      </c>
      <c r="B2179" s="29">
        <v>80281.0</v>
      </c>
      <c r="C2179" s="59">
        <v>80281.0</v>
      </c>
      <c r="D2179" s="27">
        <v>0.0</v>
      </c>
      <c r="E2179" s="41"/>
    </row>
    <row r="2180" hidden="1">
      <c r="A2180" s="58" t="s">
        <v>1677</v>
      </c>
      <c r="B2180" s="29">
        <v>53067.0</v>
      </c>
      <c r="C2180" s="59">
        <v>53067.0</v>
      </c>
      <c r="D2180" s="27">
        <v>0.0</v>
      </c>
      <c r="E2180" s="41"/>
    </row>
    <row r="2181" hidden="1">
      <c r="A2181" s="58" t="s">
        <v>1679</v>
      </c>
      <c r="B2181" s="29">
        <v>463.0</v>
      </c>
      <c r="C2181" s="59">
        <v>463.0</v>
      </c>
      <c r="D2181" s="27">
        <v>0.0</v>
      </c>
      <c r="E2181" s="41"/>
    </row>
    <row r="2182" hidden="1">
      <c r="A2182" s="58" t="s">
        <v>1680</v>
      </c>
      <c r="B2182" s="29">
        <v>15510.0</v>
      </c>
      <c r="C2182" s="59">
        <v>15510.0</v>
      </c>
      <c r="D2182" s="27">
        <v>0.0</v>
      </c>
      <c r="E2182" s="41"/>
    </row>
    <row r="2183" hidden="1">
      <c r="A2183" s="35" t="s">
        <v>1681</v>
      </c>
      <c r="B2183" s="29">
        <v>286589.0</v>
      </c>
      <c r="C2183" s="59">
        <v>286290.0</v>
      </c>
      <c r="D2183" s="27">
        <v>-299.0</v>
      </c>
      <c r="E2183" s="41"/>
    </row>
    <row r="2184" hidden="1">
      <c r="A2184" s="36" t="s">
        <v>1682</v>
      </c>
      <c r="B2184" s="42">
        <v>1.0</v>
      </c>
      <c r="C2184" s="65">
        <v>0.0</v>
      </c>
      <c r="D2184" s="66">
        <v>-1.0</v>
      </c>
      <c r="E2184" s="45"/>
    </row>
    <row r="2185" hidden="1">
      <c r="A2185" s="39"/>
      <c r="B2185" s="60"/>
      <c r="C2185" s="67"/>
      <c r="D2185" s="61"/>
      <c r="E2185" s="68"/>
    </row>
    <row r="2186" hidden="1">
      <c r="A2186" s="39"/>
      <c r="B2186" s="60"/>
      <c r="C2186" s="67"/>
      <c r="D2186" s="61"/>
      <c r="E2186" s="68"/>
    </row>
    <row r="2187" hidden="1">
      <c r="A2187" s="5" t="s">
        <v>1980</v>
      </c>
      <c r="B2187" s="6"/>
      <c r="C2187" s="6"/>
      <c r="D2187" s="6"/>
      <c r="E2187" s="7"/>
    </row>
    <row r="2188" hidden="1">
      <c r="A2188" s="10"/>
      <c r="B2188" s="11"/>
      <c r="C2188" s="11"/>
      <c r="D2188" s="11"/>
      <c r="E2188" s="12"/>
    </row>
    <row r="2189" hidden="1">
      <c r="A2189" s="5" t="s">
        <v>1655</v>
      </c>
      <c r="B2189" s="6"/>
      <c r="C2189" s="6"/>
      <c r="D2189" s="6"/>
      <c r="E2189" s="7"/>
    </row>
    <row r="2190" hidden="1">
      <c r="A2190" s="10"/>
      <c r="B2190" s="11"/>
      <c r="C2190" s="11"/>
      <c r="D2190" s="11"/>
      <c r="E2190" s="12"/>
    </row>
    <row r="2191" hidden="1">
      <c r="A2191" s="13">
        <v>45992.0</v>
      </c>
      <c r="B2191" s="6"/>
      <c r="C2191" s="54" t="s">
        <v>1656</v>
      </c>
      <c r="D2191" s="15">
        <v>45998.0</v>
      </c>
      <c r="E2191" s="7"/>
    </row>
    <row r="2192" hidden="1">
      <c r="A2192" s="10"/>
      <c r="B2192" s="11"/>
      <c r="C2192" s="16"/>
      <c r="D2192" s="11"/>
      <c r="E2192" s="12"/>
    </row>
    <row r="2193" hidden="1">
      <c r="A2193" s="55" t="s">
        <v>1985</v>
      </c>
      <c r="B2193" s="7"/>
      <c r="C2193" s="16"/>
      <c r="D2193" s="56" t="s">
        <v>1986</v>
      </c>
      <c r="E2193" s="7"/>
    </row>
    <row r="2194" hidden="1">
      <c r="A2194" s="10"/>
      <c r="B2194" s="12"/>
      <c r="C2194" s="16"/>
      <c r="D2194" s="11"/>
      <c r="E2194" s="12"/>
    </row>
    <row r="2195" hidden="1">
      <c r="A2195" s="19" t="s">
        <v>1657</v>
      </c>
      <c r="B2195" s="6"/>
      <c r="C2195" s="6"/>
      <c r="D2195" s="6"/>
      <c r="E2195" s="7"/>
    </row>
    <row r="2196" hidden="1">
      <c r="A2196" s="20" t="s">
        <v>1658</v>
      </c>
      <c r="B2196" s="21" t="s">
        <v>1659</v>
      </c>
      <c r="C2196" s="22" t="s">
        <v>1660</v>
      </c>
      <c r="D2196" s="21" t="s">
        <v>1661</v>
      </c>
      <c r="E2196" s="23" t="s">
        <v>13</v>
      </c>
    </row>
    <row r="2197" hidden="1">
      <c r="A2197" s="57" t="s">
        <v>1662</v>
      </c>
      <c r="B2197" s="25">
        <v>28772.0</v>
      </c>
      <c r="C2197" s="26">
        <v>28772.0</v>
      </c>
      <c r="D2197" s="27">
        <v>0.0</v>
      </c>
      <c r="E2197" s="28"/>
    </row>
    <row r="2198" hidden="1">
      <c r="A2198" s="57" t="s">
        <v>1663</v>
      </c>
      <c r="B2198" s="29">
        <v>9523.0</v>
      </c>
      <c r="C2198" s="26">
        <v>9523.0</v>
      </c>
      <c r="D2198" s="27">
        <v>0.0</v>
      </c>
      <c r="E2198" s="40"/>
    </row>
    <row r="2199" hidden="1">
      <c r="A2199" s="57" t="s">
        <v>1664</v>
      </c>
      <c r="B2199" s="25">
        <v>0.0</v>
      </c>
      <c r="C2199" s="26"/>
      <c r="D2199" s="27">
        <v>0.0</v>
      </c>
      <c r="E2199" s="41"/>
    </row>
    <row r="2200" hidden="1">
      <c r="A2200" s="57" t="s">
        <v>1666</v>
      </c>
      <c r="B2200" s="29">
        <v>0.0</v>
      </c>
      <c r="C2200" s="26"/>
      <c r="D2200" s="27">
        <v>0.0</v>
      </c>
      <c r="E2200" s="41"/>
    </row>
    <row r="2201" hidden="1">
      <c r="A2201" s="31" t="s">
        <v>1668</v>
      </c>
      <c r="B2201" s="29">
        <v>0.0</v>
      </c>
      <c r="C2201" s="26"/>
      <c r="D2201" s="27">
        <v>0.0</v>
      </c>
      <c r="E2201" s="40"/>
    </row>
    <row r="2202" hidden="1">
      <c r="A2202" s="31" t="s">
        <v>1669</v>
      </c>
      <c r="B2202" s="29">
        <v>0.0</v>
      </c>
      <c r="C2202" s="26"/>
      <c r="D2202" s="27">
        <v>0.0</v>
      </c>
      <c r="E2202" s="41"/>
    </row>
    <row r="2203" hidden="1">
      <c r="A2203" s="31" t="s">
        <v>1671</v>
      </c>
      <c r="B2203" s="29">
        <v>1746.0</v>
      </c>
      <c r="C2203" s="26">
        <v>1746.0</v>
      </c>
      <c r="D2203" s="27">
        <v>0.0</v>
      </c>
      <c r="E2203" s="28" t="s">
        <v>3764</v>
      </c>
    </row>
    <row r="2204" hidden="1">
      <c r="A2204" s="31" t="s">
        <v>1673</v>
      </c>
      <c r="B2204" s="29">
        <v>4640.0</v>
      </c>
      <c r="C2204" s="26">
        <v>4640.0</v>
      </c>
      <c r="D2204" s="27">
        <v>0.0</v>
      </c>
      <c r="E2204" s="40"/>
    </row>
    <row r="2205" hidden="1">
      <c r="A2205" s="58" t="s">
        <v>1674</v>
      </c>
      <c r="B2205" s="29">
        <v>86370.0</v>
      </c>
      <c r="C2205" s="29">
        <v>86370.0</v>
      </c>
      <c r="D2205" s="27">
        <v>0.0</v>
      </c>
      <c r="E2205" s="41"/>
    </row>
    <row r="2206" hidden="1">
      <c r="A2206" s="58" t="s">
        <v>1675</v>
      </c>
      <c r="B2206" s="29">
        <v>35284.0</v>
      </c>
      <c r="C2206" s="59">
        <v>35284.0</v>
      </c>
      <c r="D2206" s="27">
        <v>0.0</v>
      </c>
      <c r="E2206" s="41"/>
    </row>
    <row r="2207" hidden="1">
      <c r="A2207" s="58" t="s">
        <v>1676</v>
      </c>
      <c r="B2207" s="29">
        <v>68028.0</v>
      </c>
      <c r="C2207" s="59">
        <v>68028.0</v>
      </c>
      <c r="D2207" s="27">
        <v>0.0</v>
      </c>
      <c r="E2207" s="41"/>
    </row>
    <row r="2208" hidden="1">
      <c r="A2208" s="58" t="s">
        <v>1677</v>
      </c>
      <c r="B2208" s="29">
        <v>58258.0</v>
      </c>
      <c r="C2208" s="59">
        <v>58258.0</v>
      </c>
      <c r="D2208" s="27">
        <v>0.0</v>
      </c>
      <c r="E2208" s="41"/>
    </row>
    <row r="2209" hidden="1">
      <c r="A2209" s="58" t="s">
        <v>1679</v>
      </c>
      <c r="B2209" s="29">
        <v>1527.0</v>
      </c>
      <c r="C2209" s="59">
        <v>1527.0</v>
      </c>
      <c r="D2209" s="27">
        <v>0.0</v>
      </c>
      <c r="E2209" s="41"/>
    </row>
    <row r="2210" hidden="1">
      <c r="A2210" s="58" t="s">
        <v>1680</v>
      </c>
      <c r="B2210" s="29">
        <v>12408.0</v>
      </c>
      <c r="C2210" s="59">
        <v>12408.0</v>
      </c>
      <c r="D2210" s="27">
        <v>0.0</v>
      </c>
      <c r="E2210" s="41"/>
    </row>
    <row r="2211" hidden="1">
      <c r="A2211" s="35" t="s">
        <v>1681</v>
      </c>
      <c r="B2211" s="29">
        <v>294146.7</v>
      </c>
      <c r="C2211" s="59">
        <v>294146.7</v>
      </c>
      <c r="D2211" s="27">
        <v>0.0</v>
      </c>
      <c r="E2211" s="41"/>
    </row>
    <row r="2212" hidden="1">
      <c r="A2212" s="36" t="s">
        <v>1682</v>
      </c>
      <c r="B2212" s="42">
        <v>1.2999999999992724</v>
      </c>
      <c r="C2212" s="65">
        <v>1.2999999999883585</v>
      </c>
      <c r="D2212" s="66">
        <v>-1.0913936421275139E-11</v>
      </c>
      <c r="E2212" s="45"/>
    </row>
    <row r="2213" hidden="1">
      <c r="A2213" s="39"/>
      <c r="B2213" s="60"/>
      <c r="C2213" s="67"/>
      <c r="D2213" s="61"/>
      <c r="E2213" s="68"/>
    </row>
    <row r="2214" hidden="1">
      <c r="A2214" s="39"/>
      <c r="B2214" s="60"/>
      <c r="C2214" s="67"/>
      <c r="D2214" s="61"/>
      <c r="E2214" s="68"/>
    </row>
    <row r="2215" hidden="1">
      <c r="A2215" s="5" t="s">
        <v>1980</v>
      </c>
      <c r="B2215" s="6"/>
      <c r="C2215" s="6"/>
      <c r="D2215" s="6"/>
      <c r="E2215" s="7"/>
    </row>
    <row r="2216" hidden="1">
      <c r="A2216" s="10"/>
      <c r="B2216" s="11"/>
      <c r="C2216" s="11"/>
      <c r="D2216" s="11"/>
      <c r="E2216" s="12"/>
    </row>
    <row r="2217" hidden="1">
      <c r="A2217" s="5" t="s">
        <v>1655</v>
      </c>
      <c r="B2217" s="6"/>
      <c r="C2217" s="6"/>
      <c r="D2217" s="6"/>
      <c r="E2217" s="7"/>
    </row>
    <row r="2218" hidden="1">
      <c r="A2218" s="10"/>
      <c r="B2218" s="11"/>
      <c r="C2218" s="11"/>
      <c r="D2218" s="11"/>
      <c r="E2218" s="12"/>
    </row>
    <row r="2219" hidden="1">
      <c r="A2219" s="13">
        <v>45992.0</v>
      </c>
      <c r="B2219" s="6"/>
      <c r="C2219" s="54" t="s">
        <v>1656</v>
      </c>
      <c r="D2219" s="15">
        <v>45998.0</v>
      </c>
      <c r="E2219" s="7"/>
    </row>
    <row r="2220" hidden="1">
      <c r="A2220" s="10"/>
      <c r="B2220" s="11"/>
      <c r="C2220" s="16"/>
      <c r="D2220" s="11"/>
      <c r="E2220" s="12"/>
    </row>
    <row r="2221" hidden="1">
      <c r="A2221" s="55" t="s">
        <v>1985</v>
      </c>
      <c r="B2221" s="7"/>
      <c r="C2221" s="16"/>
      <c r="D2221" s="56" t="s">
        <v>1986</v>
      </c>
      <c r="E2221" s="7"/>
    </row>
    <row r="2222" hidden="1">
      <c r="A2222" s="10"/>
      <c r="B2222" s="12"/>
      <c r="C2222" s="16"/>
      <c r="D2222" s="11"/>
      <c r="E2222" s="12"/>
    </row>
    <row r="2223" hidden="1">
      <c r="A2223" s="19" t="s">
        <v>1657</v>
      </c>
      <c r="B2223" s="6"/>
      <c r="C2223" s="6"/>
      <c r="D2223" s="6"/>
      <c r="E2223" s="7"/>
    </row>
    <row r="2224" hidden="1">
      <c r="A2224" s="20" t="s">
        <v>1658</v>
      </c>
      <c r="B2224" s="21" t="s">
        <v>1659</v>
      </c>
      <c r="C2224" s="22" t="s">
        <v>1660</v>
      </c>
      <c r="D2224" s="21" t="s">
        <v>1661</v>
      </c>
      <c r="E2224" s="23" t="s">
        <v>13</v>
      </c>
    </row>
    <row r="2225" hidden="1">
      <c r="A2225" s="57" t="s">
        <v>1662</v>
      </c>
      <c r="B2225" s="25">
        <v>28772.0</v>
      </c>
      <c r="C2225" s="26">
        <v>28772.0</v>
      </c>
      <c r="D2225" s="27">
        <v>0.0</v>
      </c>
      <c r="E2225" s="28"/>
    </row>
    <row r="2226" hidden="1">
      <c r="A2226" s="57" t="s">
        <v>1663</v>
      </c>
      <c r="B2226" s="29">
        <v>9523.0</v>
      </c>
      <c r="C2226" s="26">
        <v>9523.0</v>
      </c>
      <c r="D2226" s="27">
        <v>0.0</v>
      </c>
      <c r="E2226" s="40"/>
    </row>
    <row r="2227" hidden="1">
      <c r="A2227" s="57" t="s">
        <v>1664</v>
      </c>
      <c r="B2227" s="25">
        <v>0.0</v>
      </c>
      <c r="C2227" s="26"/>
      <c r="D2227" s="27">
        <v>0.0</v>
      </c>
      <c r="E2227" s="41"/>
    </row>
    <row r="2228" hidden="1">
      <c r="A2228" s="57" t="s">
        <v>1666</v>
      </c>
      <c r="B2228" s="29">
        <v>0.0</v>
      </c>
      <c r="C2228" s="26"/>
      <c r="D2228" s="27">
        <v>0.0</v>
      </c>
      <c r="E2228" s="41"/>
    </row>
    <row r="2229" hidden="1">
      <c r="A2229" s="31" t="s">
        <v>1668</v>
      </c>
      <c r="B2229" s="29">
        <v>0.0</v>
      </c>
      <c r="C2229" s="26"/>
      <c r="D2229" s="27">
        <v>0.0</v>
      </c>
      <c r="E2229" s="40"/>
    </row>
    <row r="2230" hidden="1">
      <c r="A2230" s="31" t="s">
        <v>1669</v>
      </c>
      <c r="B2230" s="29">
        <v>0.0</v>
      </c>
      <c r="C2230" s="26"/>
      <c r="D2230" s="27">
        <v>0.0</v>
      </c>
      <c r="E2230" s="41"/>
    </row>
    <row r="2231" hidden="1">
      <c r="A2231" s="31" t="s">
        <v>1671</v>
      </c>
      <c r="B2231" s="29">
        <v>1746.0</v>
      </c>
      <c r="C2231" s="26">
        <v>1746.0</v>
      </c>
      <c r="D2231" s="27">
        <v>0.0</v>
      </c>
      <c r="E2231" s="28" t="s">
        <v>3764</v>
      </c>
    </row>
    <row r="2232" hidden="1">
      <c r="A2232" s="31" t="s">
        <v>1673</v>
      </c>
      <c r="B2232" s="29">
        <v>4640.0</v>
      </c>
      <c r="C2232" s="26">
        <v>4640.0</v>
      </c>
      <c r="D2232" s="27">
        <v>0.0</v>
      </c>
      <c r="E2232" s="40"/>
    </row>
    <row r="2233" hidden="1">
      <c r="A2233" s="58" t="s">
        <v>1674</v>
      </c>
      <c r="B2233" s="29">
        <v>86370.0</v>
      </c>
      <c r="C2233" s="29">
        <v>86370.0</v>
      </c>
      <c r="D2233" s="27">
        <v>0.0</v>
      </c>
      <c r="E2233" s="41"/>
    </row>
    <row r="2234" hidden="1">
      <c r="A2234" s="58" t="s">
        <v>1675</v>
      </c>
      <c r="B2234" s="29">
        <v>35284.0</v>
      </c>
      <c r="C2234" s="59">
        <v>35284.0</v>
      </c>
      <c r="D2234" s="27">
        <v>0.0</v>
      </c>
      <c r="E2234" s="41"/>
    </row>
    <row r="2235" hidden="1">
      <c r="A2235" s="58" t="s">
        <v>1676</v>
      </c>
      <c r="B2235" s="29">
        <v>68028.0</v>
      </c>
      <c r="C2235" s="59">
        <v>68028.0</v>
      </c>
      <c r="D2235" s="27">
        <v>0.0</v>
      </c>
      <c r="E2235" s="41"/>
    </row>
    <row r="2236" hidden="1">
      <c r="A2236" s="58" t="s">
        <v>1677</v>
      </c>
      <c r="B2236" s="29">
        <v>58258.0</v>
      </c>
      <c r="C2236" s="59">
        <v>58258.0</v>
      </c>
      <c r="D2236" s="27">
        <v>0.0</v>
      </c>
      <c r="E2236" s="41"/>
    </row>
    <row r="2237" hidden="1">
      <c r="A2237" s="58" t="s">
        <v>1679</v>
      </c>
      <c r="B2237" s="29">
        <v>1527.0</v>
      </c>
      <c r="C2237" s="59">
        <v>1527.0</v>
      </c>
      <c r="D2237" s="27">
        <v>0.0</v>
      </c>
      <c r="E2237" s="41"/>
    </row>
    <row r="2238" hidden="1">
      <c r="A2238" s="58" t="s">
        <v>1680</v>
      </c>
      <c r="B2238" s="29">
        <v>12408.0</v>
      </c>
      <c r="C2238" s="59">
        <v>12408.0</v>
      </c>
      <c r="D2238" s="27">
        <v>0.0</v>
      </c>
      <c r="E2238" s="41"/>
    </row>
    <row r="2239" hidden="1">
      <c r="A2239" s="35" t="s">
        <v>1681</v>
      </c>
      <c r="B2239" s="29">
        <v>294146.7</v>
      </c>
      <c r="C2239" s="59">
        <v>294146.7</v>
      </c>
      <c r="D2239" s="27">
        <v>0.0</v>
      </c>
      <c r="E2239" s="41"/>
    </row>
    <row r="2240" hidden="1">
      <c r="A2240" s="36" t="s">
        <v>1682</v>
      </c>
      <c r="B2240" s="42">
        <v>1.2999999999992724</v>
      </c>
      <c r="C2240" s="65">
        <v>1.2999999999883585</v>
      </c>
      <c r="D2240" s="66">
        <v>-1.0913936421275139E-11</v>
      </c>
      <c r="E2240" s="45"/>
    </row>
    <row r="2241" hidden="1">
      <c r="A2241" s="39"/>
      <c r="B2241" s="60"/>
      <c r="C2241" s="67"/>
      <c r="D2241" s="61"/>
      <c r="E2241" s="68"/>
    </row>
    <row r="2242" hidden="1">
      <c r="A2242" s="39"/>
      <c r="B2242" s="60"/>
      <c r="C2242" s="67"/>
      <c r="D2242" s="61"/>
      <c r="E2242" s="68"/>
    </row>
    <row r="2243" hidden="1">
      <c r="A2243" s="5" t="s">
        <v>1980</v>
      </c>
      <c r="B2243" s="6"/>
      <c r="C2243" s="6"/>
      <c r="D2243" s="6"/>
      <c r="E2243" s="7"/>
    </row>
    <row r="2244" hidden="1">
      <c r="A2244" s="10"/>
      <c r="B2244" s="11"/>
      <c r="C2244" s="11"/>
      <c r="D2244" s="11"/>
      <c r="E2244" s="12"/>
    </row>
    <row r="2245" hidden="1">
      <c r="A2245" s="5" t="s">
        <v>1655</v>
      </c>
      <c r="B2245" s="6"/>
      <c r="C2245" s="6"/>
      <c r="D2245" s="6"/>
      <c r="E2245" s="7"/>
    </row>
    <row r="2246" hidden="1">
      <c r="A2246" s="10"/>
      <c r="B2246" s="11"/>
      <c r="C2246" s="11"/>
      <c r="D2246" s="11"/>
      <c r="E2246" s="12"/>
    </row>
    <row r="2247" hidden="1">
      <c r="A2247" s="13">
        <v>45999.0</v>
      </c>
      <c r="B2247" s="6"/>
      <c r="C2247" s="54" t="s">
        <v>1656</v>
      </c>
      <c r="D2247" s="15">
        <v>46005.0</v>
      </c>
      <c r="E2247" s="7"/>
    </row>
    <row r="2248" hidden="1">
      <c r="A2248" s="10"/>
      <c r="B2248" s="11"/>
      <c r="C2248" s="16"/>
      <c r="D2248" s="11"/>
      <c r="E2248" s="12"/>
    </row>
    <row r="2249" hidden="1">
      <c r="A2249" s="55" t="s">
        <v>1985</v>
      </c>
      <c r="B2249" s="7"/>
      <c r="C2249" s="16"/>
      <c r="D2249" s="56" t="s">
        <v>1986</v>
      </c>
      <c r="E2249" s="7"/>
    </row>
    <row r="2250" hidden="1">
      <c r="A2250" s="10"/>
      <c r="B2250" s="12"/>
      <c r="C2250" s="16"/>
      <c r="D2250" s="11"/>
      <c r="E2250" s="12"/>
    </row>
    <row r="2251" hidden="1">
      <c r="A2251" s="19" t="s">
        <v>1657</v>
      </c>
      <c r="B2251" s="6"/>
      <c r="C2251" s="6"/>
      <c r="D2251" s="6"/>
      <c r="E2251" s="7"/>
    </row>
    <row r="2252" hidden="1">
      <c r="A2252" s="20" t="s">
        <v>1658</v>
      </c>
      <c r="B2252" s="21" t="s">
        <v>1659</v>
      </c>
      <c r="C2252" s="22" t="s">
        <v>1660</v>
      </c>
      <c r="D2252" s="21" t="s">
        <v>1661</v>
      </c>
      <c r="E2252" s="23" t="s">
        <v>13</v>
      </c>
    </row>
    <row r="2253" hidden="1">
      <c r="A2253" s="57" t="s">
        <v>1662</v>
      </c>
      <c r="B2253" s="25">
        <v>38591.0</v>
      </c>
      <c r="C2253" s="26">
        <v>38600.0</v>
      </c>
      <c r="D2253" s="27">
        <v>9.0</v>
      </c>
      <c r="E2253" s="28"/>
    </row>
    <row r="2254" hidden="1">
      <c r="A2254" s="57" t="s">
        <v>1663</v>
      </c>
      <c r="B2254" s="29">
        <v>14811.0</v>
      </c>
      <c r="C2254" s="26">
        <v>14811.0</v>
      </c>
      <c r="D2254" s="27">
        <v>0.0</v>
      </c>
      <c r="E2254" s="40"/>
    </row>
    <row r="2255" hidden="1">
      <c r="A2255" s="57" t="s">
        <v>1664</v>
      </c>
      <c r="B2255" s="25">
        <v>0.0</v>
      </c>
      <c r="C2255" s="26"/>
      <c r="D2255" s="27">
        <v>0.0</v>
      </c>
      <c r="E2255" s="41"/>
    </row>
    <row r="2256" hidden="1">
      <c r="A2256" s="57" t="s">
        <v>1666</v>
      </c>
      <c r="B2256" s="29">
        <v>500.0</v>
      </c>
      <c r="C2256" s="26">
        <v>500.0</v>
      </c>
      <c r="D2256" s="27">
        <v>0.0</v>
      </c>
      <c r="E2256" s="41"/>
    </row>
    <row r="2257" hidden="1">
      <c r="A2257" s="31" t="s">
        <v>1668</v>
      </c>
      <c r="B2257" s="29">
        <v>0.0</v>
      </c>
      <c r="C2257" s="26"/>
      <c r="D2257" s="27">
        <v>0.0</v>
      </c>
      <c r="E2257" s="40"/>
    </row>
    <row r="2258" hidden="1">
      <c r="A2258" s="31" t="s">
        <v>1669</v>
      </c>
      <c r="B2258" s="29">
        <v>0.0</v>
      </c>
      <c r="C2258" s="26"/>
      <c r="D2258" s="27">
        <v>0.0</v>
      </c>
      <c r="E2258" s="41"/>
    </row>
    <row r="2259" hidden="1">
      <c r="A2259" s="31" t="s">
        <v>1671</v>
      </c>
      <c r="B2259" s="29">
        <v>1773.0</v>
      </c>
      <c r="C2259" s="26">
        <v>1773.0</v>
      </c>
      <c r="D2259" s="27">
        <v>0.0</v>
      </c>
      <c r="E2259" s="28" t="s">
        <v>3765</v>
      </c>
    </row>
    <row r="2260" hidden="1">
      <c r="A2260" s="31" t="s">
        <v>1673</v>
      </c>
      <c r="B2260" s="29">
        <v>4800.0</v>
      </c>
      <c r="C2260" s="26">
        <v>4800.0</v>
      </c>
      <c r="D2260" s="27">
        <v>0.0</v>
      </c>
      <c r="E2260" s="40"/>
    </row>
    <row r="2261" hidden="1">
      <c r="A2261" s="58" t="s">
        <v>1674</v>
      </c>
      <c r="B2261" s="29">
        <v>95994.0</v>
      </c>
      <c r="C2261" s="29">
        <v>95994.0</v>
      </c>
      <c r="D2261" s="27">
        <v>0.0</v>
      </c>
      <c r="E2261" s="41"/>
    </row>
    <row r="2262" hidden="1">
      <c r="A2262" s="58" t="s">
        <v>1675</v>
      </c>
      <c r="B2262" s="29">
        <v>24624.0</v>
      </c>
      <c r="C2262" s="59">
        <v>24624.0</v>
      </c>
      <c r="D2262" s="27">
        <v>0.0</v>
      </c>
      <c r="E2262" s="41"/>
    </row>
    <row r="2263" hidden="1">
      <c r="A2263" s="58" t="s">
        <v>1676</v>
      </c>
      <c r="B2263" s="29">
        <v>77374.0</v>
      </c>
      <c r="C2263" s="59">
        <v>77374.0</v>
      </c>
      <c r="D2263" s="27">
        <v>0.0</v>
      </c>
      <c r="E2263" s="41"/>
    </row>
    <row r="2264" hidden="1">
      <c r="A2264" s="58" t="s">
        <v>1677</v>
      </c>
      <c r="B2264" s="29">
        <v>59603.0</v>
      </c>
      <c r="C2264" s="59">
        <v>59603.0</v>
      </c>
      <c r="D2264" s="27">
        <v>0.0</v>
      </c>
      <c r="E2264" s="41"/>
    </row>
    <row r="2265" hidden="1">
      <c r="A2265" s="58" t="s">
        <v>1679</v>
      </c>
      <c r="B2265" s="29">
        <v>0.0</v>
      </c>
      <c r="C2265" s="59">
        <v>0.0</v>
      </c>
      <c r="D2265" s="27">
        <v>0.0</v>
      </c>
      <c r="E2265" s="41"/>
    </row>
    <row r="2266" hidden="1">
      <c r="A2266" s="58" t="s">
        <v>1680</v>
      </c>
      <c r="B2266" s="29">
        <v>12283.0</v>
      </c>
      <c r="C2266" s="59">
        <v>12283.0</v>
      </c>
      <c r="D2266" s="27">
        <v>0.0</v>
      </c>
      <c r="E2266" s="41"/>
    </row>
    <row r="2267" hidden="1">
      <c r="A2267" s="35" t="s">
        <v>1681</v>
      </c>
      <c r="B2267" s="29">
        <v>318068.8</v>
      </c>
      <c r="C2267" s="59">
        <v>318068.8</v>
      </c>
      <c r="D2267" s="27">
        <v>0.0</v>
      </c>
      <c r="E2267" s="41"/>
    </row>
    <row r="2268" hidden="1">
      <c r="A2268" s="36" t="s">
        <v>1682</v>
      </c>
      <c r="B2268" s="42">
        <v>1.1999999999970896</v>
      </c>
      <c r="C2268" s="65">
        <v>10.200000000011642</v>
      </c>
      <c r="D2268" s="66">
        <v>9.000000000014552</v>
      </c>
      <c r="E2268" s="45"/>
    </row>
    <row r="2269" hidden="1">
      <c r="A2269" s="39"/>
      <c r="B2269" s="60"/>
      <c r="C2269" s="67"/>
      <c r="D2269" s="61"/>
      <c r="E2269" s="68"/>
    </row>
    <row r="2270" hidden="1">
      <c r="A2270" s="39"/>
      <c r="B2270" s="60"/>
      <c r="C2270" s="67"/>
      <c r="D2270" s="61"/>
      <c r="E2270" s="68"/>
    </row>
    <row r="2271" hidden="1">
      <c r="A2271" s="5" t="s">
        <v>1980</v>
      </c>
      <c r="B2271" s="6"/>
      <c r="C2271" s="6"/>
      <c r="D2271" s="6"/>
      <c r="E2271" s="7"/>
    </row>
    <row r="2272" hidden="1">
      <c r="A2272" s="10"/>
      <c r="B2272" s="11"/>
      <c r="C2272" s="11"/>
      <c r="D2272" s="11"/>
      <c r="E2272" s="12"/>
    </row>
    <row r="2273" hidden="1">
      <c r="A2273" s="5" t="s">
        <v>1655</v>
      </c>
      <c r="B2273" s="6"/>
      <c r="C2273" s="6"/>
      <c r="D2273" s="6"/>
      <c r="E2273" s="7"/>
    </row>
    <row r="2274" hidden="1">
      <c r="A2274" s="10"/>
      <c r="B2274" s="11"/>
      <c r="C2274" s="11"/>
      <c r="D2274" s="11"/>
      <c r="E2274" s="12"/>
    </row>
    <row r="2275" hidden="1">
      <c r="A2275" s="13">
        <v>46006.0</v>
      </c>
      <c r="B2275" s="6"/>
      <c r="C2275" s="54" t="s">
        <v>1656</v>
      </c>
      <c r="D2275" s="15">
        <v>46012.0</v>
      </c>
      <c r="E2275" s="7"/>
    </row>
    <row r="2276" hidden="1">
      <c r="A2276" s="10"/>
      <c r="B2276" s="11"/>
      <c r="C2276" s="16"/>
      <c r="D2276" s="11"/>
      <c r="E2276" s="12"/>
    </row>
    <row r="2277" hidden="1">
      <c r="A2277" s="55" t="s">
        <v>1985</v>
      </c>
      <c r="B2277" s="7"/>
      <c r="C2277" s="16"/>
      <c r="D2277" s="56" t="s">
        <v>1986</v>
      </c>
      <c r="E2277" s="7"/>
    </row>
    <row r="2278" hidden="1">
      <c r="A2278" s="10"/>
      <c r="B2278" s="12"/>
      <c r="C2278" s="16"/>
      <c r="D2278" s="11"/>
      <c r="E2278" s="12"/>
    </row>
    <row r="2279" hidden="1">
      <c r="A2279" s="19" t="s">
        <v>1657</v>
      </c>
      <c r="B2279" s="6"/>
      <c r="C2279" s="6"/>
      <c r="D2279" s="6"/>
      <c r="E2279" s="7"/>
    </row>
    <row r="2280" hidden="1">
      <c r="A2280" s="20" t="s">
        <v>1658</v>
      </c>
      <c r="B2280" s="21" t="s">
        <v>1659</v>
      </c>
      <c r="C2280" s="22" t="s">
        <v>1660</v>
      </c>
      <c r="D2280" s="21" t="s">
        <v>1661</v>
      </c>
      <c r="E2280" s="23" t="s">
        <v>13</v>
      </c>
    </row>
    <row r="2281" hidden="1">
      <c r="A2281" s="57" t="s">
        <v>1662</v>
      </c>
      <c r="B2281" s="25">
        <v>31009.0</v>
      </c>
      <c r="C2281" s="26">
        <v>31010.0</v>
      </c>
      <c r="D2281" s="27">
        <v>1.0</v>
      </c>
      <c r="E2281" s="28"/>
    </row>
    <row r="2282" hidden="1">
      <c r="A2282" s="57" t="s">
        <v>1663</v>
      </c>
      <c r="B2282" s="29">
        <v>9934.0</v>
      </c>
      <c r="C2282" s="26">
        <v>9934.0</v>
      </c>
      <c r="D2282" s="27">
        <v>0.0</v>
      </c>
      <c r="E2282" s="40"/>
    </row>
    <row r="2283" hidden="1">
      <c r="A2283" s="57" t="s">
        <v>1664</v>
      </c>
      <c r="B2283" s="25">
        <v>400.0</v>
      </c>
      <c r="C2283" s="26">
        <v>400.0</v>
      </c>
      <c r="D2283" s="27">
        <v>0.0</v>
      </c>
      <c r="E2283" s="41"/>
    </row>
    <row r="2284" hidden="1">
      <c r="A2284" s="57" t="s">
        <v>1666</v>
      </c>
      <c r="B2284" s="29">
        <v>500.0</v>
      </c>
      <c r="C2284" s="26">
        <v>500.0</v>
      </c>
      <c r="D2284" s="27">
        <v>0.0</v>
      </c>
      <c r="E2284" s="41"/>
    </row>
    <row r="2285" hidden="1">
      <c r="A2285" s="31" t="s">
        <v>1668</v>
      </c>
      <c r="B2285" s="29">
        <v>0.0</v>
      </c>
      <c r="C2285" s="26"/>
      <c r="D2285" s="27">
        <v>0.0</v>
      </c>
      <c r="E2285" s="40"/>
    </row>
    <row r="2286" hidden="1">
      <c r="A2286" s="31" t="s">
        <v>1669</v>
      </c>
      <c r="B2286" s="29">
        <v>0.0</v>
      </c>
      <c r="C2286" s="26"/>
      <c r="D2286" s="27">
        <v>0.0</v>
      </c>
      <c r="E2286" s="41"/>
    </row>
    <row r="2287" hidden="1">
      <c r="A2287" s="31" t="s">
        <v>1671</v>
      </c>
      <c r="B2287" s="29">
        <v>7950.0</v>
      </c>
      <c r="C2287" s="26">
        <v>7950.0</v>
      </c>
      <c r="D2287" s="27">
        <v>0.0</v>
      </c>
      <c r="E2287" s="28" t="s">
        <v>3766</v>
      </c>
    </row>
    <row r="2288" hidden="1">
      <c r="A2288" s="31" t="s">
        <v>1673</v>
      </c>
      <c r="B2288" s="29">
        <v>5320.0</v>
      </c>
      <c r="C2288" s="26">
        <v>5320.0</v>
      </c>
      <c r="D2288" s="27">
        <v>0.0</v>
      </c>
      <c r="E2288" s="40"/>
    </row>
    <row r="2289" hidden="1">
      <c r="A2289" s="58" t="s">
        <v>1674</v>
      </c>
      <c r="B2289" s="29">
        <v>91422.0</v>
      </c>
      <c r="C2289" s="29">
        <v>91101.0</v>
      </c>
      <c r="D2289" s="27">
        <v>-321.0</v>
      </c>
      <c r="E2289" s="41"/>
    </row>
    <row r="2290" hidden="1">
      <c r="A2290" s="58" t="s">
        <v>1675</v>
      </c>
      <c r="B2290" s="29">
        <v>38946.0</v>
      </c>
      <c r="C2290" s="59">
        <v>38946.0</v>
      </c>
      <c r="D2290" s="27">
        <v>0.0</v>
      </c>
      <c r="E2290" s="41"/>
    </row>
    <row r="2291" hidden="1">
      <c r="A2291" s="58" t="s">
        <v>1676</v>
      </c>
      <c r="B2291" s="29">
        <v>82943.0</v>
      </c>
      <c r="C2291" s="59">
        <v>82943.0</v>
      </c>
      <c r="D2291" s="27">
        <v>0.0</v>
      </c>
      <c r="E2291" s="41"/>
    </row>
    <row r="2292" hidden="1">
      <c r="A2292" s="58" t="s">
        <v>1677</v>
      </c>
      <c r="B2292" s="29">
        <v>61412.5</v>
      </c>
      <c r="C2292" s="59">
        <v>61412.5</v>
      </c>
      <c r="D2292" s="27">
        <v>0.0</v>
      </c>
      <c r="E2292" s="41"/>
    </row>
    <row r="2293" hidden="1">
      <c r="A2293" s="58" t="s">
        <v>1679</v>
      </c>
      <c r="B2293" s="29">
        <v>300.0</v>
      </c>
      <c r="C2293" s="59">
        <v>300.0</v>
      </c>
      <c r="D2293" s="27">
        <v>0.0</v>
      </c>
      <c r="E2293" s="41"/>
    </row>
    <row r="2294" hidden="1">
      <c r="A2294" s="58" t="s">
        <v>1680</v>
      </c>
      <c r="B2294" s="29">
        <v>16979.0</v>
      </c>
      <c r="C2294" s="59">
        <v>16979.0</v>
      </c>
      <c r="D2294" s="27">
        <v>0.0</v>
      </c>
      <c r="E2294" s="41"/>
    </row>
    <row r="2295" hidden="1">
      <c r="A2295" s="35" t="s">
        <v>1681</v>
      </c>
      <c r="B2295" s="29">
        <v>330135.89999999997</v>
      </c>
      <c r="C2295" s="59">
        <v>329814.9</v>
      </c>
      <c r="D2295" s="27">
        <v>-320.9999999999418</v>
      </c>
      <c r="E2295" s="41"/>
    </row>
    <row r="2296" hidden="1">
      <c r="A2296" s="36" t="s">
        <v>1682</v>
      </c>
      <c r="B2296" s="42">
        <v>0.5999999999985448</v>
      </c>
      <c r="C2296" s="65">
        <v>1.599999999976717</v>
      </c>
      <c r="D2296" s="66">
        <v>0.9999999999781721</v>
      </c>
      <c r="E2296" s="45"/>
    </row>
    <row r="2297" hidden="1">
      <c r="A2297" s="39"/>
      <c r="B2297" s="60"/>
      <c r="C2297" s="67"/>
      <c r="D2297" s="61"/>
      <c r="E2297" s="68"/>
    </row>
    <row r="2298" hidden="1">
      <c r="A2298" s="39"/>
      <c r="B2298" s="60"/>
      <c r="C2298" s="67"/>
      <c r="D2298" s="61"/>
      <c r="E2298" s="68"/>
    </row>
    <row r="2299" hidden="1">
      <c r="A2299" s="5" t="s">
        <v>1980</v>
      </c>
      <c r="B2299" s="6"/>
      <c r="C2299" s="6"/>
      <c r="D2299" s="6"/>
      <c r="E2299" s="7"/>
    </row>
    <row r="2300" hidden="1">
      <c r="A2300" s="10"/>
      <c r="B2300" s="11"/>
      <c r="C2300" s="11"/>
      <c r="D2300" s="11"/>
      <c r="E2300" s="12"/>
    </row>
    <row r="2301" hidden="1">
      <c r="A2301" s="5" t="s">
        <v>1655</v>
      </c>
      <c r="B2301" s="6"/>
      <c r="C2301" s="6"/>
      <c r="D2301" s="6"/>
      <c r="E2301" s="7"/>
    </row>
    <row r="2302" hidden="1">
      <c r="A2302" s="10"/>
      <c r="B2302" s="11"/>
      <c r="C2302" s="11"/>
      <c r="D2302" s="11"/>
      <c r="E2302" s="12"/>
    </row>
    <row r="2303" hidden="1">
      <c r="A2303" s="13">
        <v>46013.0</v>
      </c>
      <c r="B2303" s="6"/>
      <c r="C2303" s="54" t="s">
        <v>1656</v>
      </c>
      <c r="D2303" s="15">
        <v>46019.0</v>
      </c>
      <c r="E2303" s="7"/>
    </row>
    <row r="2304" hidden="1">
      <c r="A2304" s="10"/>
      <c r="B2304" s="11"/>
      <c r="C2304" s="16"/>
      <c r="D2304" s="11"/>
      <c r="E2304" s="12"/>
    </row>
    <row r="2305" hidden="1">
      <c r="A2305" s="55" t="s">
        <v>1985</v>
      </c>
      <c r="B2305" s="7"/>
      <c r="C2305" s="16"/>
      <c r="D2305" s="56" t="s">
        <v>1986</v>
      </c>
      <c r="E2305" s="7"/>
    </row>
    <row r="2306" hidden="1">
      <c r="A2306" s="10"/>
      <c r="B2306" s="12"/>
      <c r="C2306" s="16"/>
      <c r="D2306" s="11"/>
      <c r="E2306" s="12"/>
    </row>
    <row r="2307" hidden="1">
      <c r="A2307" s="19" t="s">
        <v>1657</v>
      </c>
      <c r="B2307" s="6"/>
      <c r="C2307" s="6"/>
      <c r="D2307" s="6"/>
      <c r="E2307" s="7"/>
    </row>
    <row r="2308" hidden="1">
      <c r="A2308" s="20" t="s">
        <v>1658</v>
      </c>
      <c r="B2308" s="21" t="s">
        <v>1659</v>
      </c>
      <c r="C2308" s="22" t="s">
        <v>1660</v>
      </c>
      <c r="D2308" s="21" t="s">
        <v>1661</v>
      </c>
      <c r="E2308" s="23" t="s">
        <v>13</v>
      </c>
    </row>
    <row r="2309" hidden="1">
      <c r="A2309" s="57" t="s">
        <v>1662</v>
      </c>
      <c r="B2309" s="25">
        <v>23688.0</v>
      </c>
      <c r="C2309" s="26">
        <v>23688.0</v>
      </c>
      <c r="D2309" s="27">
        <v>0.0</v>
      </c>
      <c r="E2309" s="28"/>
    </row>
    <row r="2310" hidden="1">
      <c r="A2310" s="57" t="s">
        <v>1663</v>
      </c>
      <c r="B2310" s="29">
        <v>5677.0</v>
      </c>
      <c r="C2310" s="26">
        <v>5677.0</v>
      </c>
      <c r="D2310" s="27">
        <v>0.0</v>
      </c>
      <c r="E2310" s="40"/>
    </row>
    <row r="2311" hidden="1">
      <c r="A2311" s="57" t="s">
        <v>1664</v>
      </c>
      <c r="B2311" s="25">
        <v>560.0</v>
      </c>
      <c r="C2311" s="26">
        <v>560.0</v>
      </c>
      <c r="D2311" s="27">
        <v>0.0</v>
      </c>
      <c r="E2311" s="41"/>
    </row>
    <row r="2312" hidden="1">
      <c r="A2312" s="57" t="s">
        <v>1666</v>
      </c>
      <c r="B2312" s="29">
        <v>0.0</v>
      </c>
      <c r="C2312" s="26"/>
      <c r="D2312" s="27">
        <v>0.0</v>
      </c>
      <c r="E2312" s="41"/>
    </row>
    <row r="2313" hidden="1">
      <c r="A2313" s="31" t="s">
        <v>1668</v>
      </c>
      <c r="B2313" s="29">
        <v>0.0</v>
      </c>
      <c r="C2313" s="26"/>
      <c r="D2313" s="27">
        <v>0.0</v>
      </c>
      <c r="E2313" s="40"/>
    </row>
    <row r="2314" hidden="1">
      <c r="A2314" s="31" t="s">
        <v>1669</v>
      </c>
      <c r="B2314" s="29">
        <v>0.0</v>
      </c>
      <c r="C2314" s="26"/>
      <c r="D2314" s="27">
        <v>0.0</v>
      </c>
      <c r="E2314" s="41"/>
    </row>
    <row r="2315" hidden="1">
      <c r="A2315" s="31" t="s">
        <v>1671</v>
      </c>
      <c r="B2315" s="29">
        <v>0.0</v>
      </c>
      <c r="C2315" s="26"/>
      <c r="D2315" s="27">
        <v>0.0</v>
      </c>
      <c r="E2315" s="28"/>
    </row>
    <row r="2316" hidden="1">
      <c r="A2316" s="31" t="s">
        <v>1673</v>
      </c>
      <c r="B2316" s="29">
        <v>3760.0</v>
      </c>
      <c r="C2316" s="26">
        <v>3760.0</v>
      </c>
      <c r="D2316" s="27">
        <v>0.0</v>
      </c>
      <c r="E2316" s="40"/>
    </row>
    <row r="2317" hidden="1">
      <c r="A2317" s="58" t="s">
        <v>1674</v>
      </c>
      <c r="B2317" s="29">
        <v>36226.0</v>
      </c>
      <c r="C2317" s="29">
        <v>36226.0</v>
      </c>
      <c r="D2317" s="27">
        <v>0.0</v>
      </c>
      <c r="E2317" s="41"/>
    </row>
    <row r="2318" hidden="1">
      <c r="A2318" s="58" t="s">
        <v>1675</v>
      </c>
      <c r="B2318" s="29">
        <v>25985.0</v>
      </c>
      <c r="C2318" s="59">
        <v>25721.0</v>
      </c>
      <c r="D2318" s="27">
        <v>-264.0</v>
      </c>
      <c r="E2318" s="41"/>
    </row>
    <row r="2319" hidden="1">
      <c r="A2319" s="58" t="s">
        <v>1676</v>
      </c>
      <c r="B2319" s="29">
        <v>56314.0</v>
      </c>
      <c r="C2319" s="59">
        <v>56314.0</v>
      </c>
      <c r="D2319" s="27">
        <v>0.0</v>
      </c>
      <c r="E2319" s="41"/>
    </row>
    <row r="2320" hidden="1">
      <c r="A2320" s="58" t="s">
        <v>1677</v>
      </c>
      <c r="B2320" s="29">
        <v>36195.0</v>
      </c>
      <c r="C2320" s="59">
        <v>36195.0</v>
      </c>
      <c r="D2320" s="27">
        <v>0.0</v>
      </c>
      <c r="E2320" s="41"/>
    </row>
    <row r="2321" hidden="1">
      <c r="A2321" s="58" t="s">
        <v>1679</v>
      </c>
      <c r="B2321" s="29">
        <v>967.0</v>
      </c>
      <c r="C2321" s="59">
        <v>967.0</v>
      </c>
      <c r="D2321" s="27">
        <v>0.0</v>
      </c>
      <c r="E2321" s="41"/>
    </row>
    <row r="2322" hidden="1">
      <c r="A2322" s="58" t="s">
        <v>1680</v>
      </c>
      <c r="B2322" s="29">
        <v>9889.0</v>
      </c>
      <c r="C2322" s="59">
        <v>9889.0</v>
      </c>
      <c r="D2322" s="27">
        <v>0.0</v>
      </c>
      <c r="E2322" s="41"/>
    </row>
    <row r="2323" hidden="1">
      <c r="A2323" s="35" t="s">
        <v>1681</v>
      </c>
      <c r="B2323" s="29">
        <v>189371.0</v>
      </c>
      <c r="C2323" s="59">
        <v>189107.0</v>
      </c>
      <c r="D2323" s="27">
        <v>-264.0</v>
      </c>
      <c r="E2323" s="41"/>
    </row>
    <row r="2324" hidden="1">
      <c r="A2324" s="36" t="s">
        <v>1682</v>
      </c>
      <c r="B2324" s="42">
        <v>1.0</v>
      </c>
      <c r="C2324" s="65">
        <v>1.0</v>
      </c>
      <c r="D2324" s="66">
        <v>0.0</v>
      </c>
      <c r="E2324" s="45"/>
    </row>
    <row r="2325" hidden="1">
      <c r="A2325" s="39"/>
      <c r="B2325" s="60"/>
      <c r="C2325" s="67"/>
      <c r="D2325" s="61"/>
      <c r="E2325" s="68"/>
    </row>
    <row r="2326" hidden="1">
      <c r="A2326" s="39"/>
      <c r="B2326" s="60"/>
      <c r="C2326" s="67"/>
      <c r="D2326" s="61"/>
      <c r="E2326" s="68"/>
    </row>
    <row r="2327" hidden="1">
      <c r="A2327" s="5" t="s">
        <v>1980</v>
      </c>
      <c r="B2327" s="6"/>
      <c r="C2327" s="6"/>
      <c r="D2327" s="6"/>
      <c r="E2327" s="7"/>
    </row>
    <row r="2328" hidden="1">
      <c r="A2328" s="10"/>
      <c r="B2328" s="11"/>
      <c r="C2328" s="11"/>
      <c r="D2328" s="11"/>
      <c r="E2328" s="12"/>
    </row>
    <row r="2329" hidden="1">
      <c r="A2329" s="5" t="s">
        <v>1655</v>
      </c>
      <c r="B2329" s="6"/>
      <c r="C2329" s="6"/>
      <c r="D2329" s="6"/>
      <c r="E2329" s="7"/>
    </row>
    <row r="2330" hidden="1">
      <c r="A2330" s="10"/>
      <c r="B2330" s="11"/>
      <c r="C2330" s="11"/>
      <c r="D2330" s="11"/>
      <c r="E2330" s="12"/>
    </row>
    <row r="2331" hidden="1">
      <c r="A2331" s="13">
        <v>46020.0</v>
      </c>
      <c r="B2331" s="6"/>
      <c r="C2331" s="54" t="s">
        <v>1656</v>
      </c>
      <c r="D2331" s="15">
        <v>46022.0</v>
      </c>
      <c r="E2331" s="7"/>
    </row>
    <row r="2332" hidden="1">
      <c r="A2332" s="10"/>
      <c r="B2332" s="11"/>
      <c r="C2332" s="16"/>
      <c r="D2332" s="11"/>
      <c r="E2332" s="12"/>
    </row>
    <row r="2333" hidden="1">
      <c r="A2333" s="55" t="s">
        <v>1985</v>
      </c>
      <c r="B2333" s="7"/>
      <c r="C2333" s="16"/>
      <c r="D2333" s="56" t="s">
        <v>1988</v>
      </c>
      <c r="E2333" s="7"/>
    </row>
    <row r="2334" hidden="1">
      <c r="A2334" s="10"/>
      <c r="B2334" s="12"/>
      <c r="C2334" s="16"/>
      <c r="D2334" s="11"/>
      <c r="E2334" s="12"/>
    </row>
    <row r="2335" hidden="1">
      <c r="A2335" s="19" t="s">
        <v>1657</v>
      </c>
      <c r="B2335" s="6"/>
      <c r="C2335" s="6"/>
      <c r="D2335" s="6"/>
      <c r="E2335" s="7"/>
    </row>
    <row r="2336" hidden="1">
      <c r="A2336" s="20" t="s">
        <v>1658</v>
      </c>
      <c r="B2336" s="21" t="s">
        <v>1659</v>
      </c>
      <c r="C2336" s="22" t="s">
        <v>1660</v>
      </c>
      <c r="D2336" s="21" t="s">
        <v>1661</v>
      </c>
      <c r="E2336" s="23" t="s">
        <v>13</v>
      </c>
    </row>
    <row r="2337" hidden="1">
      <c r="A2337" s="57" t="s">
        <v>1662</v>
      </c>
      <c r="B2337" s="25">
        <v>13502.0</v>
      </c>
      <c r="C2337" s="26">
        <v>13502.0</v>
      </c>
      <c r="D2337" s="27">
        <v>0.0</v>
      </c>
      <c r="E2337" s="28"/>
    </row>
    <row r="2338" hidden="1">
      <c r="A2338" s="57" t="s">
        <v>1663</v>
      </c>
      <c r="B2338" s="29">
        <v>3518.0</v>
      </c>
      <c r="C2338" s="26">
        <v>3518.0</v>
      </c>
      <c r="D2338" s="27">
        <v>0.0</v>
      </c>
      <c r="E2338" s="40"/>
    </row>
    <row r="2339" hidden="1">
      <c r="A2339" s="57" t="s">
        <v>1664</v>
      </c>
      <c r="B2339" s="25">
        <v>0.0</v>
      </c>
      <c r="C2339" s="26"/>
      <c r="D2339" s="27">
        <v>0.0</v>
      </c>
      <c r="E2339" s="41"/>
    </row>
    <row r="2340" hidden="1">
      <c r="A2340" s="57" t="s">
        <v>1666</v>
      </c>
      <c r="B2340" s="29">
        <v>500.0</v>
      </c>
      <c r="C2340" s="26">
        <v>500.0</v>
      </c>
      <c r="D2340" s="27">
        <v>0.0</v>
      </c>
      <c r="E2340" s="41"/>
    </row>
    <row r="2341" hidden="1">
      <c r="A2341" s="31" t="s">
        <v>1668</v>
      </c>
      <c r="B2341" s="29">
        <v>0.0</v>
      </c>
      <c r="C2341" s="26"/>
      <c r="D2341" s="27">
        <v>0.0</v>
      </c>
      <c r="E2341" s="40"/>
    </row>
    <row r="2342" hidden="1">
      <c r="A2342" s="31" t="s">
        <v>1669</v>
      </c>
      <c r="B2342" s="29">
        <v>0.0</v>
      </c>
      <c r="C2342" s="26"/>
      <c r="D2342" s="27">
        <v>0.0</v>
      </c>
      <c r="E2342" s="41"/>
    </row>
    <row r="2343" hidden="1">
      <c r="A2343" s="31" t="s">
        <v>1671</v>
      </c>
      <c r="B2343" s="29">
        <v>0.0</v>
      </c>
      <c r="C2343" s="26"/>
      <c r="D2343" s="27">
        <v>0.0</v>
      </c>
      <c r="E2343" s="28"/>
    </row>
    <row r="2344" hidden="1">
      <c r="A2344" s="31" t="s">
        <v>1673</v>
      </c>
      <c r="B2344" s="29">
        <v>1480.0</v>
      </c>
      <c r="C2344" s="26">
        <v>1480.0</v>
      </c>
      <c r="D2344" s="27">
        <v>0.0</v>
      </c>
      <c r="E2344" s="40"/>
    </row>
    <row r="2345" hidden="1">
      <c r="A2345" s="58" t="s">
        <v>1674</v>
      </c>
      <c r="B2345" s="29">
        <v>31197.0</v>
      </c>
      <c r="C2345" s="29">
        <v>31197.0</v>
      </c>
      <c r="D2345" s="27">
        <v>0.0</v>
      </c>
      <c r="E2345" s="41"/>
    </row>
    <row r="2346" hidden="1">
      <c r="A2346" s="58" t="s">
        <v>1675</v>
      </c>
      <c r="B2346" s="29">
        <v>12349.0</v>
      </c>
      <c r="C2346" s="59">
        <v>12349.0</v>
      </c>
      <c r="D2346" s="27">
        <v>0.0</v>
      </c>
      <c r="E2346" s="41"/>
    </row>
    <row r="2347" hidden="1">
      <c r="A2347" s="58" t="s">
        <v>1676</v>
      </c>
      <c r="B2347" s="29">
        <v>32438.0</v>
      </c>
      <c r="C2347" s="59">
        <v>31302.0</v>
      </c>
      <c r="D2347" s="27">
        <v>-1136.0</v>
      </c>
      <c r="E2347" s="41"/>
    </row>
    <row r="2348" hidden="1">
      <c r="A2348" s="58" t="s">
        <v>1677</v>
      </c>
      <c r="B2348" s="29">
        <v>15898.0</v>
      </c>
      <c r="C2348" s="59">
        <v>15898.0</v>
      </c>
      <c r="D2348" s="27">
        <v>0.0</v>
      </c>
      <c r="E2348" s="41"/>
    </row>
    <row r="2349" hidden="1">
      <c r="A2349" s="58" t="s">
        <v>1679</v>
      </c>
      <c r="B2349" s="29">
        <v>0.0</v>
      </c>
      <c r="C2349" s="59">
        <v>0.0</v>
      </c>
      <c r="D2349" s="27">
        <v>0.0</v>
      </c>
      <c r="E2349" s="41"/>
    </row>
    <row r="2350" hidden="1">
      <c r="A2350" s="58" t="s">
        <v>1680</v>
      </c>
      <c r="B2350" s="29">
        <v>5822.0</v>
      </c>
      <c r="C2350" s="59">
        <v>5822.0</v>
      </c>
      <c r="D2350" s="27">
        <v>0.0</v>
      </c>
      <c r="E2350" s="41"/>
    </row>
    <row r="2351" hidden="1">
      <c r="A2351" s="35" t="s">
        <v>1681</v>
      </c>
      <c r="B2351" s="29">
        <v>110881.0</v>
      </c>
      <c r="C2351" s="59">
        <v>109745.0</v>
      </c>
      <c r="D2351" s="27">
        <v>-1136.0</v>
      </c>
      <c r="E2351" s="41"/>
    </row>
    <row r="2352" hidden="1">
      <c r="A2352" s="36" t="s">
        <v>1682</v>
      </c>
      <c r="B2352" s="42">
        <v>1.0</v>
      </c>
      <c r="C2352" s="65">
        <v>1.0</v>
      </c>
      <c r="D2352" s="66">
        <v>0.0</v>
      </c>
      <c r="E2352" s="45"/>
    </row>
    <row r="2353" hidden="1">
      <c r="A2353" s="39"/>
      <c r="B2353" s="60"/>
      <c r="C2353" s="67"/>
      <c r="D2353" s="61"/>
      <c r="E2353" s="68"/>
    </row>
    <row r="2354" hidden="1">
      <c r="A2354" s="39"/>
      <c r="B2354" s="60"/>
      <c r="C2354" s="67"/>
      <c r="D2354" s="61"/>
      <c r="E2354" s="68"/>
    </row>
    <row r="2355" hidden="1">
      <c r="A2355" s="5" t="s">
        <v>1980</v>
      </c>
      <c r="B2355" s="6"/>
      <c r="C2355" s="6"/>
      <c r="D2355" s="6"/>
      <c r="E2355" s="7"/>
    </row>
    <row r="2356" hidden="1">
      <c r="A2356" s="10"/>
      <c r="B2356" s="11"/>
      <c r="C2356" s="11"/>
      <c r="D2356" s="11"/>
      <c r="E2356" s="12"/>
    </row>
    <row r="2357" hidden="1">
      <c r="A2357" s="5" t="s">
        <v>1655</v>
      </c>
      <c r="B2357" s="6"/>
      <c r="C2357" s="6"/>
      <c r="D2357" s="6"/>
      <c r="E2357" s="7"/>
    </row>
    <row r="2358" hidden="1">
      <c r="A2358" s="10"/>
      <c r="B2358" s="11"/>
      <c r="C2358" s="11"/>
      <c r="D2358" s="11"/>
      <c r="E2358" s="12"/>
    </row>
    <row r="2359" hidden="1">
      <c r="A2359" s="13">
        <v>46023.0</v>
      </c>
      <c r="B2359" s="6"/>
      <c r="C2359" s="54" t="s">
        <v>1656</v>
      </c>
      <c r="D2359" s="15">
        <v>46026.0</v>
      </c>
      <c r="E2359" s="7"/>
    </row>
    <row r="2360" hidden="1">
      <c r="A2360" s="10"/>
      <c r="B2360" s="11"/>
      <c r="C2360" s="16"/>
      <c r="D2360" s="11"/>
      <c r="E2360" s="12"/>
    </row>
    <row r="2361" hidden="1">
      <c r="A2361" s="55" t="s">
        <v>2000</v>
      </c>
      <c r="B2361" s="7"/>
      <c r="C2361" s="16"/>
      <c r="D2361" s="56" t="s">
        <v>1986</v>
      </c>
      <c r="E2361" s="7"/>
    </row>
    <row r="2362" hidden="1">
      <c r="A2362" s="10"/>
      <c r="B2362" s="12"/>
      <c r="C2362" s="16"/>
      <c r="D2362" s="11"/>
      <c r="E2362" s="12"/>
    </row>
    <row r="2363" hidden="1">
      <c r="A2363" s="19" t="s">
        <v>1657</v>
      </c>
      <c r="B2363" s="6"/>
      <c r="C2363" s="6"/>
      <c r="D2363" s="6"/>
      <c r="E2363" s="7"/>
    </row>
    <row r="2364" hidden="1">
      <c r="A2364" s="20" t="s">
        <v>1658</v>
      </c>
      <c r="B2364" s="21" t="s">
        <v>1659</v>
      </c>
      <c r="C2364" s="22" t="s">
        <v>1660</v>
      </c>
      <c r="D2364" s="21" t="s">
        <v>1661</v>
      </c>
      <c r="E2364" s="23" t="s">
        <v>13</v>
      </c>
    </row>
    <row r="2365" hidden="1">
      <c r="A2365" s="57" t="s">
        <v>1662</v>
      </c>
      <c r="B2365" s="25">
        <v>26066.0</v>
      </c>
      <c r="C2365" s="26">
        <v>26070.0</v>
      </c>
      <c r="D2365" s="27">
        <v>4.0</v>
      </c>
      <c r="E2365" s="28"/>
    </row>
    <row r="2366" hidden="1">
      <c r="A2366" s="57" t="s">
        <v>1663</v>
      </c>
      <c r="B2366" s="29">
        <v>7714.0</v>
      </c>
      <c r="C2366" s="26">
        <v>7714.0</v>
      </c>
      <c r="D2366" s="27">
        <v>0.0</v>
      </c>
      <c r="E2366" s="40"/>
    </row>
    <row r="2367" hidden="1">
      <c r="A2367" s="57" t="s">
        <v>1664</v>
      </c>
      <c r="B2367" s="25">
        <v>0.0</v>
      </c>
      <c r="C2367" s="26"/>
      <c r="D2367" s="27">
        <v>0.0</v>
      </c>
      <c r="E2367" s="41"/>
    </row>
    <row r="2368" hidden="1">
      <c r="A2368" s="57" t="s">
        <v>1666</v>
      </c>
      <c r="B2368" s="29">
        <v>0.0</v>
      </c>
      <c r="C2368" s="26"/>
      <c r="D2368" s="27">
        <v>0.0</v>
      </c>
      <c r="E2368" s="41"/>
    </row>
    <row r="2369" hidden="1">
      <c r="A2369" s="31" t="s">
        <v>1668</v>
      </c>
      <c r="B2369" s="29">
        <v>0.0</v>
      </c>
      <c r="C2369" s="26"/>
      <c r="D2369" s="27">
        <v>0.0</v>
      </c>
      <c r="E2369" s="40"/>
    </row>
    <row r="2370" hidden="1">
      <c r="A2370" s="31" t="s">
        <v>1669</v>
      </c>
      <c r="B2370" s="29">
        <v>0.0</v>
      </c>
      <c r="C2370" s="26"/>
      <c r="D2370" s="27">
        <v>0.0</v>
      </c>
      <c r="E2370" s="41"/>
    </row>
    <row r="2371" hidden="1">
      <c r="A2371" s="31" t="s">
        <v>1671</v>
      </c>
      <c r="B2371" s="29">
        <v>0.0</v>
      </c>
      <c r="C2371" s="26"/>
      <c r="D2371" s="27">
        <v>0.0</v>
      </c>
      <c r="E2371" s="28"/>
    </row>
    <row r="2372" hidden="1">
      <c r="A2372" s="31" t="s">
        <v>1673</v>
      </c>
      <c r="B2372" s="29">
        <v>2400.0</v>
      </c>
      <c r="C2372" s="26">
        <v>2400.0</v>
      </c>
      <c r="D2372" s="27">
        <v>0.0</v>
      </c>
      <c r="E2372" s="40"/>
    </row>
    <row r="2373" hidden="1">
      <c r="A2373" s="58" t="s">
        <v>1674</v>
      </c>
      <c r="B2373" s="29">
        <v>60929.0</v>
      </c>
      <c r="C2373" s="29">
        <v>60929.0</v>
      </c>
      <c r="D2373" s="27">
        <v>0.0</v>
      </c>
      <c r="E2373" s="41"/>
    </row>
    <row r="2374" hidden="1">
      <c r="A2374" s="58" t="s">
        <v>1675</v>
      </c>
      <c r="B2374" s="29">
        <v>27095.0</v>
      </c>
      <c r="C2374" s="59">
        <v>27095.0</v>
      </c>
      <c r="D2374" s="27">
        <v>0.0</v>
      </c>
      <c r="E2374" s="41"/>
    </row>
    <row r="2375" hidden="1">
      <c r="A2375" s="58" t="s">
        <v>1676</v>
      </c>
      <c r="B2375" s="29">
        <v>50459.0</v>
      </c>
      <c r="C2375" s="59">
        <v>50459.0</v>
      </c>
      <c r="D2375" s="27">
        <v>0.0</v>
      </c>
      <c r="E2375" s="41"/>
    </row>
    <row r="2376" hidden="1">
      <c r="A2376" s="58" t="s">
        <v>1677</v>
      </c>
      <c r="B2376" s="29">
        <v>29644.0</v>
      </c>
      <c r="C2376" s="59">
        <v>29644.0</v>
      </c>
      <c r="D2376" s="27">
        <v>0.0</v>
      </c>
      <c r="E2376" s="41"/>
    </row>
    <row r="2377" hidden="1">
      <c r="A2377" s="58" t="s">
        <v>1679</v>
      </c>
      <c r="B2377" s="29">
        <v>747.0</v>
      </c>
      <c r="C2377" s="59">
        <v>747.0</v>
      </c>
      <c r="D2377" s="27">
        <v>0.0</v>
      </c>
      <c r="E2377" s="41"/>
    </row>
    <row r="2378" hidden="1">
      <c r="A2378" s="58" t="s">
        <v>1680</v>
      </c>
      <c r="B2378" s="29">
        <v>11153.0</v>
      </c>
      <c r="C2378" s="59">
        <v>11153.0</v>
      </c>
      <c r="D2378" s="27">
        <v>0.0</v>
      </c>
      <c r="E2378" s="41"/>
    </row>
    <row r="2379" hidden="1">
      <c r="A2379" s="35" t="s">
        <v>1681</v>
      </c>
      <c r="B2379" s="29">
        <v>205054.0</v>
      </c>
      <c r="C2379" s="59">
        <v>205054.0</v>
      </c>
      <c r="D2379" s="27">
        <v>0.0</v>
      </c>
      <c r="E2379" s="41"/>
    </row>
    <row r="2380" hidden="1">
      <c r="A2380" s="36" t="s">
        <v>1682</v>
      </c>
      <c r="B2380" s="42">
        <v>0.0</v>
      </c>
      <c r="C2380" s="65">
        <v>4.0</v>
      </c>
      <c r="D2380" s="66">
        <v>4.0</v>
      </c>
      <c r="E2380" s="45"/>
    </row>
    <row r="2381" hidden="1">
      <c r="A2381" s="39"/>
      <c r="B2381" s="60"/>
      <c r="C2381" s="67"/>
      <c r="D2381" s="61"/>
      <c r="E2381" s="68"/>
    </row>
    <row r="2382" hidden="1">
      <c r="A2382" s="39"/>
      <c r="B2382" s="60"/>
      <c r="C2382" s="67"/>
      <c r="D2382" s="61"/>
      <c r="E2382" s="68"/>
    </row>
    <row r="2383" hidden="1">
      <c r="A2383" s="5" t="s">
        <v>1980</v>
      </c>
      <c r="B2383" s="6"/>
      <c r="C2383" s="6"/>
      <c r="D2383" s="6"/>
      <c r="E2383" s="7"/>
    </row>
    <row r="2384" hidden="1">
      <c r="A2384" s="10"/>
      <c r="B2384" s="11"/>
      <c r="C2384" s="11"/>
      <c r="D2384" s="11"/>
      <c r="E2384" s="12"/>
    </row>
    <row r="2385" hidden="1">
      <c r="A2385" s="5" t="s">
        <v>1655</v>
      </c>
      <c r="B2385" s="6"/>
      <c r="C2385" s="6"/>
      <c r="D2385" s="6"/>
      <c r="E2385" s="7"/>
    </row>
    <row r="2386" hidden="1">
      <c r="A2386" s="10"/>
      <c r="B2386" s="11"/>
      <c r="C2386" s="11"/>
      <c r="D2386" s="11"/>
      <c r="E2386" s="12"/>
    </row>
    <row r="2387" hidden="1">
      <c r="A2387" s="13">
        <v>46027.0</v>
      </c>
      <c r="B2387" s="6"/>
      <c r="C2387" s="54" t="s">
        <v>1656</v>
      </c>
      <c r="D2387" s="15">
        <v>46033.0</v>
      </c>
      <c r="E2387" s="7"/>
    </row>
    <row r="2388" hidden="1">
      <c r="A2388" s="10"/>
      <c r="B2388" s="11"/>
      <c r="C2388" s="16"/>
      <c r="D2388" s="11"/>
      <c r="E2388" s="12"/>
    </row>
    <row r="2389" hidden="1">
      <c r="A2389" s="55" t="s">
        <v>1985</v>
      </c>
      <c r="B2389" s="7"/>
      <c r="C2389" s="16"/>
      <c r="D2389" s="56" t="s">
        <v>1986</v>
      </c>
      <c r="E2389" s="7"/>
    </row>
    <row r="2390" hidden="1">
      <c r="A2390" s="10"/>
      <c r="B2390" s="12"/>
      <c r="C2390" s="16"/>
      <c r="D2390" s="11"/>
      <c r="E2390" s="12"/>
    </row>
    <row r="2391" hidden="1">
      <c r="A2391" s="19" t="s">
        <v>1657</v>
      </c>
      <c r="B2391" s="6"/>
      <c r="C2391" s="6"/>
      <c r="D2391" s="6"/>
      <c r="E2391" s="7"/>
    </row>
    <row r="2392" hidden="1">
      <c r="A2392" s="20" t="s">
        <v>1658</v>
      </c>
      <c r="B2392" s="21" t="s">
        <v>1659</v>
      </c>
      <c r="C2392" s="22" t="s">
        <v>1660</v>
      </c>
      <c r="D2392" s="21" t="s">
        <v>1661</v>
      </c>
      <c r="E2392" s="23" t="s">
        <v>13</v>
      </c>
    </row>
    <row r="2393" hidden="1">
      <c r="A2393" s="57" t="s">
        <v>1662</v>
      </c>
      <c r="B2393" s="25">
        <v>34921.0</v>
      </c>
      <c r="C2393" s="26">
        <v>34921.0</v>
      </c>
      <c r="D2393" s="27">
        <v>0.0</v>
      </c>
      <c r="E2393" s="28"/>
    </row>
    <row r="2394" hidden="1">
      <c r="A2394" s="57" t="s">
        <v>1663</v>
      </c>
      <c r="B2394" s="29">
        <v>14855.0</v>
      </c>
      <c r="C2394" s="26">
        <v>14855.0</v>
      </c>
      <c r="D2394" s="27">
        <v>0.0</v>
      </c>
      <c r="E2394" s="40"/>
    </row>
    <row r="2395" hidden="1">
      <c r="A2395" s="57" t="s">
        <v>1664</v>
      </c>
      <c r="B2395" s="25">
        <v>680.0</v>
      </c>
      <c r="C2395" s="26">
        <v>680.0</v>
      </c>
      <c r="D2395" s="27">
        <v>0.0</v>
      </c>
      <c r="E2395" s="41"/>
    </row>
    <row r="2396" hidden="1">
      <c r="A2396" s="57" t="s">
        <v>1666</v>
      </c>
      <c r="B2396" s="29">
        <v>300.0</v>
      </c>
      <c r="C2396" s="26">
        <v>300.0</v>
      </c>
      <c r="D2396" s="27">
        <v>0.0</v>
      </c>
      <c r="E2396" s="41"/>
    </row>
    <row r="2397" hidden="1">
      <c r="A2397" s="31" t="s">
        <v>1668</v>
      </c>
      <c r="B2397" s="29">
        <v>0.0</v>
      </c>
      <c r="C2397" s="26"/>
      <c r="D2397" s="27">
        <v>0.0</v>
      </c>
      <c r="E2397" s="40"/>
    </row>
    <row r="2398" hidden="1">
      <c r="A2398" s="31" t="s">
        <v>1669</v>
      </c>
      <c r="B2398" s="29">
        <v>0.0</v>
      </c>
      <c r="C2398" s="26"/>
      <c r="D2398" s="27">
        <v>0.0</v>
      </c>
      <c r="E2398" s="41"/>
    </row>
    <row r="2399" hidden="1">
      <c r="A2399" s="31" t="s">
        <v>1671</v>
      </c>
      <c r="B2399" s="29">
        <v>0.0</v>
      </c>
      <c r="C2399" s="26"/>
      <c r="D2399" s="27">
        <v>0.0</v>
      </c>
      <c r="E2399" s="28"/>
    </row>
    <row r="2400" hidden="1">
      <c r="A2400" s="31" t="s">
        <v>1673</v>
      </c>
      <c r="B2400" s="29">
        <v>5040.0</v>
      </c>
      <c r="C2400" s="26">
        <v>5040.0</v>
      </c>
      <c r="D2400" s="27">
        <v>0.0</v>
      </c>
      <c r="E2400" s="40"/>
    </row>
    <row r="2401" hidden="1">
      <c r="A2401" s="58" t="s">
        <v>1674</v>
      </c>
      <c r="B2401" s="29">
        <v>71256.0</v>
      </c>
      <c r="C2401" s="29">
        <v>71256.0</v>
      </c>
      <c r="D2401" s="27">
        <v>0.0</v>
      </c>
      <c r="E2401" s="41"/>
    </row>
    <row r="2402" hidden="1">
      <c r="A2402" s="58" t="s">
        <v>1675</v>
      </c>
      <c r="B2402" s="29">
        <v>30355.0</v>
      </c>
      <c r="C2402" s="59">
        <v>30355.0</v>
      </c>
      <c r="D2402" s="27">
        <v>0.0</v>
      </c>
      <c r="E2402" s="41"/>
    </row>
    <row r="2403" hidden="1">
      <c r="A2403" s="58" t="s">
        <v>1676</v>
      </c>
      <c r="B2403" s="29">
        <v>66730.0</v>
      </c>
      <c r="C2403" s="59">
        <v>66730.0</v>
      </c>
      <c r="D2403" s="27">
        <v>0.0</v>
      </c>
      <c r="E2403" s="41"/>
    </row>
    <row r="2404" hidden="1">
      <c r="A2404" s="58" t="s">
        <v>1677</v>
      </c>
      <c r="B2404" s="29">
        <v>65982.0</v>
      </c>
      <c r="C2404" s="59">
        <v>65982.0</v>
      </c>
      <c r="D2404" s="27">
        <v>0.0</v>
      </c>
      <c r="E2404" s="41"/>
    </row>
    <row r="2405" hidden="1">
      <c r="A2405" s="58" t="s">
        <v>1679</v>
      </c>
      <c r="B2405" s="29">
        <v>758.0</v>
      </c>
      <c r="C2405" s="59">
        <v>758.0</v>
      </c>
      <c r="D2405" s="27">
        <v>0.0</v>
      </c>
      <c r="E2405" s="41"/>
    </row>
    <row r="2406" hidden="1">
      <c r="A2406" s="58" t="s">
        <v>1680</v>
      </c>
      <c r="B2406" s="29">
        <v>9567.0</v>
      </c>
      <c r="C2406" s="59">
        <v>9567.0</v>
      </c>
      <c r="D2406" s="27">
        <v>0.0</v>
      </c>
      <c r="E2406" s="41"/>
    </row>
    <row r="2407" hidden="1">
      <c r="A2407" s="35" t="s">
        <v>1681</v>
      </c>
      <c r="B2407" s="29">
        <v>290877.2</v>
      </c>
      <c r="C2407" s="59">
        <v>290877.2</v>
      </c>
      <c r="D2407" s="27">
        <v>0.0</v>
      </c>
      <c r="E2407" s="41"/>
    </row>
    <row r="2408" hidden="1">
      <c r="A2408" s="36" t="s">
        <v>1682</v>
      </c>
      <c r="B2408" s="42">
        <v>-0.19999999999708962</v>
      </c>
      <c r="C2408" s="65">
        <v>-0.20000000001164153</v>
      </c>
      <c r="D2408" s="66">
        <v>-1.4551915228366852E-11</v>
      </c>
      <c r="E2408" s="45"/>
    </row>
    <row r="2409" hidden="1">
      <c r="A2409" s="39"/>
      <c r="B2409" s="60"/>
      <c r="C2409" s="67"/>
      <c r="D2409" s="61"/>
      <c r="E2409" s="68"/>
    </row>
    <row r="2410" hidden="1">
      <c r="A2410" s="39"/>
      <c r="B2410" s="60"/>
      <c r="C2410" s="67"/>
      <c r="D2410" s="61"/>
      <c r="E2410" s="68"/>
    </row>
    <row r="2411" hidden="1">
      <c r="A2411" s="5" t="s">
        <v>1980</v>
      </c>
      <c r="B2411" s="6"/>
      <c r="C2411" s="6"/>
      <c r="D2411" s="6"/>
      <c r="E2411" s="7"/>
    </row>
    <row r="2412" hidden="1">
      <c r="A2412" s="10"/>
      <c r="B2412" s="11"/>
      <c r="C2412" s="11"/>
      <c r="D2412" s="11"/>
      <c r="E2412" s="12"/>
    </row>
    <row r="2413" hidden="1">
      <c r="A2413" s="5" t="s">
        <v>1655</v>
      </c>
      <c r="B2413" s="6"/>
      <c r="C2413" s="6"/>
      <c r="D2413" s="6"/>
      <c r="E2413" s="7"/>
    </row>
    <row r="2414" hidden="1">
      <c r="A2414" s="10"/>
      <c r="B2414" s="11"/>
      <c r="C2414" s="11"/>
      <c r="D2414" s="11"/>
      <c r="E2414" s="12"/>
    </row>
    <row r="2415" hidden="1">
      <c r="A2415" s="13">
        <v>46034.0</v>
      </c>
      <c r="B2415" s="6"/>
      <c r="C2415" s="54" t="s">
        <v>1656</v>
      </c>
      <c r="D2415" s="15">
        <v>46040.0</v>
      </c>
      <c r="E2415" s="7"/>
    </row>
    <row r="2416" hidden="1">
      <c r="A2416" s="10"/>
      <c r="B2416" s="11"/>
      <c r="C2416" s="16"/>
      <c r="D2416" s="11"/>
      <c r="E2416" s="12"/>
    </row>
    <row r="2417" hidden="1">
      <c r="A2417" s="55" t="s">
        <v>1985</v>
      </c>
      <c r="B2417" s="7"/>
      <c r="C2417" s="16"/>
      <c r="D2417" s="56" t="s">
        <v>1986</v>
      </c>
      <c r="E2417" s="7"/>
    </row>
    <row r="2418" hidden="1">
      <c r="A2418" s="10"/>
      <c r="B2418" s="12"/>
      <c r="C2418" s="16"/>
      <c r="D2418" s="11"/>
      <c r="E2418" s="12"/>
    </row>
    <row r="2419" hidden="1">
      <c r="A2419" s="19" t="s">
        <v>1657</v>
      </c>
      <c r="B2419" s="6"/>
      <c r="C2419" s="6"/>
      <c r="D2419" s="6"/>
      <c r="E2419" s="7"/>
    </row>
    <row r="2420" hidden="1">
      <c r="A2420" s="20" t="s">
        <v>1658</v>
      </c>
      <c r="B2420" s="21" t="s">
        <v>1659</v>
      </c>
      <c r="C2420" s="22" t="s">
        <v>1660</v>
      </c>
      <c r="D2420" s="21" t="s">
        <v>1661</v>
      </c>
      <c r="E2420" s="23" t="s">
        <v>13</v>
      </c>
    </row>
    <row r="2421" hidden="1">
      <c r="A2421" s="57" t="s">
        <v>1662</v>
      </c>
      <c r="B2421" s="25">
        <v>34605.0</v>
      </c>
      <c r="C2421" s="26">
        <v>34605.0</v>
      </c>
      <c r="D2421" s="27">
        <v>0.0</v>
      </c>
      <c r="E2421" s="28"/>
    </row>
    <row r="2422" hidden="1">
      <c r="A2422" s="57" t="s">
        <v>1663</v>
      </c>
      <c r="B2422" s="29">
        <v>12809.0</v>
      </c>
      <c r="C2422" s="26">
        <v>12809.0</v>
      </c>
      <c r="D2422" s="27">
        <v>0.0</v>
      </c>
      <c r="E2422" s="40"/>
    </row>
    <row r="2423" hidden="1">
      <c r="A2423" s="57" t="s">
        <v>1664</v>
      </c>
      <c r="B2423" s="25">
        <v>400.0</v>
      </c>
      <c r="C2423" s="26">
        <v>400.0</v>
      </c>
      <c r="D2423" s="27">
        <v>0.0</v>
      </c>
      <c r="E2423" s="41"/>
    </row>
    <row r="2424" hidden="1">
      <c r="A2424" s="57" t="s">
        <v>1666</v>
      </c>
      <c r="B2424" s="29">
        <v>1502.0</v>
      </c>
      <c r="C2424" s="26">
        <v>1502.0</v>
      </c>
      <c r="D2424" s="27">
        <v>0.0</v>
      </c>
      <c r="E2424" s="41"/>
    </row>
    <row r="2425" hidden="1">
      <c r="A2425" s="31" t="s">
        <v>1668</v>
      </c>
      <c r="B2425" s="29">
        <v>0.0</v>
      </c>
      <c r="C2425" s="26"/>
      <c r="D2425" s="27">
        <v>0.0</v>
      </c>
      <c r="E2425" s="40"/>
    </row>
    <row r="2426" hidden="1">
      <c r="A2426" s="31" t="s">
        <v>1669</v>
      </c>
      <c r="B2426" s="29">
        <v>0.0</v>
      </c>
      <c r="C2426" s="26"/>
      <c r="D2426" s="27">
        <v>0.0</v>
      </c>
      <c r="E2426" s="41"/>
    </row>
    <row r="2427" hidden="1">
      <c r="A2427" s="31" t="s">
        <v>1671</v>
      </c>
      <c r="B2427" s="29">
        <v>0.0</v>
      </c>
      <c r="C2427" s="26"/>
      <c r="D2427" s="27">
        <v>0.0</v>
      </c>
      <c r="E2427" s="28"/>
    </row>
    <row r="2428" hidden="1">
      <c r="A2428" s="31" t="s">
        <v>1673</v>
      </c>
      <c r="B2428" s="29">
        <v>3800.0</v>
      </c>
      <c r="C2428" s="26">
        <v>3800.0</v>
      </c>
      <c r="D2428" s="27">
        <v>0.0</v>
      </c>
      <c r="E2428" s="40"/>
    </row>
    <row r="2429" hidden="1">
      <c r="A2429" s="58" t="s">
        <v>1674</v>
      </c>
      <c r="B2429" s="29">
        <v>115212.28999999998</v>
      </c>
      <c r="C2429" s="29">
        <v>114883.2900000001</v>
      </c>
      <c r="D2429" s="27">
        <v>-328.9999999998836</v>
      </c>
      <c r="E2429" s="41"/>
    </row>
    <row r="2430" hidden="1">
      <c r="A2430" s="58" t="s">
        <v>1675</v>
      </c>
      <c r="B2430" s="29">
        <v>29007.0</v>
      </c>
      <c r="C2430" s="59">
        <v>29007.0</v>
      </c>
      <c r="D2430" s="27">
        <v>0.0</v>
      </c>
      <c r="E2430" s="41"/>
    </row>
    <row r="2431" hidden="1">
      <c r="A2431" s="58" t="s">
        <v>1676</v>
      </c>
      <c r="B2431" s="29">
        <v>74779.0</v>
      </c>
      <c r="C2431" s="59">
        <v>74779.0</v>
      </c>
      <c r="D2431" s="27">
        <v>0.0</v>
      </c>
      <c r="E2431" s="41"/>
    </row>
    <row r="2432" hidden="1">
      <c r="A2432" s="58" t="s">
        <v>1677</v>
      </c>
      <c r="B2432" s="29">
        <v>52705.0</v>
      </c>
      <c r="C2432" s="59">
        <v>52705.0</v>
      </c>
      <c r="D2432" s="27">
        <v>0.0</v>
      </c>
      <c r="E2432" s="41"/>
    </row>
    <row r="2433" hidden="1">
      <c r="A2433" s="58" t="s">
        <v>1679</v>
      </c>
      <c r="B2433" s="29">
        <v>0.0</v>
      </c>
      <c r="C2433" s="59">
        <v>0.0</v>
      </c>
      <c r="D2433" s="27">
        <v>0.0</v>
      </c>
      <c r="E2433" s="41"/>
    </row>
    <row r="2434" hidden="1">
      <c r="A2434" s="58" t="s">
        <v>1680</v>
      </c>
      <c r="B2434" s="29">
        <v>14169.0</v>
      </c>
      <c r="C2434" s="59">
        <v>14169.0</v>
      </c>
      <c r="D2434" s="27">
        <v>0.0</v>
      </c>
      <c r="E2434" s="41"/>
    </row>
    <row r="2435" hidden="1">
      <c r="A2435" s="35" t="s">
        <v>1681</v>
      </c>
      <c r="B2435" s="29">
        <v>324818.79000000004</v>
      </c>
      <c r="C2435" s="59">
        <v>324489.7899999998</v>
      </c>
      <c r="D2435" s="27">
        <v>-329.00000000023283</v>
      </c>
      <c r="E2435" s="41"/>
    </row>
    <row r="2436" hidden="1">
      <c r="A2436" s="36" t="s">
        <v>1682</v>
      </c>
      <c r="B2436" s="42">
        <v>0.49999999997089617</v>
      </c>
      <c r="C2436" s="65">
        <v>0.5000000002910383</v>
      </c>
      <c r="D2436" s="66">
        <v>3.2014213502407074E-10</v>
      </c>
      <c r="E2436" s="45"/>
    </row>
    <row r="2437" hidden="1">
      <c r="A2437" s="39"/>
      <c r="B2437" s="60"/>
      <c r="C2437" s="67"/>
      <c r="D2437" s="61"/>
      <c r="E2437" s="68"/>
    </row>
    <row r="2438" hidden="1">
      <c r="A2438" s="39"/>
      <c r="B2438" s="60"/>
      <c r="C2438" s="67"/>
      <c r="D2438" s="61"/>
      <c r="E2438" s="68"/>
    </row>
    <row r="2439" hidden="1">
      <c r="A2439" s="5" t="s">
        <v>1980</v>
      </c>
      <c r="B2439" s="6"/>
      <c r="C2439" s="6"/>
      <c r="D2439" s="6"/>
      <c r="E2439" s="7"/>
    </row>
    <row r="2440" hidden="1">
      <c r="A2440" s="10"/>
      <c r="B2440" s="11"/>
      <c r="C2440" s="11"/>
      <c r="D2440" s="11"/>
      <c r="E2440" s="12"/>
    </row>
    <row r="2441" hidden="1">
      <c r="A2441" s="5" t="s">
        <v>1655</v>
      </c>
      <c r="B2441" s="6"/>
      <c r="C2441" s="6"/>
      <c r="D2441" s="6"/>
      <c r="E2441" s="7"/>
    </row>
    <row r="2442" hidden="1">
      <c r="A2442" s="10"/>
      <c r="B2442" s="11"/>
      <c r="C2442" s="11"/>
      <c r="D2442" s="11"/>
      <c r="E2442" s="12"/>
    </row>
    <row r="2443" hidden="1">
      <c r="A2443" s="13">
        <v>46041.0</v>
      </c>
      <c r="B2443" s="6"/>
      <c r="C2443" s="54" t="s">
        <v>1656</v>
      </c>
      <c r="D2443" s="15">
        <v>46047.0</v>
      </c>
      <c r="E2443" s="7"/>
    </row>
    <row r="2444" hidden="1">
      <c r="A2444" s="10"/>
      <c r="B2444" s="11"/>
      <c r="C2444" s="16"/>
      <c r="D2444" s="11"/>
      <c r="E2444" s="12"/>
    </row>
    <row r="2445" hidden="1">
      <c r="A2445" s="55" t="s">
        <v>1985</v>
      </c>
      <c r="B2445" s="7"/>
      <c r="C2445" s="16"/>
      <c r="D2445" s="56" t="s">
        <v>1986</v>
      </c>
      <c r="E2445" s="7"/>
    </row>
    <row r="2446" hidden="1">
      <c r="A2446" s="10"/>
      <c r="B2446" s="12"/>
      <c r="C2446" s="16"/>
      <c r="D2446" s="11"/>
      <c r="E2446" s="12"/>
    </row>
    <row r="2447" hidden="1">
      <c r="A2447" s="19" t="s">
        <v>1657</v>
      </c>
      <c r="B2447" s="6"/>
      <c r="C2447" s="6"/>
      <c r="D2447" s="6"/>
      <c r="E2447" s="7"/>
    </row>
    <row r="2448" hidden="1">
      <c r="A2448" s="20" t="s">
        <v>1658</v>
      </c>
      <c r="B2448" s="21" t="s">
        <v>1659</v>
      </c>
      <c r="C2448" s="22" t="s">
        <v>1660</v>
      </c>
      <c r="D2448" s="21" t="s">
        <v>1661</v>
      </c>
      <c r="E2448" s="23" t="s">
        <v>13</v>
      </c>
    </row>
    <row r="2449" hidden="1">
      <c r="A2449" s="57" t="s">
        <v>1662</v>
      </c>
      <c r="B2449" s="25">
        <v>26483.0</v>
      </c>
      <c r="C2449" s="26">
        <v>26485.0</v>
      </c>
      <c r="D2449" s="27">
        <v>2.0</v>
      </c>
      <c r="E2449" s="28"/>
    </row>
    <row r="2450" hidden="1">
      <c r="A2450" s="57" t="s">
        <v>1663</v>
      </c>
      <c r="B2450" s="29">
        <v>14014.0</v>
      </c>
      <c r="C2450" s="26">
        <v>14014.0</v>
      </c>
      <c r="D2450" s="27">
        <v>0.0</v>
      </c>
      <c r="E2450" s="40"/>
    </row>
    <row r="2451" hidden="1">
      <c r="A2451" s="57" t="s">
        <v>1664</v>
      </c>
      <c r="B2451" s="25">
        <v>880.0</v>
      </c>
      <c r="C2451" s="26">
        <v>880.0</v>
      </c>
      <c r="D2451" s="27">
        <v>0.0</v>
      </c>
      <c r="E2451" s="41"/>
    </row>
    <row r="2452" hidden="1">
      <c r="A2452" s="57" t="s">
        <v>1666</v>
      </c>
      <c r="B2452" s="29">
        <v>1000.0</v>
      </c>
      <c r="C2452" s="26">
        <v>1000.0</v>
      </c>
      <c r="D2452" s="27">
        <v>0.0</v>
      </c>
      <c r="E2452" s="41"/>
    </row>
    <row r="2453" hidden="1">
      <c r="A2453" s="31" t="s">
        <v>1668</v>
      </c>
      <c r="B2453" s="29">
        <v>520.0</v>
      </c>
      <c r="C2453" s="26"/>
      <c r="D2453" s="27">
        <v>-520.0</v>
      </c>
      <c r="E2453" s="40"/>
    </row>
    <row r="2454" hidden="1">
      <c r="A2454" s="31" t="s">
        <v>1669</v>
      </c>
      <c r="B2454" s="29">
        <v>0.0</v>
      </c>
      <c r="C2454" s="26"/>
      <c r="D2454" s="27">
        <v>0.0</v>
      </c>
      <c r="E2454" s="41"/>
    </row>
    <row r="2455" hidden="1">
      <c r="A2455" s="31" t="s">
        <v>1671</v>
      </c>
      <c r="B2455" s="29">
        <v>1699.0</v>
      </c>
      <c r="C2455" s="26">
        <v>1699.0</v>
      </c>
      <c r="D2455" s="27">
        <v>0.0</v>
      </c>
      <c r="E2455" s="28" t="s">
        <v>3767</v>
      </c>
    </row>
    <row r="2456" hidden="1">
      <c r="A2456" s="31" t="s">
        <v>1673</v>
      </c>
      <c r="B2456" s="29">
        <v>3480.0</v>
      </c>
      <c r="C2456" s="26">
        <v>4000.0</v>
      </c>
      <c r="D2456" s="27">
        <v>520.0</v>
      </c>
      <c r="E2456" s="40"/>
    </row>
    <row r="2457" hidden="1">
      <c r="A2457" s="58" t="s">
        <v>1674</v>
      </c>
      <c r="B2457" s="29">
        <v>126326.74999999997</v>
      </c>
      <c r="C2457" s="29">
        <v>126326.75000000029</v>
      </c>
      <c r="D2457" s="27">
        <v>3.2014213502407074E-10</v>
      </c>
      <c r="E2457" s="41"/>
    </row>
    <row r="2458" hidden="1">
      <c r="A2458" s="58" t="s">
        <v>1675</v>
      </c>
      <c r="B2458" s="29">
        <v>29070.0</v>
      </c>
      <c r="C2458" s="59">
        <v>29070.0</v>
      </c>
      <c r="D2458" s="27">
        <v>0.0</v>
      </c>
      <c r="E2458" s="41"/>
    </row>
    <row r="2459" hidden="1">
      <c r="A2459" s="58" t="s">
        <v>1676</v>
      </c>
      <c r="B2459" s="29">
        <v>78719.0</v>
      </c>
      <c r="C2459" s="59">
        <v>78719.0</v>
      </c>
      <c r="D2459" s="27">
        <v>0.0</v>
      </c>
      <c r="E2459" s="41"/>
    </row>
    <row r="2460" hidden="1">
      <c r="A2460" s="58" t="s">
        <v>1677</v>
      </c>
      <c r="B2460" s="29">
        <v>55009.5</v>
      </c>
      <c r="C2460" s="59">
        <v>55009.5</v>
      </c>
      <c r="D2460" s="27">
        <v>0.0</v>
      </c>
      <c r="E2460" s="41"/>
    </row>
    <row r="2461" hidden="1">
      <c r="A2461" s="58" t="s">
        <v>1679</v>
      </c>
      <c r="B2461" s="29">
        <v>0.0</v>
      </c>
      <c r="C2461" s="59">
        <v>0.0</v>
      </c>
      <c r="D2461" s="27">
        <v>0.0</v>
      </c>
      <c r="E2461" s="41"/>
    </row>
    <row r="2462" hidden="1">
      <c r="A2462" s="58" t="s">
        <v>1680</v>
      </c>
      <c r="B2462" s="29">
        <v>10243.0</v>
      </c>
      <c r="C2462" s="59">
        <v>8992.0</v>
      </c>
      <c r="D2462" s="27">
        <v>-1251.0</v>
      </c>
      <c r="E2462" s="41"/>
    </row>
    <row r="2463" hidden="1">
      <c r="A2463" s="35" t="s">
        <v>1681</v>
      </c>
      <c r="B2463" s="29">
        <v>337201.25</v>
      </c>
      <c r="C2463" s="59">
        <v>335950.24999999953</v>
      </c>
      <c r="D2463" s="27">
        <v>-1251.0000000004657</v>
      </c>
      <c r="E2463" s="41"/>
    </row>
    <row r="2464" hidden="1">
      <c r="A2464" s="36" t="s">
        <v>1682</v>
      </c>
      <c r="B2464" s="42">
        <v>0.0</v>
      </c>
      <c r="C2464" s="65">
        <v>1253.0000000007567</v>
      </c>
      <c r="D2464" s="66">
        <v>1253.0000000007567</v>
      </c>
      <c r="E2464" s="45"/>
    </row>
    <row r="2465" hidden="1">
      <c r="A2465" s="39"/>
      <c r="B2465" s="60"/>
      <c r="C2465" s="67"/>
      <c r="D2465" s="61"/>
      <c r="E2465" s="68"/>
    </row>
    <row r="2466" hidden="1">
      <c r="A2466" s="39"/>
      <c r="B2466" s="60"/>
      <c r="C2466" s="67"/>
      <c r="D2466" s="61"/>
      <c r="E2466" s="68"/>
    </row>
    <row r="2467" hidden="1">
      <c r="A2467" s="5" t="s">
        <v>1980</v>
      </c>
      <c r="B2467" s="6"/>
      <c r="C2467" s="6"/>
      <c r="D2467" s="6"/>
      <c r="E2467" s="7"/>
    </row>
    <row r="2468" hidden="1">
      <c r="A2468" s="10"/>
      <c r="B2468" s="11"/>
      <c r="C2468" s="11"/>
      <c r="D2468" s="11"/>
      <c r="E2468" s="12"/>
    </row>
    <row r="2469" hidden="1">
      <c r="A2469" s="5" t="s">
        <v>1655</v>
      </c>
      <c r="B2469" s="6"/>
      <c r="C2469" s="6"/>
      <c r="D2469" s="6"/>
      <c r="E2469" s="7"/>
    </row>
    <row r="2470" hidden="1">
      <c r="A2470" s="10"/>
      <c r="B2470" s="11"/>
      <c r="C2470" s="11"/>
      <c r="D2470" s="11"/>
      <c r="E2470" s="12"/>
    </row>
    <row r="2471" hidden="1">
      <c r="A2471" s="13">
        <v>46041.0</v>
      </c>
      <c r="B2471" s="6"/>
      <c r="C2471" s="54" t="s">
        <v>1656</v>
      </c>
      <c r="D2471" s="15">
        <v>46047.0</v>
      </c>
      <c r="E2471" s="7"/>
    </row>
    <row r="2472" hidden="1">
      <c r="A2472" s="10"/>
      <c r="B2472" s="11"/>
      <c r="C2472" s="16"/>
      <c r="D2472" s="11"/>
      <c r="E2472" s="12"/>
    </row>
    <row r="2473" hidden="1">
      <c r="A2473" s="55" t="s">
        <v>1985</v>
      </c>
      <c r="B2473" s="7"/>
      <c r="C2473" s="16"/>
      <c r="D2473" s="56" t="s">
        <v>1986</v>
      </c>
      <c r="E2473" s="7"/>
    </row>
    <row r="2474" hidden="1">
      <c r="A2474" s="10"/>
      <c r="B2474" s="12"/>
      <c r="C2474" s="16"/>
      <c r="D2474" s="11"/>
      <c r="E2474" s="12"/>
    </row>
    <row r="2475" hidden="1">
      <c r="A2475" s="19" t="s">
        <v>1657</v>
      </c>
      <c r="B2475" s="6"/>
      <c r="C2475" s="6"/>
      <c r="D2475" s="6"/>
      <c r="E2475" s="7"/>
    </row>
    <row r="2476" hidden="1">
      <c r="A2476" s="20" t="s">
        <v>1658</v>
      </c>
      <c r="B2476" s="21" t="s">
        <v>1659</v>
      </c>
      <c r="C2476" s="22" t="s">
        <v>1660</v>
      </c>
      <c r="D2476" s="21" t="s">
        <v>1661</v>
      </c>
      <c r="E2476" s="23" t="s">
        <v>13</v>
      </c>
    </row>
    <row r="2477" hidden="1">
      <c r="A2477" s="57" t="s">
        <v>1662</v>
      </c>
      <c r="B2477" s="25">
        <v>26483.0</v>
      </c>
      <c r="C2477" s="26">
        <v>26485.0</v>
      </c>
      <c r="D2477" s="27">
        <v>2.0</v>
      </c>
      <c r="E2477" s="28"/>
    </row>
    <row r="2478" hidden="1">
      <c r="A2478" s="57" t="s">
        <v>1663</v>
      </c>
      <c r="B2478" s="29">
        <v>14014.0</v>
      </c>
      <c r="C2478" s="26">
        <v>14014.0</v>
      </c>
      <c r="D2478" s="27">
        <v>0.0</v>
      </c>
      <c r="E2478" s="40"/>
    </row>
    <row r="2479" hidden="1">
      <c r="A2479" s="57" t="s">
        <v>1664</v>
      </c>
      <c r="B2479" s="25">
        <v>880.0</v>
      </c>
      <c r="C2479" s="26">
        <v>880.0</v>
      </c>
      <c r="D2479" s="27">
        <v>0.0</v>
      </c>
      <c r="E2479" s="41"/>
    </row>
    <row r="2480" hidden="1">
      <c r="A2480" s="57" t="s">
        <v>1666</v>
      </c>
      <c r="B2480" s="29">
        <v>1000.0</v>
      </c>
      <c r="C2480" s="26">
        <v>1000.0</v>
      </c>
      <c r="D2480" s="27">
        <v>0.0</v>
      </c>
      <c r="E2480" s="41"/>
    </row>
    <row r="2481" hidden="1">
      <c r="A2481" s="31" t="s">
        <v>1668</v>
      </c>
      <c r="B2481" s="29">
        <v>520.0</v>
      </c>
      <c r="C2481" s="26"/>
      <c r="D2481" s="27">
        <v>-520.0</v>
      </c>
      <c r="E2481" s="40"/>
    </row>
    <row r="2482" hidden="1">
      <c r="A2482" s="31" t="s">
        <v>1669</v>
      </c>
      <c r="B2482" s="29">
        <v>0.0</v>
      </c>
      <c r="C2482" s="26"/>
      <c r="D2482" s="27">
        <v>0.0</v>
      </c>
      <c r="E2482" s="41"/>
    </row>
    <row r="2483" hidden="1">
      <c r="A2483" s="31" t="s">
        <v>1671</v>
      </c>
      <c r="B2483" s="29">
        <v>1699.0</v>
      </c>
      <c r="C2483" s="26">
        <v>1699.0</v>
      </c>
      <c r="D2483" s="27">
        <v>0.0</v>
      </c>
      <c r="E2483" s="28" t="s">
        <v>3767</v>
      </c>
    </row>
    <row r="2484" hidden="1">
      <c r="A2484" s="31" t="s">
        <v>1673</v>
      </c>
      <c r="B2484" s="29">
        <v>3480.0</v>
      </c>
      <c r="C2484" s="26">
        <v>4000.0</v>
      </c>
      <c r="D2484" s="27">
        <v>520.0</v>
      </c>
      <c r="E2484" s="40"/>
    </row>
    <row r="2485" hidden="1">
      <c r="A2485" s="58" t="s">
        <v>1674</v>
      </c>
      <c r="B2485" s="29">
        <v>126326.74999999997</v>
      </c>
      <c r="C2485" s="29">
        <v>126326.75000000029</v>
      </c>
      <c r="D2485" s="27">
        <v>3.2014213502407074E-10</v>
      </c>
      <c r="E2485" s="41"/>
    </row>
    <row r="2486" hidden="1">
      <c r="A2486" s="58" t="s">
        <v>1675</v>
      </c>
      <c r="B2486" s="29">
        <v>29070.0</v>
      </c>
      <c r="C2486" s="59">
        <v>29070.0</v>
      </c>
      <c r="D2486" s="27">
        <v>0.0</v>
      </c>
      <c r="E2486" s="41"/>
    </row>
    <row r="2487" hidden="1">
      <c r="A2487" s="58" t="s">
        <v>1676</v>
      </c>
      <c r="B2487" s="29">
        <v>78719.0</v>
      </c>
      <c r="C2487" s="59">
        <v>78719.0</v>
      </c>
      <c r="D2487" s="27">
        <v>0.0</v>
      </c>
      <c r="E2487" s="41"/>
    </row>
    <row r="2488" hidden="1">
      <c r="A2488" s="58" t="s">
        <v>1677</v>
      </c>
      <c r="B2488" s="29">
        <v>55009.5</v>
      </c>
      <c r="C2488" s="59">
        <v>55009.5</v>
      </c>
      <c r="D2488" s="27">
        <v>0.0</v>
      </c>
      <c r="E2488" s="41"/>
    </row>
    <row r="2489" hidden="1">
      <c r="A2489" s="58" t="s">
        <v>1679</v>
      </c>
      <c r="B2489" s="29">
        <v>0.0</v>
      </c>
      <c r="C2489" s="59">
        <v>0.0</v>
      </c>
      <c r="D2489" s="27">
        <v>0.0</v>
      </c>
      <c r="E2489" s="41"/>
    </row>
    <row r="2490" hidden="1">
      <c r="A2490" s="58" t="s">
        <v>1680</v>
      </c>
      <c r="B2490" s="29">
        <v>10243.0</v>
      </c>
      <c r="C2490" s="59">
        <v>8992.0</v>
      </c>
      <c r="D2490" s="27">
        <v>-1251.0</v>
      </c>
      <c r="E2490" s="41"/>
    </row>
    <row r="2491" hidden="1">
      <c r="A2491" s="35" t="s">
        <v>1681</v>
      </c>
      <c r="B2491" s="29">
        <v>337201.25</v>
      </c>
      <c r="C2491" s="59">
        <v>335950.24999999953</v>
      </c>
      <c r="D2491" s="27">
        <v>-1251.0000000004657</v>
      </c>
      <c r="E2491" s="41"/>
    </row>
    <row r="2492" hidden="1">
      <c r="A2492" s="36" t="s">
        <v>1682</v>
      </c>
      <c r="B2492" s="42">
        <v>0.0</v>
      </c>
      <c r="C2492" s="65">
        <v>1253.0000000007567</v>
      </c>
      <c r="D2492" s="66">
        <v>1253.0000000007567</v>
      </c>
      <c r="E2492" s="45"/>
    </row>
    <row r="2493" hidden="1">
      <c r="A2493" s="39"/>
      <c r="B2493" s="60"/>
      <c r="C2493" s="67"/>
      <c r="D2493" s="61"/>
      <c r="E2493" s="68"/>
    </row>
    <row r="2494" hidden="1">
      <c r="A2494" s="39"/>
      <c r="B2494" s="60"/>
      <c r="C2494" s="67"/>
      <c r="D2494" s="61"/>
      <c r="E2494" s="68"/>
    </row>
    <row r="2495" hidden="1">
      <c r="A2495" s="5" t="s">
        <v>1980</v>
      </c>
      <c r="B2495" s="6"/>
      <c r="C2495" s="6"/>
      <c r="D2495" s="6"/>
      <c r="E2495" s="7"/>
    </row>
    <row r="2496" hidden="1">
      <c r="A2496" s="10"/>
      <c r="B2496" s="11"/>
      <c r="C2496" s="11"/>
      <c r="D2496" s="11"/>
      <c r="E2496" s="12"/>
    </row>
    <row r="2497" hidden="1">
      <c r="A2497" s="5" t="s">
        <v>1655</v>
      </c>
      <c r="B2497" s="6"/>
      <c r="C2497" s="6"/>
      <c r="D2497" s="6"/>
      <c r="E2497" s="7"/>
    </row>
    <row r="2498" hidden="1">
      <c r="A2498" s="10"/>
      <c r="B2498" s="11"/>
      <c r="C2498" s="11"/>
      <c r="D2498" s="11"/>
      <c r="E2498" s="12"/>
    </row>
    <row r="2499" hidden="1">
      <c r="A2499" s="13">
        <v>46048.0</v>
      </c>
      <c r="B2499" s="6"/>
      <c r="C2499" s="54" t="s">
        <v>1656</v>
      </c>
      <c r="D2499" s="15">
        <v>46053.0</v>
      </c>
      <c r="E2499" s="7"/>
    </row>
    <row r="2500" hidden="1">
      <c r="A2500" s="10"/>
      <c r="B2500" s="11"/>
      <c r="C2500" s="16"/>
      <c r="D2500" s="11"/>
      <c r="E2500" s="12"/>
    </row>
    <row r="2501" hidden="1">
      <c r="A2501" s="55" t="s">
        <v>1985</v>
      </c>
      <c r="B2501" s="7"/>
      <c r="C2501" s="16"/>
      <c r="D2501" s="56" t="s">
        <v>1994</v>
      </c>
      <c r="E2501" s="7"/>
    </row>
    <row r="2502" hidden="1">
      <c r="A2502" s="10"/>
      <c r="B2502" s="12"/>
      <c r="C2502" s="16"/>
      <c r="D2502" s="11"/>
      <c r="E2502" s="12"/>
    </row>
    <row r="2503" hidden="1">
      <c r="A2503" s="19" t="s">
        <v>1657</v>
      </c>
      <c r="B2503" s="6"/>
      <c r="C2503" s="6"/>
      <c r="D2503" s="6"/>
      <c r="E2503" s="7"/>
    </row>
    <row r="2504" hidden="1">
      <c r="A2504" s="20" t="s">
        <v>1658</v>
      </c>
      <c r="B2504" s="21" t="s">
        <v>1659</v>
      </c>
      <c r="C2504" s="22" t="s">
        <v>1660</v>
      </c>
      <c r="D2504" s="21" t="s">
        <v>1661</v>
      </c>
      <c r="E2504" s="23" t="s">
        <v>13</v>
      </c>
    </row>
    <row r="2505" hidden="1">
      <c r="A2505" s="57" t="s">
        <v>1662</v>
      </c>
      <c r="B2505" s="25">
        <v>15668.0</v>
      </c>
      <c r="C2505" s="26">
        <v>15668.0</v>
      </c>
      <c r="D2505" s="27">
        <v>0.0</v>
      </c>
      <c r="E2505" s="28"/>
    </row>
    <row r="2506" hidden="1">
      <c r="A2506" s="57" t="s">
        <v>1663</v>
      </c>
      <c r="B2506" s="29">
        <v>10943.0</v>
      </c>
      <c r="C2506" s="26">
        <v>10943.0</v>
      </c>
      <c r="D2506" s="27">
        <v>0.0</v>
      </c>
      <c r="E2506" s="40"/>
    </row>
    <row r="2507" hidden="1">
      <c r="A2507" s="57" t="s">
        <v>1664</v>
      </c>
      <c r="B2507" s="25">
        <v>0.0</v>
      </c>
      <c r="C2507" s="26"/>
      <c r="D2507" s="27">
        <v>0.0</v>
      </c>
      <c r="E2507" s="41"/>
    </row>
    <row r="2508" hidden="1">
      <c r="A2508" s="57" t="s">
        <v>1666</v>
      </c>
      <c r="B2508" s="29">
        <v>0.0</v>
      </c>
      <c r="C2508" s="26"/>
      <c r="D2508" s="27">
        <v>0.0</v>
      </c>
      <c r="E2508" s="41"/>
    </row>
    <row r="2509" hidden="1">
      <c r="A2509" s="31" t="s">
        <v>1668</v>
      </c>
      <c r="B2509" s="29">
        <v>0.0</v>
      </c>
      <c r="C2509" s="26"/>
      <c r="D2509" s="27">
        <v>0.0</v>
      </c>
      <c r="E2509" s="40"/>
    </row>
    <row r="2510" hidden="1">
      <c r="A2510" s="31" t="s">
        <v>1669</v>
      </c>
      <c r="B2510" s="29">
        <v>0.0</v>
      </c>
      <c r="C2510" s="26"/>
      <c r="D2510" s="27">
        <v>0.0</v>
      </c>
      <c r="E2510" s="41"/>
    </row>
    <row r="2511" hidden="1">
      <c r="A2511" s="31" t="s">
        <v>1671</v>
      </c>
      <c r="B2511" s="29">
        <v>5601.0</v>
      </c>
      <c r="C2511" s="26">
        <v>5601.0</v>
      </c>
      <c r="D2511" s="27">
        <v>0.0</v>
      </c>
      <c r="E2511" s="28" t="s">
        <v>3768</v>
      </c>
    </row>
    <row r="2512" hidden="1">
      <c r="A2512" s="31" t="s">
        <v>1673</v>
      </c>
      <c r="B2512" s="29">
        <v>4200.0</v>
      </c>
      <c r="C2512" s="26">
        <v>4200.0</v>
      </c>
      <c r="D2512" s="27">
        <v>0.0</v>
      </c>
      <c r="E2512" s="40"/>
    </row>
    <row r="2513" hidden="1">
      <c r="A2513" s="58" t="s">
        <v>1674</v>
      </c>
      <c r="B2513" s="29">
        <v>104216.24</v>
      </c>
      <c r="C2513" s="29">
        <v>104216.24000000014</v>
      </c>
      <c r="D2513" s="27">
        <v>1.3096723705530167E-10</v>
      </c>
      <c r="E2513" s="41"/>
    </row>
    <row r="2514" hidden="1">
      <c r="A2514" s="58" t="s">
        <v>1675</v>
      </c>
      <c r="B2514" s="29">
        <v>34965.0</v>
      </c>
      <c r="C2514" s="59">
        <v>34965.0</v>
      </c>
      <c r="D2514" s="27">
        <v>0.0</v>
      </c>
      <c r="E2514" s="41"/>
    </row>
    <row r="2515" hidden="1">
      <c r="A2515" s="58" t="s">
        <v>1676</v>
      </c>
      <c r="B2515" s="29">
        <v>58048.0</v>
      </c>
      <c r="C2515" s="59">
        <v>58048.0</v>
      </c>
      <c r="D2515" s="27">
        <v>0.0</v>
      </c>
      <c r="E2515" s="41"/>
    </row>
    <row r="2516" hidden="1">
      <c r="A2516" s="58" t="s">
        <v>1677</v>
      </c>
      <c r="B2516" s="29">
        <v>47618.1</v>
      </c>
      <c r="C2516" s="59">
        <v>47618.1</v>
      </c>
      <c r="D2516" s="27">
        <v>0.0</v>
      </c>
      <c r="E2516" s="41"/>
    </row>
    <row r="2517" hidden="1">
      <c r="A2517" s="58" t="s">
        <v>1679</v>
      </c>
      <c r="B2517" s="29">
        <v>0.0</v>
      </c>
      <c r="C2517" s="59">
        <v>0.0</v>
      </c>
      <c r="D2517" s="27">
        <v>0.0</v>
      </c>
      <c r="E2517" s="41"/>
    </row>
    <row r="2518" hidden="1">
      <c r="A2518" s="58" t="s">
        <v>1680</v>
      </c>
      <c r="B2518" s="29">
        <v>7843.0</v>
      </c>
      <c r="C2518" s="59">
        <v>7843.0</v>
      </c>
      <c r="D2518" s="27">
        <v>0.0</v>
      </c>
      <c r="E2518" s="41"/>
    </row>
    <row r="2519" hidden="1">
      <c r="A2519" s="35" t="s">
        <v>1681</v>
      </c>
      <c r="B2519" s="29">
        <v>281259.3400000001</v>
      </c>
      <c r="C2519" s="59">
        <v>281259.33999999927</v>
      </c>
      <c r="D2519" s="27">
        <v>-8.149072527885437E-10</v>
      </c>
      <c r="E2519" s="41"/>
    </row>
    <row r="2520" hidden="1">
      <c r="A2520" s="36" t="s">
        <v>1682</v>
      </c>
      <c r="B2520" s="42">
        <v>-4.729372449219227E-11</v>
      </c>
      <c r="C2520" s="65">
        <v>8.731149137020111E-10</v>
      </c>
      <c r="D2520" s="66">
        <v>9.204086381942034E-10</v>
      </c>
      <c r="E2520" s="45"/>
    </row>
    <row r="2521" hidden="1">
      <c r="A2521" s="39"/>
      <c r="B2521" s="60"/>
      <c r="C2521" s="67"/>
      <c r="D2521" s="61"/>
      <c r="E2521" s="68"/>
    </row>
    <row r="2522" hidden="1">
      <c r="A2522" s="39"/>
      <c r="B2522" s="60"/>
      <c r="C2522" s="67"/>
      <c r="D2522" s="61"/>
      <c r="E2522" s="68"/>
    </row>
    <row r="2523" hidden="1">
      <c r="A2523" s="5" t="s">
        <v>1980</v>
      </c>
      <c r="B2523" s="6"/>
      <c r="C2523" s="6"/>
      <c r="D2523" s="6"/>
      <c r="E2523" s="7"/>
    </row>
    <row r="2524" hidden="1">
      <c r="A2524" s="10"/>
      <c r="B2524" s="11"/>
      <c r="C2524" s="11"/>
      <c r="D2524" s="11"/>
      <c r="E2524" s="12"/>
    </row>
    <row r="2525" hidden="1">
      <c r="A2525" s="5" t="s">
        <v>1655</v>
      </c>
      <c r="B2525" s="6"/>
      <c r="C2525" s="6"/>
      <c r="D2525" s="6"/>
      <c r="E2525" s="7"/>
    </row>
    <row r="2526" hidden="1">
      <c r="A2526" s="10"/>
      <c r="B2526" s="11"/>
      <c r="C2526" s="11"/>
      <c r="D2526" s="11"/>
      <c r="E2526" s="12"/>
    </row>
    <row r="2527" hidden="1">
      <c r="A2527" s="13">
        <v>46054.0</v>
      </c>
      <c r="B2527" s="6"/>
      <c r="C2527" s="54" t="s">
        <v>1656</v>
      </c>
      <c r="D2527" s="15">
        <v>46054.0</v>
      </c>
      <c r="E2527" s="7"/>
    </row>
    <row r="2528" hidden="1">
      <c r="A2528" s="10"/>
      <c r="B2528" s="11"/>
      <c r="C2528" s="16"/>
      <c r="D2528" s="11"/>
      <c r="E2528" s="12"/>
    </row>
    <row r="2529" hidden="1">
      <c r="A2529" s="55" t="s">
        <v>1986</v>
      </c>
      <c r="B2529" s="7"/>
      <c r="C2529" s="16"/>
      <c r="D2529" s="56" t="s">
        <v>1986</v>
      </c>
      <c r="E2529" s="7"/>
    </row>
    <row r="2530" hidden="1">
      <c r="A2530" s="10"/>
      <c r="B2530" s="12"/>
      <c r="C2530" s="16"/>
      <c r="D2530" s="11"/>
      <c r="E2530" s="12"/>
    </row>
    <row r="2531" hidden="1">
      <c r="A2531" s="19" t="s">
        <v>1657</v>
      </c>
      <c r="B2531" s="6"/>
      <c r="C2531" s="6"/>
      <c r="D2531" s="6"/>
      <c r="E2531" s="7"/>
    </row>
    <row r="2532" hidden="1">
      <c r="A2532" s="20" t="s">
        <v>1658</v>
      </c>
      <c r="B2532" s="21" t="s">
        <v>1659</v>
      </c>
      <c r="C2532" s="22" t="s">
        <v>1660</v>
      </c>
      <c r="D2532" s="21" t="s">
        <v>1661</v>
      </c>
      <c r="E2532" s="23" t="s">
        <v>13</v>
      </c>
    </row>
    <row r="2533" hidden="1">
      <c r="A2533" s="57" t="s">
        <v>1662</v>
      </c>
      <c r="B2533" s="25">
        <v>3295.0</v>
      </c>
      <c r="C2533" s="26">
        <v>3295.0</v>
      </c>
      <c r="D2533" s="27">
        <v>0.0</v>
      </c>
      <c r="E2533" s="28"/>
    </row>
    <row r="2534" hidden="1">
      <c r="A2534" s="57" t="s">
        <v>1663</v>
      </c>
      <c r="B2534" s="29">
        <v>3379.0</v>
      </c>
      <c r="C2534" s="26">
        <v>3379.0</v>
      </c>
      <c r="D2534" s="27">
        <v>0.0</v>
      </c>
      <c r="E2534" s="40"/>
    </row>
    <row r="2535" hidden="1">
      <c r="A2535" s="57" t="s">
        <v>1664</v>
      </c>
      <c r="B2535" s="25">
        <v>0.0</v>
      </c>
      <c r="C2535" s="26"/>
      <c r="D2535" s="27">
        <v>0.0</v>
      </c>
      <c r="E2535" s="41"/>
    </row>
    <row r="2536" hidden="1">
      <c r="A2536" s="57" t="s">
        <v>1666</v>
      </c>
      <c r="B2536" s="29">
        <v>500.0</v>
      </c>
      <c r="C2536" s="26">
        <v>500.0</v>
      </c>
      <c r="D2536" s="27">
        <v>0.0</v>
      </c>
      <c r="E2536" s="41"/>
    </row>
    <row r="2537" hidden="1">
      <c r="A2537" s="31" t="s">
        <v>1668</v>
      </c>
      <c r="B2537" s="29">
        <v>0.0</v>
      </c>
      <c r="C2537" s="26"/>
      <c r="D2537" s="27">
        <v>0.0</v>
      </c>
      <c r="E2537" s="40"/>
    </row>
    <row r="2538" hidden="1">
      <c r="A2538" s="31" t="s">
        <v>1669</v>
      </c>
      <c r="B2538" s="29">
        <v>0.0</v>
      </c>
      <c r="C2538" s="26"/>
      <c r="D2538" s="27">
        <v>0.0</v>
      </c>
      <c r="E2538" s="41"/>
    </row>
    <row r="2539" hidden="1">
      <c r="A2539" s="31" t="s">
        <v>1671</v>
      </c>
      <c r="B2539" s="29">
        <v>0.0</v>
      </c>
      <c r="C2539" s="26"/>
      <c r="D2539" s="27">
        <v>0.0</v>
      </c>
      <c r="E2539" s="28"/>
    </row>
    <row r="2540" hidden="1">
      <c r="A2540" s="31" t="s">
        <v>1673</v>
      </c>
      <c r="B2540" s="29">
        <v>160.0</v>
      </c>
      <c r="C2540" s="26">
        <v>160.0</v>
      </c>
      <c r="D2540" s="27">
        <v>0.0</v>
      </c>
      <c r="E2540" s="40"/>
    </row>
    <row r="2541" hidden="1">
      <c r="A2541" s="58" t="s">
        <v>1674</v>
      </c>
      <c r="B2541" s="29">
        <v>21120.889999999996</v>
      </c>
      <c r="C2541" s="29">
        <v>21120.889999999996</v>
      </c>
      <c r="D2541" s="27">
        <v>0.0</v>
      </c>
      <c r="E2541" s="41"/>
    </row>
    <row r="2542" hidden="1">
      <c r="A2542" s="58" t="s">
        <v>1675</v>
      </c>
      <c r="B2542" s="29">
        <v>4762.0</v>
      </c>
      <c r="C2542" s="59">
        <v>4762.0</v>
      </c>
      <c r="D2542" s="27">
        <v>0.0</v>
      </c>
      <c r="E2542" s="41"/>
    </row>
    <row r="2543" hidden="1">
      <c r="A2543" s="58" t="s">
        <v>1676</v>
      </c>
      <c r="B2543" s="29">
        <v>9220.0</v>
      </c>
      <c r="C2543" s="59">
        <v>9220.0</v>
      </c>
      <c r="D2543" s="27">
        <v>0.0</v>
      </c>
      <c r="E2543" s="41"/>
    </row>
    <row r="2544" hidden="1">
      <c r="A2544" s="58" t="s">
        <v>1677</v>
      </c>
      <c r="B2544" s="29">
        <v>6856.0</v>
      </c>
      <c r="C2544" s="59">
        <v>6856.0</v>
      </c>
      <c r="D2544" s="27">
        <v>0.0</v>
      </c>
      <c r="E2544" s="41"/>
    </row>
    <row r="2545" hidden="1">
      <c r="A2545" s="58" t="s">
        <v>1679</v>
      </c>
      <c r="B2545" s="29">
        <v>0.0</v>
      </c>
      <c r="C2545" s="59">
        <v>0.0</v>
      </c>
      <c r="D2545" s="27">
        <v>0.0</v>
      </c>
      <c r="E2545" s="41"/>
    </row>
    <row r="2546" hidden="1">
      <c r="A2546" s="58" t="s">
        <v>1680</v>
      </c>
      <c r="B2546" s="29">
        <v>1558.0</v>
      </c>
      <c r="C2546" s="59">
        <v>1558.0</v>
      </c>
      <c r="D2546" s="27">
        <v>0.0</v>
      </c>
      <c r="E2546" s="41"/>
    </row>
    <row r="2547" hidden="1">
      <c r="A2547" s="35" t="s">
        <v>1681</v>
      </c>
      <c r="B2547" s="29">
        <v>49292.89000000001</v>
      </c>
      <c r="C2547" s="59">
        <v>49292.89000000001</v>
      </c>
      <c r="D2547" s="27">
        <v>0.0</v>
      </c>
      <c r="E2547" s="41"/>
    </row>
    <row r="2548" hidden="1">
      <c r="A2548" s="36" t="s">
        <v>1682</v>
      </c>
      <c r="B2548" s="42">
        <v>-7.275957614183426E-12</v>
      </c>
      <c r="C2548" s="65">
        <v>-7.275957614183426E-12</v>
      </c>
      <c r="D2548" s="66">
        <v>0.0</v>
      </c>
      <c r="E2548" s="45"/>
    </row>
    <row r="2549" hidden="1">
      <c r="A2549" s="39"/>
      <c r="B2549" s="60"/>
      <c r="C2549" s="67"/>
      <c r="D2549" s="61"/>
      <c r="E2549" s="68"/>
    </row>
    <row r="2550" hidden="1">
      <c r="A2550" s="39"/>
      <c r="B2550" s="60"/>
      <c r="C2550" s="67"/>
      <c r="D2550" s="61"/>
      <c r="E2550" s="68"/>
    </row>
    <row r="2551" hidden="1">
      <c r="A2551" s="5" t="s">
        <v>1980</v>
      </c>
      <c r="B2551" s="6"/>
      <c r="C2551" s="6"/>
      <c r="D2551" s="6"/>
      <c r="E2551" s="7"/>
    </row>
    <row r="2552" hidden="1">
      <c r="A2552" s="10"/>
      <c r="B2552" s="11"/>
      <c r="C2552" s="11"/>
      <c r="D2552" s="11"/>
      <c r="E2552" s="12"/>
    </row>
    <row r="2553" hidden="1">
      <c r="A2553" s="5" t="s">
        <v>1655</v>
      </c>
      <c r="B2553" s="6"/>
      <c r="C2553" s="6"/>
      <c r="D2553" s="6"/>
      <c r="E2553" s="7"/>
    </row>
    <row r="2554" hidden="1">
      <c r="A2554" s="10"/>
      <c r="B2554" s="11"/>
      <c r="C2554" s="11"/>
      <c r="D2554" s="11"/>
      <c r="E2554" s="12"/>
    </row>
    <row r="2555" hidden="1">
      <c r="A2555" s="13">
        <v>46055.0</v>
      </c>
      <c r="B2555" s="6"/>
      <c r="C2555" s="54" t="s">
        <v>1656</v>
      </c>
      <c r="D2555" s="15">
        <v>46061.0</v>
      </c>
      <c r="E2555" s="7"/>
    </row>
    <row r="2556" hidden="1">
      <c r="A2556" s="10"/>
      <c r="B2556" s="11"/>
      <c r="C2556" s="16"/>
      <c r="D2556" s="11"/>
      <c r="E2556" s="12"/>
    </row>
    <row r="2557" hidden="1">
      <c r="A2557" s="55" t="s">
        <v>1985</v>
      </c>
      <c r="B2557" s="7"/>
      <c r="C2557" s="16"/>
      <c r="D2557" s="56" t="s">
        <v>1986</v>
      </c>
      <c r="E2557" s="7"/>
    </row>
    <row r="2558" hidden="1">
      <c r="A2558" s="10"/>
      <c r="B2558" s="12"/>
      <c r="C2558" s="16"/>
      <c r="D2558" s="11"/>
      <c r="E2558" s="12"/>
    </row>
    <row r="2559" hidden="1">
      <c r="A2559" s="19" t="s">
        <v>1657</v>
      </c>
      <c r="B2559" s="6"/>
      <c r="C2559" s="6"/>
      <c r="D2559" s="6"/>
      <c r="E2559" s="7"/>
    </row>
    <row r="2560" hidden="1">
      <c r="A2560" s="20" t="s">
        <v>1658</v>
      </c>
      <c r="B2560" s="21" t="s">
        <v>1659</v>
      </c>
      <c r="C2560" s="22" t="s">
        <v>1660</v>
      </c>
      <c r="D2560" s="21" t="s">
        <v>1661</v>
      </c>
      <c r="E2560" s="23" t="s">
        <v>13</v>
      </c>
    </row>
    <row r="2561" hidden="1">
      <c r="A2561" s="57" t="s">
        <v>1662</v>
      </c>
      <c r="B2561" s="25">
        <v>25902.0</v>
      </c>
      <c r="C2561" s="26">
        <v>25902.0</v>
      </c>
      <c r="D2561" s="27">
        <v>0.0</v>
      </c>
      <c r="E2561" s="28"/>
    </row>
    <row r="2562" hidden="1">
      <c r="A2562" s="57" t="s">
        <v>1663</v>
      </c>
      <c r="B2562" s="29">
        <v>11064.0</v>
      </c>
      <c r="C2562" s="26">
        <v>11064.0</v>
      </c>
      <c r="D2562" s="27">
        <v>0.0</v>
      </c>
      <c r="E2562" s="40"/>
    </row>
    <row r="2563" hidden="1">
      <c r="A2563" s="57" t="s">
        <v>1664</v>
      </c>
      <c r="B2563" s="25">
        <v>0.0</v>
      </c>
      <c r="C2563" s="26"/>
      <c r="D2563" s="27">
        <v>0.0</v>
      </c>
      <c r="E2563" s="41"/>
    </row>
    <row r="2564" hidden="1">
      <c r="A2564" s="57" t="s">
        <v>1666</v>
      </c>
      <c r="B2564" s="29">
        <v>501.0</v>
      </c>
      <c r="C2564" s="26">
        <v>501.0</v>
      </c>
      <c r="D2564" s="27">
        <v>0.0</v>
      </c>
      <c r="E2564" s="41"/>
    </row>
    <row r="2565" hidden="1">
      <c r="A2565" s="31" t="s">
        <v>1668</v>
      </c>
      <c r="B2565" s="29">
        <v>0.0</v>
      </c>
      <c r="C2565" s="26"/>
      <c r="D2565" s="27">
        <v>0.0</v>
      </c>
      <c r="E2565" s="40"/>
    </row>
    <row r="2566" hidden="1">
      <c r="A2566" s="31" t="s">
        <v>1669</v>
      </c>
      <c r="B2566" s="29">
        <v>0.0</v>
      </c>
      <c r="C2566" s="26"/>
      <c r="D2566" s="27">
        <v>0.0</v>
      </c>
      <c r="E2566" s="41"/>
    </row>
    <row r="2567" hidden="1">
      <c r="A2567" s="31" t="s">
        <v>1671</v>
      </c>
      <c r="B2567" s="29">
        <v>2763.0</v>
      </c>
      <c r="C2567" s="26">
        <v>2763.0</v>
      </c>
      <c r="D2567" s="27">
        <v>0.0</v>
      </c>
      <c r="E2567" s="28" t="s">
        <v>3769</v>
      </c>
    </row>
    <row r="2568" hidden="1">
      <c r="A2568" s="31" t="s">
        <v>1673</v>
      </c>
      <c r="B2568" s="29">
        <v>4280.0</v>
      </c>
      <c r="C2568" s="26">
        <v>4200.0</v>
      </c>
      <c r="D2568" s="27">
        <v>-80.0</v>
      </c>
      <c r="E2568" s="40"/>
    </row>
    <row r="2569" hidden="1">
      <c r="A2569" s="58" t="s">
        <v>1674</v>
      </c>
      <c r="B2569" s="29">
        <v>89584.16</v>
      </c>
      <c r="C2569" s="29">
        <v>89584.1600000001</v>
      </c>
      <c r="D2569" s="27">
        <v>1.0186340659856796E-10</v>
      </c>
      <c r="E2569" s="41"/>
    </row>
    <row r="2570" hidden="1">
      <c r="A2570" s="58" t="s">
        <v>1675</v>
      </c>
      <c r="B2570" s="29">
        <v>44442.0</v>
      </c>
      <c r="C2570" s="59">
        <v>44442.0</v>
      </c>
      <c r="D2570" s="27">
        <v>0.0</v>
      </c>
      <c r="E2570" s="41"/>
    </row>
    <row r="2571" hidden="1">
      <c r="A2571" s="58" t="s">
        <v>1676</v>
      </c>
      <c r="B2571" s="29">
        <v>66130.0</v>
      </c>
      <c r="C2571" s="59">
        <v>66130.0</v>
      </c>
      <c r="D2571" s="27">
        <v>0.0</v>
      </c>
      <c r="E2571" s="41"/>
    </row>
    <row r="2572" hidden="1">
      <c r="A2572" s="58" t="s">
        <v>1677</v>
      </c>
      <c r="B2572" s="29">
        <v>49294.0</v>
      </c>
      <c r="C2572" s="59">
        <v>49294.0</v>
      </c>
      <c r="D2572" s="27">
        <v>0.0</v>
      </c>
      <c r="E2572" s="41"/>
    </row>
    <row r="2573" hidden="1">
      <c r="A2573" s="58" t="s">
        <v>1679</v>
      </c>
      <c r="B2573" s="29">
        <v>0.0</v>
      </c>
      <c r="C2573" s="59">
        <v>0.0</v>
      </c>
      <c r="D2573" s="27">
        <v>0.0</v>
      </c>
      <c r="E2573" s="41"/>
    </row>
    <row r="2574" hidden="1">
      <c r="A2574" s="58" t="s">
        <v>1680</v>
      </c>
      <c r="B2574" s="29">
        <v>8050.0</v>
      </c>
      <c r="C2574" s="59">
        <v>8050.0</v>
      </c>
      <c r="D2574" s="27">
        <v>0.0</v>
      </c>
      <c r="E2574" s="41"/>
    </row>
    <row r="2575" hidden="1">
      <c r="A2575" s="35" t="s">
        <v>1681</v>
      </c>
      <c r="B2575" s="29">
        <v>293959.56</v>
      </c>
      <c r="C2575" s="59">
        <v>293959.5599999995</v>
      </c>
      <c r="D2575" s="27">
        <v>-5.238689482212067E-10</v>
      </c>
      <c r="E2575" s="41"/>
    </row>
    <row r="2576" hidden="1">
      <c r="A2576" s="36" t="s">
        <v>1682</v>
      </c>
      <c r="B2576" s="42">
        <v>0.6000000000203727</v>
      </c>
      <c r="C2576" s="65">
        <v>-79.399999999383</v>
      </c>
      <c r="D2576" s="66">
        <v>-79.99999999940337</v>
      </c>
      <c r="E2576" s="45"/>
    </row>
    <row r="2577" hidden="1">
      <c r="A2577" s="39"/>
      <c r="B2577" s="60"/>
      <c r="C2577" s="67"/>
      <c r="D2577" s="61"/>
      <c r="E2577" s="68"/>
    </row>
    <row r="2578" hidden="1">
      <c r="A2578" s="39"/>
      <c r="B2578" s="60"/>
      <c r="C2578" s="67"/>
      <c r="D2578" s="61"/>
      <c r="E2578" s="68"/>
    </row>
    <row r="2579" hidden="1">
      <c r="A2579" s="5" t="s">
        <v>1980</v>
      </c>
      <c r="B2579" s="6"/>
      <c r="C2579" s="6"/>
      <c r="D2579" s="6"/>
      <c r="E2579" s="7"/>
    </row>
    <row r="2580" hidden="1">
      <c r="A2580" s="10"/>
      <c r="B2580" s="11"/>
      <c r="C2580" s="11"/>
      <c r="D2580" s="11"/>
      <c r="E2580" s="12"/>
    </row>
    <row r="2581" hidden="1">
      <c r="A2581" s="5" t="s">
        <v>1655</v>
      </c>
      <c r="B2581" s="6"/>
      <c r="C2581" s="6"/>
      <c r="D2581" s="6"/>
      <c r="E2581" s="7"/>
    </row>
    <row r="2582" hidden="1">
      <c r="A2582" s="10"/>
      <c r="B2582" s="11"/>
      <c r="C2582" s="11"/>
      <c r="D2582" s="11"/>
      <c r="E2582" s="12"/>
    </row>
    <row r="2583" hidden="1">
      <c r="A2583" s="13">
        <v>46062.0</v>
      </c>
      <c r="B2583" s="6"/>
      <c r="C2583" s="54" t="s">
        <v>1656</v>
      </c>
      <c r="D2583" s="15">
        <v>46068.0</v>
      </c>
      <c r="E2583" s="7"/>
    </row>
    <row r="2584" hidden="1">
      <c r="A2584" s="10"/>
      <c r="B2584" s="11"/>
      <c r="C2584" s="16"/>
      <c r="D2584" s="11"/>
      <c r="E2584" s="12"/>
    </row>
    <row r="2585" hidden="1">
      <c r="A2585" s="55" t="s">
        <v>1985</v>
      </c>
      <c r="B2585" s="7"/>
      <c r="C2585" s="16"/>
      <c r="D2585" s="56" t="s">
        <v>1986</v>
      </c>
      <c r="E2585" s="7"/>
    </row>
    <row r="2586" hidden="1">
      <c r="A2586" s="10"/>
      <c r="B2586" s="12"/>
      <c r="C2586" s="16"/>
      <c r="D2586" s="11"/>
      <c r="E2586" s="12"/>
    </row>
    <row r="2587" hidden="1">
      <c r="A2587" s="19" t="s">
        <v>1657</v>
      </c>
      <c r="B2587" s="6"/>
      <c r="C2587" s="6"/>
      <c r="D2587" s="6"/>
      <c r="E2587" s="7"/>
    </row>
    <row r="2588" hidden="1">
      <c r="A2588" s="20" t="s">
        <v>1658</v>
      </c>
      <c r="B2588" s="21" t="s">
        <v>1659</v>
      </c>
      <c r="C2588" s="22" t="s">
        <v>1660</v>
      </c>
      <c r="D2588" s="21" t="s">
        <v>1661</v>
      </c>
      <c r="E2588" s="23" t="s">
        <v>13</v>
      </c>
    </row>
    <row r="2589" hidden="1">
      <c r="A2589" s="57" t="s">
        <v>1662</v>
      </c>
      <c r="B2589" s="25">
        <v>30982.0</v>
      </c>
      <c r="C2589" s="26">
        <v>30982.0</v>
      </c>
      <c r="D2589" s="27">
        <v>0.0</v>
      </c>
      <c r="E2589" s="28"/>
    </row>
    <row r="2590" hidden="1">
      <c r="A2590" s="57" t="s">
        <v>1663</v>
      </c>
      <c r="B2590" s="29">
        <v>11551.0</v>
      </c>
      <c r="C2590" s="26">
        <v>11551.0</v>
      </c>
      <c r="D2590" s="27">
        <v>0.0</v>
      </c>
      <c r="E2590" s="40"/>
    </row>
    <row r="2591" hidden="1">
      <c r="A2591" s="57" t="s">
        <v>1664</v>
      </c>
      <c r="B2591" s="25">
        <v>560.0</v>
      </c>
      <c r="C2591" s="26">
        <v>560.0</v>
      </c>
      <c r="D2591" s="27">
        <v>0.0</v>
      </c>
      <c r="E2591" s="41"/>
    </row>
    <row r="2592" hidden="1">
      <c r="A2592" s="57" t="s">
        <v>1666</v>
      </c>
      <c r="B2592" s="29">
        <v>500.0</v>
      </c>
      <c r="C2592" s="26">
        <v>500.0</v>
      </c>
      <c r="D2592" s="27">
        <v>0.0</v>
      </c>
      <c r="E2592" s="41"/>
    </row>
    <row r="2593" hidden="1">
      <c r="A2593" s="31" t="s">
        <v>1668</v>
      </c>
      <c r="B2593" s="29">
        <v>0.0</v>
      </c>
      <c r="C2593" s="26"/>
      <c r="D2593" s="27">
        <v>0.0</v>
      </c>
      <c r="E2593" s="40"/>
    </row>
    <row r="2594" hidden="1">
      <c r="A2594" s="31" t="s">
        <v>1669</v>
      </c>
      <c r="B2594" s="29">
        <v>0.0</v>
      </c>
      <c r="C2594" s="26">
        <v>244.0</v>
      </c>
      <c r="D2594" s="27">
        <v>244.0</v>
      </c>
      <c r="E2594" s="40" t="s">
        <v>1670</v>
      </c>
    </row>
    <row r="2595" hidden="1">
      <c r="A2595" s="31" t="s">
        <v>1671</v>
      </c>
      <c r="B2595" s="29">
        <v>4570.0</v>
      </c>
      <c r="C2595" s="26">
        <v>4326.0</v>
      </c>
      <c r="D2595" s="27">
        <v>-244.0</v>
      </c>
      <c r="E2595" s="28" t="s">
        <v>3770</v>
      </c>
    </row>
    <row r="2596" hidden="1">
      <c r="A2596" s="31" t="s">
        <v>1673</v>
      </c>
      <c r="B2596" s="29">
        <v>5000.0</v>
      </c>
      <c r="C2596" s="26">
        <v>5000.0</v>
      </c>
      <c r="D2596" s="27">
        <v>0.0</v>
      </c>
      <c r="E2596" s="40"/>
    </row>
    <row r="2597" hidden="1">
      <c r="A2597" s="58" t="s">
        <v>1674</v>
      </c>
      <c r="B2597" s="29">
        <v>90872.0</v>
      </c>
      <c r="C2597" s="29">
        <v>90872.0</v>
      </c>
      <c r="D2597" s="27">
        <v>0.0</v>
      </c>
      <c r="E2597" s="41"/>
    </row>
    <row r="2598" hidden="1">
      <c r="A2598" s="58" t="s">
        <v>1675</v>
      </c>
      <c r="B2598" s="29">
        <v>39919.0</v>
      </c>
      <c r="C2598" s="59">
        <v>39919.0</v>
      </c>
      <c r="D2598" s="27">
        <v>0.0</v>
      </c>
      <c r="E2598" s="41"/>
    </row>
    <row r="2599" hidden="1">
      <c r="A2599" s="58" t="s">
        <v>1676</v>
      </c>
      <c r="B2599" s="29">
        <v>69884.0</v>
      </c>
      <c r="C2599" s="59">
        <v>69884.0</v>
      </c>
      <c r="D2599" s="27">
        <v>0.0</v>
      </c>
      <c r="E2599" s="41"/>
    </row>
    <row r="2600" hidden="1">
      <c r="A2600" s="58" t="s">
        <v>1677</v>
      </c>
      <c r="B2600" s="29">
        <v>61441.0</v>
      </c>
      <c r="C2600" s="59">
        <v>61441.0</v>
      </c>
      <c r="D2600" s="27">
        <v>0.0</v>
      </c>
      <c r="E2600" s="41"/>
    </row>
    <row r="2601" hidden="1">
      <c r="A2601" s="58" t="s">
        <v>1679</v>
      </c>
      <c r="B2601" s="29">
        <v>0.0</v>
      </c>
      <c r="C2601" s="59">
        <v>0.0</v>
      </c>
      <c r="D2601" s="27">
        <v>0.0</v>
      </c>
      <c r="E2601" s="41"/>
    </row>
    <row r="2602" hidden="1">
      <c r="A2602" s="58" t="s">
        <v>1680</v>
      </c>
      <c r="B2602" s="29">
        <v>16175.0</v>
      </c>
      <c r="C2602" s="59">
        <v>16175.0</v>
      </c>
      <c r="D2602" s="27">
        <v>0.0</v>
      </c>
      <c r="E2602" s="41"/>
    </row>
    <row r="2603" hidden="1">
      <c r="A2603" s="35" t="s">
        <v>1681</v>
      </c>
      <c r="B2603" s="29">
        <v>315278.5</v>
      </c>
      <c r="C2603" s="59">
        <v>315278.5</v>
      </c>
      <c r="D2603" s="27">
        <v>0.0</v>
      </c>
      <c r="E2603" s="41"/>
    </row>
    <row r="2604" hidden="1">
      <c r="A2604" s="36" t="s">
        <v>1682</v>
      </c>
      <c r="B2604" s="42">
        <v>0.5</v>
      </c>
      <c r="C2604" s="65">
        <v>0.5</v>
      </c>
      <c r="D2604" s="66">
        <v>0.0</v>
      </c>
      <c r="E2604" s="45"/>
    </row>
    <row r="2605" hidden="1">
      <c r="A2605" s="39"/>
      <c r="B2605" s="60"/>
      <c r="C2605" s="67"/>
      <c r="D2605" s="61"/>
      <c r="E2605" s="68"/>
    </row>
    <row r="2606" hidden="1">
      <c r="A2606" s="39"/>
      <c r="B2606" s="60"/>
      <c r="C2606" s="67"/>
      <c r="D2606" s="61"/>
      <c r="E2606" s="68"/>
    </row>
    <row r="2607" hidden="1">
      <c r="A2607" s="5" t="s">
        <v>1980</v>
      </c>
      <c r="B2607" s="6"/>
      <c r="C2607" s="6"/>
      <c r="D2607" s="6"/>
      <c r="E2607" s="7"/>
    </row>
    <row r="2608" hidden="1">
      <c r="A2608" s="10"/>
      <c r="B2608" s="11"/>
      <c r="C2608" s="11"/>
      <c r="D2608" s="11"/>
      <c r="E2608" s="12"/>
    </row>
    <row r="2609" hidden="1">
      <c r="A2609" s="5" t="s">
        <v>1655</v>
      </c>
      <c r="B2609" s="6"/>
      <c r="C2609" s="6"/>
      <c r="D2609" s="6"/>
      <c r="E2609" s="7"/>
    </row>
    <row r="2610" hidden="1">
      <c r="A2610" s="10"/>
      <c r="B2610" s="11"/>
      <c r="C2610" s="11"/>
      <c r="D2610" s="11"/>
      <c r="E2610" s="12"/>
    </row>
    <row r="2611" hidden="1">
      <c r="A2611" s="13">
        <v>46069.0</v>
      </c>
      <c r="B2611" s="6"/>
      <c r="C2611" s="54" t="s">
        <v>1656</v>
      </c>
      <c r="D2611" s="15">
        <v>46075.0</v>
      </c>
      <c r="E2611" s="7"/>
    </row>
    <row r="2612" hidden="1">
      <c r="A2612" s="10"/>
      <c r="B2612" s="11"/>
      <c r="C2612" s="16"/>
      <c r="D2612" s="11"/>
      <c r="E2612" s="12"/>
    </row>
    <row r="2613" hidden="1">
      <c r="A2613" s="55" t="s">
        <v>1985</v>
      </c>
      <c r="B2613" s="7"/>
      <c r="C2613" s="16"/>
      <c r="D2613" s="56" t="s">
        <v>1986</v>
      </c>
      <c r="E2613" s="7"/>
    </row>
    <row r="2614" hidden="1">
      <c r="A2614" s="10"/>
      <c r="B2614" s="12"/>
      <c r="C2614" s="16"/>
      <c r="D2614" s="11"/>
      <c r="E2614" s="12"/>
    </row>
    <row r="2615" hidden="1">
      <c r="A2615" s="19" t="s">
        <v>1657</v>
      </c>
      <c r="B2615" s="6"/>
      <c r="C2615" s="6"/>
      <c r="D2615" s="6"/>
      <c r="E2615" s="7"/>
    </row>
    <row r="2616" hidden="1">
      <c r="A2616" s="20" t="s">
        <v>1658</v>
      </c>
      <c r="B2616" s="21" t="s">
        <v>1659</v>
      </c>
      <c r="C2616" s="22" t="s">
        <v>1660</v>
      </c>
      <c r="D2616" s="21" t="s">
        <v>1661</v>
      </c>
      <c r="E2616" s="23" t="s">
        <v>13</v>
      </c>
    </row>
    <row r="2617" hidden="1">
      <c r="A2617" s="57" t="s">
        <v>1662</v>
      </c>
      <c r="B2617" s="25">
        <v>31220.0</v>
      </c>
      <c r="C2617" s="26">
        <v>31220.0</v>
      </c>
      <c r="D2617" s="27">
        <v>0.0</v>
      </c>
      <c r="E2617" s="28"/>
    </row>
    <row r="2618" hidden="1">
      <c r="A2618" s="57" t="s">
        <v>1663</v>
      </c>
      <c r="B2618" s="29">
        <v>13198.0</v>
      </c>
      <c r="C2618" s="26">
        <v>13198.0</v>
      </c>
      <c r="D2618" s="27">
        <v>0.0</v>
      </c>
      <c r="E2618" s="40"/>
    </row>
    <row r="2619" hidden="1">
      <c r="A2619" s="57" t="s">
        <v>1664</v>
      </c>
      <c r="B2619" s="25">
        <v>200.0</v>
      </c>
      <c r="C2619" s="26">
        <v>200.0</v>
      </c>
      <c r="D2619" s="27">
        <v>0.0</v>
      </c>
      <c r="E2619" s="41"/>
    </row>
    <row r="2620" hidden="1">
      <c r="A2620" s="57" t="s">
        <v>1666</v>
      </c>
      <c r="B2620" s="29">
        <v>500.0</v>
      </c>
      <c r="C2620" s="26">
        <v>1000.0</v>
      </c>
      <c r="D2620" s="27">
        <v>500.0</v>
      </c>
      <c r="E2620" s="41"/>
    </row>
    <row r="2621" hidden="1">
      <c r="A2621" s="31" t="s">
        <v>1668</v>
      </c>
      <c r="B2621" s="29">
        <v>320.0</v>
      </c>
      <c r="C2621" s="26"/>
      <c r="D2621" s="27">
        <v>-320.0</v>
      </c>
      <c r="E2621" s="40"/>
    </row>
    <row r="2622" hidden="1">
      <c r="A2622" s="31" t="s">
        <v>1669</v>
      </c>
      <c r="B2622" s="29">
        <v>0.0</v>
      </c>
      <c r="C2622" s="26"/>
      <c r="D2622" s="27">
        <v>0.0</v>
      </c>
      <c r="E2622" s="40"/>
    </row>
    <row r="2623" hidden="1">
      <c r="A2623" s="31" t="s">
        <v>1671</v>
      </c>
      <c r="B2623" s="29">
        <v>998.0</v>
      </c>
      <c r="C2623" s="26">
        <v>454.0</v>
      </c>
      <c r="D2623" s="27">
        <v>-544.0</v>
      </c>
      <c r="E2623" s="28" t="s">
        <v>3771</v>
      </c>
    </row>
    <row r="2624" hidden="1">
      <c r="A2624" s="31" t="s">
        <v>1673</v>
      </c>
      <c r="B2624" s="29">
        <v>5080.0</v>
      </c>
      <c r="C2624" s="26">
        <v>5080.0</v>
      </c>
      <c r="D2624" s="27">
        <v>0.0</v>
      </c>
      <c r="E2624" s="40"/>
    </row>
    <row r="2625" hidden="1">
      <c r="A2625" s="58" t="s">
        <v>1674</v>
      </c>
      <c r="B2625" s="29">
        <v>79728.0</v>
      </c>
      <c r="C2625" s="29">
        <v>79728.0</v>
      </c>
      <c r="D2625" s="27">
        <v>0.0</v>
      </c>
      <c r="E2625" s="41"/>
    </row>
    <row r="2626" hidden="1">
      <c r="A2626" s="58" t="s">
        <v>1675</v>
      </c>
      <c r="B2626" s="29">
        <v>37090.0</v>
      </c>
      <c r="C2626" s="59">
        <v>37090.0</v>
      </c>
      <c r="D2626" s="27">
        <v>0.0</v>
      </c>
      <c r="E2626" s="41"/>
    </row>
    <row r="2627" hidden="1">
      <c r="A2627" s="58" t="s">
        <v>1676</v>
      </c>
      <c r="B2627" s="29">
        <v>59763.0</v>
      </c>
      <c r="C2627" s="59">
        <v>59763.0</v>
      </c>
      <c r="D2627" s="27">
        <v>0.0</v>
      </c>
      <c r="E2627" s="41"/>
    </row>
    <row r="2628" hidden="1">
      <c r="A2628" s="58" t="s">
        <v>1677</v>
      </c>
      <c r="B2628" s="29">
        <v>60831.0</v>
      </c>
      <c r="C2628" s="59">
        <v>60831.0</v>
      </c>
      <c r="D2628" s="27">
        <v>0.0</v>
      </c>
      <c r="E2628" s="41"/>
    </row>
    <row r="2629" hidden="1">
      <c r="A2629" s="58" t="s">
        <v>1679</v>
      </c>
      <c r="B2629" s="29">
        <v>0.0</v>
      </c>
      <c r="C2629" s="59">
        <v>0.0</v>
      </c>
      <c r="D2629" s="27">
        <v>0.0</v>
      </c>
      <c r="E2629" s="41"/>
    </row>
    <row r="2630" hidden="1">
      <c r="A2630" s="58" t="s">
        <v>1680</v>
      </c>
      <c r="B2630" s="29">
        <v>12747.0</v>
      </c>
      <c r="C2630" s="59">
        <v>12747.0</v>
      </c>
      <c r="D2630" s="27">
        <v>0.0</v>
      </c>
      <c r="E2630" s="41"/>
    </row>
    <row r="2631" hidden="1">
      <c r="A2631" s="35" t="s">
        <v>1681</v>
      </c>
      <c r="B2631" s="29">
        <v>288927.0</v>
      </c>
      <c r="C2631" s="59">
        <v>288927.0</v>
      </c>
      <c r="D2631" s="27">
        <v>0.0</v>
      </c>
      <c r="E2631" s="41"/>
    </row>
    <row r="2632" hidden="1">
      <c r="A2632" s="36" t="s">
        <v>1682</v>
      </c>
      <c r="B2632" s="42">
        <v>1.0</v>
      </c>
      <c r="C2632" s="65">
        <v>-363.0</v>
      </c>
      <c r="D2632" s="66">
        <v>-364.0</v>
      </c>
      <c r="E2632" s="47" t="s">
        <v>3772</v>
      </c>
    </row>
    <row r="2633" hidden="1">
      <c r="A2633" s="39"/>
      <c r="B2633" s="60"/>
      <c r="C2633" s="67"/>
      <c r="D2633" s="61"/>
      <c r="E2633" s="69"/>
    </row>
    <row r="2634" hidden="1">
      <c r="A2634" s="39"/>
      <c r="B2634" s="60"/>
      <c r="C2634" s="67"/>
      <c r="D2634" s="61"/>
      <c r="E2634" s="69"/>
    </row>
    <row r="2635" hidden="1">
      <c r="A2635" s="5" t="s">
        <v>1980</v>
      </c>
      <c r="B2635" s="6"/>
      <c r="C2635" s="6"/>
      <c r="D2635" s="6"/>
      <c r="E2635" s="7"/>
    </row>
    <row r="2636" hidden="1">
      <c r="A2636" s="10"/>
      <c r="B2636" s="11"/>
      <c r="C2636" s="11"/>
      <c r="D2636" s="11"/>
      <c r="E2636" s="12"/>
    </row>
    <row r="2637" hidden="1">
      <c r="A2637" s="5" t="s">
        <v>1655</v>
      </c>
      <c r="B2637" s="6"/>
      <c r="C2637" s="6"/>
      <c r="D2637" s="6"/>
      <c r="E2637" s="7"/>
    </row>
    <row r="2638" hidden="1">
      <c r="A2638" s="10"/>
      <c r="B2638" s="11"/>
      <c r="C2638" s="11"/>
      <c r="D2638" s="11"/>
      <c r="E2638" s="12"/>
    </row>
    <row r="2639" hidden="1">
      <c r="A2639" s="13">
        <v>46069.0</v>
      </c>
      <c r="B2639" s="6"/>
      <c r="C2639" s="54" t="s">
        <v>1656</v>
      </c>
      <c r="D2639" s="15">
        <v>46075.0</v>
      </c>
      <c r="E2639" s="7"/>
    </row>
    <row r="2640" hidden="1">
      <c r="A2640" s="10"/>
      <c r="B2640" s="11"/>
      <c r="C2640" s="16"/>
      <c r="D2640" s="11"/>
      <c r="E2640" s="12"/>
    </row>
    <row r="2641" hidden="1">
      <c r="A2641" s="55" t="s">
        <v>1985</v>
      </c>
      <c r="B2641" s="7"/>
      <c r="C2641" s="16"/>
      <c r="D2641" s="56" t="s">
        <v>1986</v>
      </c>
      <c r="E2641" s="7"/>
    </row>
    <row r="2642" hidden="1">
      <c r="A2642" s="10"/>
      <c r="B2642" s="12"/>
      <c r="C2642" s="16"/>
      <c r="D2642" s="11"/>
      <c r="E2642" s="12"/>
    </row>
    <row r="2643" hidden="1">
      <c r="A2643" s="19" t="s">
        <v>1657</v>
      </c>
      <c r="B2643" s="6"/>
      <c r="C2643" s="6"/>
      <c r="D2643" s="6"/>
      <c r="E2643" s="7"/>
    </row>
    <row r="2644" hidden="1">
      <c r="A2644" s="20" t="s">
        <v>1658</v>
      </c>
      <c r="B2644" s="21" t="s">
        <v>1659</v>
      </c>
      <c r="C2644" s="22" t="s">
        <v>1660</v>
      </c>
      <c r="D2644" s="21" t="s">
        <v>1661</v>
      </c>
      <c r="E2644" s="23" t="s">
        <v>13</v>
      </c>
    </row>
    <row r="2645" hidden="1">
      <c r="A2645" s="57" t="s">
        <v>1662</v>
      </c>
      <c r="B2645" s="25">
        <v>31220.0</v>
      </c>
      <c r="C2645" s="26">
        <v>31220.0</v>
      </c>
      <c r="D2645" s="27">
        <v>0.0</v>
      </c>
      <c r="E2645" s="28"/>
    </row>
    <row r="2646" hidden="1">
      <c r="A2646" s="57" t="s">
        <v>1663</v>
      </c>
      <c r="B2646" s="29">
        <v>13198.0</v>
      </c>
      <c r="C2646" s="26">
        <v>13198.0</v>
      </c>
      <c r="D2646" s="27">
        <v>0.0</v>
      </c>
      <c r="E2646" s="40"/>
    </row>
    <row r="2647" hidden="1">
      <c r="A2647" s="57" t="s">
        <v>1664</v>
      </c>
      <c r="B2647" s="25">
        <v>200.0</v>
      </c>
      <c r="C2647" s="26">
        <v>200.0</v>
      </c>
      <c r="D2647" s="27">
        <v>0.0</v>
      </c>
      <c r="E2647" s="41"/>
    </row>
    <row r="2648" hidden="1">
      <c r="A2648" s="57" t="s">
        <v>1666</v>
      </c>
      <c r="B2648" s="29">
        <v>500.0</v>
      </c>
      <c r="C2648" s="26">
        <v>1000.0</v>
      </c>
      <c r="D2648" s="27">
        <v>500.0</v>
      </c>
      <c r="E2648" s="41"/>
    </row>
    <row r="2649" hidden="1">
      <c r="A2649" s="31" t="s">
        <v>1668</v>
      </c>
      <c r="B2649" s="29">
        <v>320.0</v>
      </c>
      <c r="C2649" s="26"/>
      <c r="D2649" s="27">
        <v>-320.0</v>
      </c>
      <c r="E2649" s="40"/>
    </row>
    <row r="2650" hidden="1">
      <c r="A2650" s="31" t="s">
        <v>1669</v>
      </c>
      <c r="B2650" s="29">
        <v>0.0</v>
      </c>
      <c r="C2650" s="26"/>
      <c r="D2650" s="27">
        <v>0.0</v>
      </c>
      <c r="E2650" s="40"/>
    </row>
    <row r="2651" hidden="1">
      <c r="A2651" s="31" t="s">
        <v>1671</v>
      </c>
      <c r="B2651" s="29">
        <v>998.0</v>
      </c>
      <c r="C2651" s="26">
        <v>454.0</v>
      </c>
      <c r="D2651" s="27">
        <v>-544.0</v>
      </c>
      <c r="E2651" s="28" t="s">
        <v>3771</v>
      </c>
    </row>
    <row r="2652" hidden="1">
      <c r="A2652" s="31" t="s">
        <v>1673</v>
      </c>
      <c r="B2652" s="29">
        <v>5080.0</v>
      </c>
      <c r="C2652" s="26">
        <v>5080.0</v>
      </c>
      <c r="D2652" s="27">
        <v>0.0</v>
      </c>
      <c r="E2652" s="40"/>
    </row>
    <row r="2653" hidden="1">
      <c r="A2653" s="58" t="s">
        <v>1674</v>
      </c>
      <c r="B2653" s="29">
        <v>79728.0</v>
      </c>
      <c r="C2653" s="29">
        <v>79728.0</v>
      </c>
      <c r="D2653" s="27">
        <v>0.0</v>
      </c>
      <c r="E2653" s="41"/>
    </row>
    <row r="2654" hidden="1">
      <c r="A2654" s="58" t="s">
        <v>1675</v>
      </c>
      <c r="B2654" s="29">
        <v>37090.0</v>
      </c>
      <c r="C2654" s="59">
        <v>37090.0</v>
      </c>
      <c r="D2654" s="27">
        <v>0.0</v>
      </c>
      <c r="E2654" s="41"/>
    </row>
    <row r="2655" hidden="1">
      <c r="A2655" s="58" t="s">
        <v>1676</v>
      </c>
      <c r="B2655" s="29">
        <v>59763.0</v>
      </c>
      <c r="C2655" s="59">
        <v>59763.0</v>
      </c>
      <c r="D2655" s="27">
        <v>0.0</v>
      </c>
      <c r="E2655" s="41"/>
    </row>
    <row r="2656" hidden="1">
      <c r="A2656" s="58" t="s">
        <v>1677</v>
      </c>
      <c r="B2656" s="29">
        <v>60831.0</v>
      </c>
      <c r="C2656" s="59">
        <v>60831.0</v>
      </c>
      <c r="D2656" s="27">
        <v>0.0</v>
      </c>
      <c r="E2656" s="41"/>
    </row>
    <row r="2657" hidden="1">
      <c r="A2657" s="58" t="s">
        <v>1679</v>
      </c>
      <c r="B2657" s="29">
        <v>0.0</v>
      </c>
      <c r="C2657" s="59">
        <v>0.0</v>
      </c>
      <c r="D2657" s="27">
        <v>0.0</v>
      </c>
      <c r="E2657" s="41"/>
    </row>
    <row r="2658" hidden="1">
      <c r="A2658" s="58" t="s">
        <v>1680</v>
      </c>
      <c r="B2658" s="29">
        <v>12747.0</v>
      </c>
      <c r="C2658" s="59">
        <v>12747.0</v>
      </c>
      <c r="D2658" s="27">
        <v>0.0</v>
      </c>
      <c r="E2658" s="41"/>
    </row>
    <row r="2659" hidden="1">
      <c r="A2659" s="35" t="s">
        <v>1681</v>
      </c>
      <c r="B2659" s="29">
        <v>288927.0</v>
      </c>
      <c r="C2659" s="59">
        <v>288927.0</v>
      </c>
      <c r="D2659" s="27">
        <v>0.0</v>
      </c>
      <c r="E2659" s="41"/>
    </row>
    <row r="2660" hidden="1">
      <c r="A2660" s="36" t="s">
        <v>1682</v>
      </c>
      <c r="B2660" s="42">
        <v>1.0</v>
      </c>
      <c r="C2660" s="65">
        <v>-363.0</v>
      </c>
      <c r="D2660" s="66">
        <v>-364.0</v>
      </c>
      <c r="E2660" s="47" t="s">
        <v>3772</v>
      </c>
    </row>
    <row r="2661" hidden="1">
      <c r="A2661" s="39"/>
      <c r="B2661" s="60"/>
      <c r="C2661" s="67"/>
      <c r="D2661" s="61"/>
      <c r="E2661" s="69"/>
    </row>
    <row r="2662" hidden="1">
      <c r="A2662" s="39"/>
      <c r="B2662" s="60"/>
      <c r="C2662" s="67"/>
      <c r="D2662" s="61"/>
      <c r="E2662" s="69"/>
    </row>
    <row r="2663" hidden="1">
      <c r="A2663" s="5" t="s">
        <v>1980</v>
      </c>
      <c r="B2663" s="6"/>
      <c r="C2663" s="6"/>
      <c r="D2663" s="6"/>
      <c r="E2663" s="7"/>
    </row>
    <row r="2664" hidden="1">
      <c r="A2664" s="10"/>
      <c r="B2664" s="11"/>
      <c r="C2664" s="11"/>
      <c r="D2664" s="11"/>
      <c r="E2664" s="12"/>
    </row>
    <row r="2665" hidden="1">
      <c r="A2665" s="5" t="s">
        <v>1655</v>
      </c>
      <c r="B2665" s="6"/>
      <c r="C2665" s="6"/>
      <c r="D2665" s="6"/>
      <c r="E2665" s="7"/>
    </row>
    <row r="2666" hidden="1">
      <c r="A2666" s="10"/>
      <c r="B2666" s="11"/>
      <c r="C2666" s="11"/>
      <c r="D2666" s="11"/>
      <c r="E2666" s="12"/>
    </row>
    <row r="2667" hidden="1">
      <c r="A2667" s="13">
        <v>46076.0</v>
      </c>
      <c r="B2667" s="6"/>
      <c r="C2667" s="54" t="s">
        <v>1656</v>
      </c>
      <c r="D2667" s="15">
        <v>46081.0</v>
      </c>
      <c r="E2667" s="7"/>
    </row>
    <row r="2668" hidden="1">
      <c r="A2668" s="10"/>
      <c r="B2668" s="11"/>
      <c r="C2668" s="16"/>
      <c r="D2668" s="11"/>
      <c r="E2668" s="12"/>
    </row>
    <row r="2669" hidden="1">
      <c r="A2669" s="55" t="s">
        <v>1985</v>
      </c>
      <c r="B2669" s="7"/>
      <c r="C2669" s="16"/>
      <c r="D2669" s="56" t="s">
        <v>1994</v>
      </c>
      <c r="E2669" s="7"/>
    </row>
    <row r="2670" hidden="1">
      <c r="A2670" s="10"/>
      <c r="B2670" s="12"/>
      <c r="C2670" s="16"/>
      <c r="D2670" s="11"/>
      <c r="E2670" s="12"/>
    </row>
    <row r="2671" hidden="1">
      <c r="A2671" s="19" t="s">
        <v>1657</v>
      </c>
      <c r="B2671" s="6"/>
      <c r="C2671" s="6"/>
      <c r="D2671" s="6"/>
      <c r="E2671" s="7"/>
    </row>
    <row r="2672" hidden="1">
      <c r="A2672" s="20" t="s">
        <v>1658</v>
      </c>
      <c r="B2672" s="21" t="s">
        <v>1659</v>
      </c>
      <c r="C2672" s="22" t="s">
        <v>1660</v>
      </c>
      <c r="D2672" s="21" t="s">
        <v>1661</v>
      </c>
      <c r="E2672" s="23" t="s">
        <v>13</v>
      </c>
    </row>
    <row r="2673" hidden="1">
      <c r="A2673" s="57" t="s">
        <v>1662</v>
      </c>
      <c r="B2673" s="25">
        <v>23368.0</v>
      </c>
      <c r="C2673" s="26">
        <v>23368.0</v>
      </c>
      <c r="D2673" s="27">
        <v>0.0</v>
      </c>
      <c r="E2673" s="28"/>
    </row>
    <row r="2674" hidden="1">
      <c r="A2674" s="57" t="s">
        <v>1663</v>
      </c>
      <c r="B2674" s="29">
        <v>8374.0</v>
      </c>
      <c r="C2674" s="26">
        <v>8374.0</v>
      </c>
      <c r="D2674" s="27">
        <v>0.0</v>
      </c>
      <c r="E2674" s="40"/>
    </row>
    <row r="2675" hidden="1">
      <c r="A2675" s="57" t="s">
        <v>1664</v>
      </c>
      <c r="B2675" s="25">
        <v>0.0</v>
      </c>
      <c r="C2675" s="26"/>
      <c r="D2675" s="27">
        <v>0.0</v>
      </c>
      <c r="E2675" s="41"/>
    </row>
    <row r="2676" hidden="1">
      <c r="A2676" s="57" t="s">
        <v>1666</v>
      </c>
      <c r="B2676" s="29">
        <v>0.0</v>
      </c>
      <c r="C2676" s="26"/>
      <c r="D2676" s="27">
        <v>0.0</v>
      </c>
      <c r="E2676" s="41"/>
    </row>
    <row r="2677" hidden="1">
      <c r="A2677" s="31" t="s">
        <v>1668</v>
      </c>
      <c r="B2677" s="29">
        <v>0.0</v>
      </c>
      <c r="C2677" s="26"/>
      <c r="D2677" s="27">
        <v>0.0</v>
      </c>
      <c r="E2677" s="40"/>
    </row>
    <row r="2678" hidden="1">
      <c r="A2678" s="31" t="s">
        <v>1669</v>
      </c>
      <c r="B2678" s="29">
        <v>0.0</v>
      </c>
      <c r="C2678" s="26"/>
      <c r="D2678" s="27">
        <v>0.0</v>
      </c>
      <c r="E2678" s="40"/>
    </row>
    <row r="2679" hidden="1">
      <c r="A2679" s="31" t="s">
        <v>1671</v>
      </c>
      <c r="B2679" s="29">
        <v>215.0</v>
      </c>
      <c r="C2679" s="26">
        <v>514.0</v>
      </c>
      <c r="D2679" s="27">
        <v>299.0</v>
      </c>
      <c r="E2679" s="28" t="s">
        <v>3773</v>
      </c>
    </row>
    <row r="2680" hidden="1">
      <c r="A2680" s="31" t="s">
        <v>1673</v>
      </c>
      <c r="B2680" s="29">
        <v>4320.0</v>
      </c>
      <c r="C2680" s="26">
        <v>4440.0</v>
      </c>
      <c r="D2680" s="27">
        <v>120.0</v>
      </c>
      <c r="E2680" s="40"/>
    </row>
    <row r="2681" hidden="1">
      <c r="A2681" s="58" t="s">
        <v>1674</v>
      </c>
      <c r="B2681" s="29">
        <v>54493.0</v>
      </c>
      <c r="C2681" s="29">
        <v>59773.0</v>
      </c>
      <c r="D2681" s="27">
        <v>5280.0</v>
      </c>
      <c r="E2681" s="41"/>
    </row>
    <row r="2682" hidden="1">
      <c r="A2682" s="58" t="s">
        <v>1675</v>
      </c>
      <c r="B2682" s="29">
        <v>30167.0</v>
      </c>
      <c r="C2682" s="59">
        <v>30167.0</v>
      </c>
      <c r="D2682" s="27">
        <v>0.0</v>
      </c>
      <c r="E2682" s="41"/>
    </row>
    <row r="2683" hidden="1">
      <c r="A2683" s="58" t="s">
        <v>1676</v>
      </c>
      <c r="B2683" s="29">
        <v>51455.0</v>
      </c>
      <c r="C2683" s="59">
        <v>51455.0</v>
      </c>
      <c r="D2683" s="27">
        <v>0.0</v>
      </c>
      <c r="E2683" s="41"/>
    </row>
    <row r="2684" hidden="1">
      <c r="A2684" s="58" t="s">
        <v>1677</v>
      </c>
      <c r="B2684" s="29">
        <v>49765.9</v>
      </c>
      <c r="C2684" s="59">
        <v>49765.9</v>
      </c>
      <c r="D2684" s="27">
        <v>0.0</v>
      </c>
      <c r="E2684" s="41"/>
    </row>
    <row r="2685" hidden="1">
      <c r="A2685" s="58" t="s">
        <v>1679</v>
      </c>
      <c r="B2685" s="29">
        <v>249.0</v>
      </c>
      <c r="C2685" s="59">
        <v>249.0</v>
      </c>
      <c r="D2685" s="27">
        <v>0.0</v>
      </c>
      <c r="E2685" s="41"/>
    </row>
    <row r="2686" hidden="1">
      <c r="A2686" s="58" t="s">
        <v>1680</v>
      </c>
      <c r="B2686" s="29">
        <v>9190.0</v>
      </c>
      <c r="C2686" s="59">
        <v>9190.0</v>
      </c>
      <c r="D2686" s="27">
        <v>0.0</v>
      </c>
      <c r="E2686" s="41"/>
    </row>
    <row r="2687" hidden="1">
      <c r="A2687" s="35" t="s">
        <v>1681</v>
      </c>
      <c r="B2687" s="29">
        <v>222406.4</v>
      </c>
      <c r="C2687" s="59">
        <v>227686.4</v>
      </c>
      <c r="D2687" s="27">
        <v>5280.0</v>
      </c>
      <c r="E2687" s="41"/>
    </row>
    <row r="2688" hidden="1">
      <c r="A2688" s="36" t="s">
        <v>1682</v>
      </c>
      <c r="B2688" s="42">
        <v>0.5</v>
      </c>
      <c r="C2688" s="65">
        <v>419.5</v>
      </c>
      <c r="D2688" s="66">
        <v>419.0</v>
      </c>
      <c r="E2688" s="47" t="s">
        <v>3774</v>
      </c>
    </row>
    <row r="2689" hidden="1">
      <c r="A2689" s="39"/>
      <c r="B2689" s="60"/>
      <c r="C2689" s="67"/>
      <c r="D2689" s="61"/>
      <c r="E2689" s="69"/>
    </row>
    <row r="2690" hidden="1">
      <c r="A2690" s="39"/>
      <c r="B2690" s="60"/>
      <c r="C2690" s="67"/>
      <c r="D2690" s="61"/>
      <c r="E2690" s="69"/>
    </row>
    <row r="2691" hidden="1">
      <c r="A2691" s="5" t="s">
        <v>1980</v>
      </c>
      <c r="B2691" s="6"/>
      <c r="C2691" s="6"/>
      <c r="D2691" s="6"/>
      <c r="E2691" s="7"/>
    </row>
    <row r="2692" hidden="1">
      <c r="A2692" s="10"/>
      <c r="B2692" s="11"/>
      <c r="C2692" s="11"/>
      <c r="D2692" s="11"/>
      <c r="E2692" s="12"/>
    </row>
    <row r="2693" hidden="1">
      <c r="A2693" s="5" t="s">
        <v>1655</v>
      </c>
      <c r="B2693" s="6"/>
      <c r="C2693" s="6"/>
      <c r="D2693" s="6"/>
      <c r="E2693" s="7"/>
    </row>
    <row r="2694" hidden="1">
      <c r="A2694" s="10"/>
      <c r="B2694" s="11"/>
      <c r="C2694" s="11"/>
      <c r="D2694" s="11"/>
      <c r="E2694" s="12"/>
    </row>
    <row r="2695" hidden="1">
      <c r="A2695" s="13">
        <v>46082.0</v>
      </c>
      <c r="B2695" s="6"/>
      <c r="C2695" s="54" t="s">
        <v>1656</v>
      </c>
      <c r="D2695" s="15">
        <v>46082.0</v>
      </c>
      <c r="E2695" s="7"/>
    </row>
    <row r="2696" hidden="1">
      <c r="A2696" s="10"/>
      <c r="B2696" s="11"/>
      <c r="C2696" s="16"/>
      <c r="D2696" s="11"/>
      <c r="E2696" s="12"/>
    </row>
    <row r="2697" hidden="1">
      <c r="A2697" s="55" t="s">
        <v>1986</v>
      </c>
      <c r="B2697" s="7"/>
      <c r="C2697" s="16"/>
      <c r="D2697" s="56" t="s">
        <v>1986</v>
      </c>
      <c r="E2697" s="7"/>
    </row>
    <row r="2698" hidden="1">
      <c r="A2698" s="10"/>
      <c r="B2698" s="12"/>
      <c r="C2698" s="16"/>
      <c r="D2698" s="11"/>
      <c r="E2698" s="12"/>
    </row>
    <row r="2699" hidden="1">
      <c r="A2699" s="19" t="s">
        <v>1657</v>
      </c>
      <c r="B2699" s="6"/>
      <c r="C2699" s="6"/>
      <c r="D2699" s="6"/>
      <c r="E2699" s="7"/>
    </row>
    <row r="2700" hidden="1">
      <c r="A2700" s="20" t="s">
        <v>1658</v>
      </c>
      <c r="B2700" s="21" t="s">
        <v>1659</v>
      </c>
      <c r="C2700" s="22" t="s">
        <v>1660</v>
      </c>
      <c r="D2700" s="21" t="s">
        <v>1661</v>
      </c>
      <c r="E2700" s="23" t="s">
        <v>13</v>
      </c>
    </row>
    <row r="2701" hidden="1">
      <c r="A2701" s="57" t="s">
        <v>1662</v>
      </c>
      <c r="B2701" s="25">
        <v>6329.0</v>
      </c>
      <c r="C2701" s="26">
        <v>6330.0</v>
      </c>
      <c r="D2701" s="27">
        <v>1.0</v>
      </c>
      <c r="E2701" s="28"/>
    </row>
    <row r="2702" hidden="1">
      <c r="A2702" s="57" t="s">
        <v>1663</v>
      </c>
      <c r="B2702" s="29">
        <v>1741.0</v>
      </c>
      <c r="C2702" s="26">
        <v>1741.0</v>
      </c>
      <c r="D2702" s="27">
        <v>0.0</v>
      </c>
      <c r="E2702" s="40"/>
    </row>
    <row r="2703" hidden="1">
      <c r="A2703" s="57" t="s">
        <v>1664</v>
      </c>
      <c r="B2703" s="25">
        <v>0.0</v>
      </c>
      <c r="C2703" s="26"/>
      <c r="D2703" s="27">
        <v>0.0</v>
      </c>
      <c r="E2703" s="41"/>
    </row>
    <row r="2704" hidden="1">
      <c r="A2704" s="57" t="s">
        <v>1666</v>
      </c>
      <c r="B2704" s="29">
        <v>0.0</v>
      </c>
      <c r="C2704" s="26"/>
      <c r="D2704" s="27">
        <v>0.0</v>
      </c>
      <c r="E2704" s="41"/>
    </row>
    <row r="2705" hidden="1">
      <c r="A2705" s="31" t="s">
        <v>1668</v>
      </c>
      <c r="B2705" s="29">
        <v>0.0</v>
      </c>
      <c r="C2705" s="26"/>
      <c r="D2705" s="27">
        <v>0.0</v>
      </c>
      <c r="E2705" s="40"/>
    </row>
    <row r="2706" hidden="1">
      <c r="A2706" s="31" t="s">
        <v>1669</v>
      </c>
      <c r="B2706" s="29">
        <v>0.0</v>
      </c>
      <c r="C2706" s="26"/>
      <c r="D2706" s="27">
        <v>0.0</v>
      </c>
      <c r="E2706" s="40"/>
    </row>
    <row r="2707" hidden="1">
      <c r="A2707" s="31" t="s">
        <v>1671</v>
      </c>
      <c r="B2707" s="29">
        <v>0.0</v>
      </c>
      <c r="C2707" s="26"/>
      <c r="D2707" s="27">
        <v>0.0</v>
      </c>
      <c r="E2707" s="28"/>
    </row>
    <row r="2708" hidden="1">
      <c r="A2708" s="31" t="s">
        <v>1673</v>
      </c>
      <c r="B2708" s="29">
        <v>1000.0</v>
      </c>
      <c r="C2708" s="26">
        <v>1000.0</v>
      </c>
      <c r="D2708" s="27">
        <v>0.0</v>
      </c>
      <c r="E2708" s="40"/>
    </row>
    <row r="2709" hidden="1">
      <c r="A2709" s="58" t="s">
        <v>1674</v>
      </c>
      <c r="B2709" s="29">
        <v>12379.0</v>
      </c>
      <c r="C2709" s="29">
        <v>11945.0</v>
      </c>
      <c r="D2709" s="27">
        <v>-434.0</v>
      </c>
      <c r="E2709" s="41"/>
    </row>
    <row r="2710" hidden="1">
      <c r="A2710" s="58" t="s">
        <v>1675</v>
      </c>
      <c r="B2710" s="29">
        <v>3201.0</v>
      </c>
      <c r="C2710" s="59">
        <v>3201.0</v>
      </c>
      <c r="D2710" s="27">
        <v>0.0</v>
      </c>
      <c r="E2710" s="41"/>
    </row>
    <row r="2711" hidden="1">
      <c r="A2711" s="58" t="s">
        <v>1676</v>
      </c>
      <c r="B2711" s="29">
        <v>9346.0</v>
      </c>
      <c r="C2711" s="59">
        <v>9346.0</v>
      </c>
      <c r="D2711" s="27">
        <v>0.0</v>
      </c>
      <c r="E2711" s="41"/>
    </row>
    <row r="2712" hidden="1">
      <c r="A2712" s="58" t="s">
        <v>1677</v>
      </c>
      <c r="B2712" s="29">
        <v>10151.0</v>
      </c>
      <c r="C2712" s="59">
        <v>10151.0</v>
      </c>
      <c r="D2712" s="27">
        <v>0.0</v>
      </c>
      <c r="E2712" s="41"/>
    </row>
    <row r="2713" hidden="1">
      <c r="A2713" s="58" t="s">
        <v>1679</v>
      </c>
      <c r="B2713" s="29">
        <v>0.0</v>
      </c>
      <c r="C2713" s="59">
        <v>0.0</v>
      </c>
      <c r="D2713" s="27">
        <v>0.0</v>
      </c>
      <c r="E2713" s="41"/>
    </row>
    <row r="2714" hidden="1">
      <c r="A2714" s="58" t="s">
        <v>1680</v>
      </c>
      <c r="B2714" s="29">
        <v>1591.0</v>
      </c>
      <c r="C2714" s="59">
        <v>1591.0</v>
      </c>
      <c r="D2714" s="27">
        <v>0.0</v>
      </c>
      <c r="E2714" s="41"/>
    </row>
    <row r="2715" hidden="1">
      <c r="A2715" s="35" t="s">
        <v>1681</v>
      </c>
      <c r="B2715" s="29">
        <v>44147.0</v>
      </c>
      <c r="C2715" s="59">
        <v>43713.0</v>
      </c>
      <c r="D2715" s="27">
        <v>-434.0</v>
      </c>
      <c r="E2715" s="41"/>
    </row>
    <row r="2716" hidden="1">
      <c r="A2716" s="36" t="s">
        <v>1682</v>
      </c>
      <c r="B2716" s="42">
        <v>0.0</v>
      </c>
      <c r="C2716" s="65">
        <v>1.0</v>
      </c>
      <c r="D2716" s="66">
        <v>1.0</v>
      </c>
      <c r="E2716" s="47"/>
    </row>
    <row r="2717" hidden="1">
      <c r="A2717" s="39"/>
      <c r="B2717" s="60"/>
      <c r="C2717" s="67"/>
      <c r="D2717" s="61"/>
      <c r="E2717" s="69"/>
    </row>
    <row r="2718" hidden="1">
      <c r="A2718" s="39"/>
      <c r="B2718" s="60"/>
      <c r="C2718" s="67"/>
      <c r="D2718" s="61"/>
      <c r="E2718" s="69"/>
    </row>
    <row r="2719" hidden="1">
      <c r="A2719" s="5" t="s">
        <v>1980</v>
      </c>
      <c r="B2719" s="6"/>
      <c r="C2719" s="6"/>
      <c r="D2719" s="6"/>
      <c r="E2719" s="7"/>
    </row>
    <row r="2720" hidden="1">
      <c r="A2720" s="10"/>
      <c r="B2720" s="11"/>
      <c r="C2720" s="11"/>
      <c r="D2720" s="11"/>
      <c r="E2720" s="12"/>
    </row>
    <row r="2721" hidden="1">
      <c r="A2721" s="5" t="s">
        <v>1655</v>
      </c>
      <c r="B2721" s="6"/>
      <c r="C2721" s="6"/>
      <c r="D2721" s="6"/>
      <c r="E2721" s="7"/>
    </row>
    <row r="2722" hidden="1">
      <c r="A2722" s="10"/>
      <c r="B2722" s="11"/>
      <c r="C2722" s="11"/>
      <c r="D2722" s="11"/>
      <c r="E2722" s="12"/>
    </row>
    <row r="2723" hidden="1">
      <c r="A2723" s="13">
        <v>46083.0</v>
      </c>
      <c r="B2723" s="6"/>
      <c r="C2723" s="54" t="s">
        <v>1656</v>
      </c>
      <c r="D2723" s="15">
        <v>46089.0</v>
      </c>
      <c r="E2723" s="7"/>
    </row>
    <row r="2724" hidden="1">
      <c r="A2724" s="10"/>
      <c r="B2724" s="11"/>
      <c r="C2724" s="16"/>
      <c r="D2724" s="11"/>
      <c r="E2724" s="12"/>
    </row>
    <row r="2725" hidden="1">
      <c r="A2725" s="55" t="s">
        <v>1985</v>
      </c>
      <c r="B2725" s="7"/>
      <c r="C2725" s="16"/>
      <c r="D2725" s="56" t="s">
        <v>1986</v>
      </c>
      <c r="E2725" s="7"/>
    </row>
    <row r="2726" hidden="1">
      <c r="A2726" s="10"/>
      <c r="B2726" s="12"/>
      <c r="C2726" s="16"/>
      <c r="D2726" s="11"/>
      <c r="E2726" s="12"/>
    </row>
    <row r="2727" hidden="1">
      <c r="A2727" s="19" t="s">
        <v>1657</v>
      </c>
      <c r="B2727" s="6"/>
      <c r="C2727" s="6"/>
      <c r="D2727" s="6"/>
      <c r="E2727" s="7"/>
    </row>
    <row r="2728" hidden="1">
      <c r="A2728" s="20" t="s">
        <v>1658</v>
      </c>
      <c r="B2728" s="21" t="s">
        <v>1659</v>
      </c>
      <c r="C2728" s="22" t="s">
        <v>1660</v>
      </c>
      <c r="D2728" s="21" t="s">
        <v>1661</v>
      </c>
      <c r="E2728" s="23" t="s">
        <v>13</v>
      </c>
    </row>
    <row r="2729" hidden="1">
      <c r="A2729" s="57" t="s">
        <v>1662</v>
      </c>
      <c r="B2729" s="25">
        <v>19082.0</v>
      </c>
      <c r="C2729" s="26">
        <v>19082.0</v>
      </c>
      <c r="D2729" s="27">
        <v>0.0</v>
      </c>
      <c r="E2729" s="28"/>
    </row>
    <row r="2730" hidden="1">
      <c r="A2730" s="57" t="s">
        <v>1663</v>
      </c>
      <c r="B2730" s="29">
        <v>12547.0</v>
      </c>
      <c r="C2730" s="26">
        <v>12547.0</v>
      </c>
      <c r="D2730" s="27">
        <v>0.0</v>
      </c>
      <c r="E2730" s="40"/>
    </row>
    <row r="2731" hidden="1">
      <c r="A2731" s="57" t="s">
        <v>1664</v>
      </c>
      <c r="B2731" s="25">
        <v>0.0</v>
      </c>
      <c r="C2731" s="26"/>
      <c r="D2731" s="27">
        <v>0.0</v>
      </c>
      <c r="E2731" s="41"/>
    </row>
    <row r="2732" hidden="1">
      <c r="A2732" s="57" t="s">
        <v>1666</v>
      </c>
      <c r="B2732" s="29">
        <v>0.0</v>
      </c>
      <c r="C2732" s="26"/>
      <c r="D2732" s="27">
        <v>0.0</v>
      </c>
      <c r="E2732" s="41"/>
    </row>
    <row r="2733" hidden="1">
      <c r="A2733" s="31" t="s">
        <v>1668</v>
      </c>
      <c r="B2733" s="29">
        <v>0.0</v>
      </c>
      <c r="C2733" s="26"/>
      <c r="D2733" s="27">
        <v>0.0</v>
      </c>
      <c r="E2733" s="40"/>
    </row>
    <row r="2734" hidden="1">
      <c r="A2734" s="31" t="s">
        <v>1669</v>
      </c>
      <c r="B2734" s="29">
        <v>0.0</v>
      </c>
      <c r="C2734" s="26"/>
      <c r="D2734" s="27">
        <v>0.0</v>
      </c>
      <c r="E2734" s="40"/>
    </row>
    <row r="2735" hidden="1">
      <c r="A2735" s="31" t="s">
        <v>1671</v>
      </c>
      <c r="B2735" s="29">
        <v>193.0</v>
      </c>
      <c r="C2735" s="26">
        <v>193.0</v>
      </c>
      <c r="D2735" s="27">
        <v>0.0</v>
      </c>
      <c r="E2735" s="28" t="s">
        <v>3775</v>
      </c>
    </row>
    <row r="2736" hidden="1">
      <c r="A2736" s="31" t="s">
        <v>1673</v>
      </c>
      <c r="B2736" s="29">
        <v>4760.0</v>
      </c>
      <c r="C2736" s="26">
        <v>4760.0</v>
      </c>
      <c r="D2736" s="27">
        <v>0.0</v>
      </c>
      <c r="E2736" s="40"/>
    </row>
    <row r="2737" hidden="1">
      <c r="A2737" s="58" t="s">
        <v>1674</v>
      </c>
      <c r="B2737" s="29">
        <v>66298.0</v>
      </c>
      <c r="C2737" s="29">
        <v>66298.0</v>
      </c>
      <c r="D2737" s="27">
        <v>0.0</v>
      </c>
      <c r="E2737" s="41"/>
    </row>
    <row r="2738" hidden="1">
      <c r="A2738" s="58" t="s">
        <v>1675</v>
      </c>
      <c r="B2738" s="29">
        <v>26926.0</v>
      </c>
      <c r="C2738" s="59">
        <v>26926.0</v>
      </c>
      <c r="D2738" s="27">
        <v>0.0</v>
      </c>
      <c r="E2738" s="41"/>
    </row>
    <row r="2739" hidden="1">
      <c r="A2739" s="58" t="s">
        <v>1676</v>
      </c>
      <c r="B2739" s="29">
        <v>54591.0</v>
      </c>
      <c r="C2739" s="59">
        <v>54591.0</v>
      </c>
      <c r="D2739" s="27">
        <v>0.0</v>
      </c>
      <c r="E2739" s="41"/>
    </row>
    <row r="2740" hidden="1">
      <c r="A2740" s="58" t="s">
        <v>1677</v>
      </c>
      <c r="B2740" s="29">
        <v>50394.0</v>
      </c>
      <c r="C2740" s="59">
        <v>50703.0</v>
      </c>
      <c r="D2740" s="27">
        <v>309.0</v>
      </c>
      <c r="E2740" s="41"/>
    </row>
    <row r="2741" hidden="1">
      <c r="A2741" s="58" t="s">
        <v>1679</v>
      </c>
      <c r="B2741" s="29">
        <v>856.0</v>
      </c>
      <c r="C2741" s="59">
        <v>856.0</v>
      </c>
      <c r="D2741" s="27">
        <v>0.0</v>
      </c>
      <c r="E2741" s="41"/>
    </row>
    <row r="2742" hidden="1">
      <c r="A2742" s="58" t="s">
        <v>1680</v>
      </c>
      <c r="B2742" s="29">
        <v>6970.0</v>
      </c>
      <c r="C2742" s="59">
        <v>6970.0</v>
      </c>
      <c r="D2742" s="27">
        <v>0.0</v>
      </c>
      <c r="E2742" s="41"/>
    </row>
    <row r="2743" hidden="1">
      <c r="A2743" s="35" t="s">
        <v>1681</v>
      </c>
      <c r="B2743" s="29">
        <v>235647.0</v>
      </c>
      <c r="C2743" s="59">
        <v>236454.0</v>
      </c>
      <c r="D2743" s="27">
        <v>807.0</v>
      </c>
      <c r="E2743" s="41"/>
    </row>
    <row r="2744" hidden="1">
      <c r="A2744" s="36" t="s">
        <v>1682</v>
      </c>
      <c r="B2744" s="42">
        <v>0.0</v>
      </c>
      <c r="C2744" s="65">
        <v>-498.0</v>
      </c>
      <c r="D2744" s="66">
        <v>-498.0</v>
      </c>
      <c r="E2744" s="47"/>
    </row>
    <row r="2745" hidden="1">
      <c r="A2745" s="39"/>
      <c r="B2745" s="60"/>
      <c r="C2745" s="67"/>
      <c r="D2745" s="61"/>
      <c r="E2745" s="69"/>
    </row>
    <row r="2746" hidden="1">
      <c r="A2746" s="39"/>
      <c r="B2746" s="60"/>
      <c r="C2746" s="67"/>
      <c r="D2746" s="61"/>
      <c r="E2746" s="69"/>
    </row>
    <row r="2747" hidden="1">
      <c r="A2747" s="5" t="s">
        <v>1980</v>
      </c>
      <c r="B2747" s="6"/>
      <c r="C2747" s="6"/>
      <c r="D2747" s="6"/>
      <c r="E2747" s="7"/>
    </row>
    <row r="2748" hidden="1">
      <c r="A2748" s="10"/>
      <c r="B2748" s="11"/>
      <c r="C2748" s="11"/>
      <c r="D2748" s="11"/>
      <c r="E2748" s="12"/>
    </row>
    <row r="2749" hidden="1">
      <c r="A2749" s="5" t="s">
        <v>1655</v>
      </c>
      <c r="B2749" s="6"/>
      <c r="C2749" s="6"/>
      <c r="D2749" s="6"/>
      <c r="E2749" s="7"/>
    </row>
    <row r="2750" hidden="1">
      <c r="A2750" s="10"/>
      <c r="B2750" s="11"/>
      <c r="C2750" s="11"/>
      <c r="D2750" s="11"/>
      <c r="E2750" s="12"/>
    </row>
    <row r="2751" hidden="1">
      <c r="A2751" s="13">
        <v>46090.0</v>
      </c>
      <c r="B2751" s="6"/>
      <c r="C2751" s="54" t="s">
        <v>1656</v>
      </c>
      <c r="D2751" s="15">
        <v>46096.0</v>
      </c>
      <c r="E2751" s="7"/>
    </row>
    <row r="2752" hidden="1">
      <c r="A2752" s="10"/>
      <c r="B2752" s="11"/>
      <c r="C2752" s="16"/>
      <c r="D2752" s="11"/>
      <c r="E2752" s="12"/>
    </row>
    <row r="2753" hidden="1">
      <c r="A2753" s="55" t="s">
        <v>1985</v>
      </c>
      <c r="B2753" s="7"/>
      <c r="C2753" s="16"/>
      <c r="D2753" s="56" t="s">
        <v>1986</v>
      </c>
      <c r="E2753" s="7"/>
    </row>
    <row r="2754" hidden="1">
      <c r="A2754" s="10"/>
      <c r="B2754" s="12"/>
      <c r="C2754" s="16"/>
      <c r="D2754" s="11"/>
      <c r="E2754" s="12"/>
    </row>
    <row r="2755" hidden="1">
      <c r="A2755" s="19" t="s">
        <v>1657</v>
      </c>
      <c r="B2755" s="6"/>
      <c r="C2755" s="6"/>
      <c r="D2755" s="6"/>
      <c r="E2755" s="7"/>
    </row>
    <row r="2756" hidden="1">
      <c r="A2756" s="20" t="s">
        <v>1658</v>
      </c>
      <c r="B2756" s="21" t="s">
        <v>1659</v>
      </c>
      <c r="C2756" s="22" t="s">
        <v>1660</v>
      </c>
      <c r="D2756" s="21" t="s">
        <v>1661</v>
      </c>
      <c r="E2756" s="23" t="s">
        <v>13</v>
      </c>
    </row>
    <row r="2757" hidden="1">
      <c r="A2757" s="57" t="s">
        <v>1662</v>
      </c>
      <c r="B2757" s="25">
        <v>27081.0</v>
      </c>
      <c r="C2757" s="26">
        <v>27081.0</v>
      </c>
      <c r="D2757" s="27">
        <v>0.0</v>
      </c>
      <c r="E2757" s="28"/>
    </row>
    <row r="2758" hidden="1">
      <c r="A2758" s="57" t="s">
        <v>1663</v>
      </c>
      <c r="B2758" s="29">
        <v>15649.0</v>
      </c>
      <c r="C2758" s="26">
        <v>15649.0</v>
      </c>
      <c r="D2758" s="27">
        <v>0.0</v>
      </c>
      <c r="E2758" s="40"/>
    </row>
    <row r="2759" hidden="1">
      <c r="A2759" s="57" t="s">
        <v>1664</v>
      </c>
      <c r="B2759" s="25">
        <v>0.0</v>
      </c>
      <c r="C2759" s="26"/>
      <c r="D2759" s="27">
        <v>0.0</v>
      </c>
      <c r="E2759" s="41"/>
    </row>
    <row r="2760" hidden="1">
      <c r="A2760" s="57" t="s">
        <v>1666</v>
      </c>
      <c r="B2760" s="29">
        <v>0.0</v>
      </c>
      <c r="C2760" s="26"/>
      <c r="D2760" s="27">
        <v>0.0</v>
      </c>
      <c r="E2760" s="41"/>
    </row>
    <row r="2761" hidden="1">
      <c r="A2761" s="31" t="s">
        <v>1668</v>
      </c>
      <c r="B2761" s="29">
        <v>40.0</v>
      </c>
      <c r="C2761" s="26"/>
      <c r="D2761" s="27">
        <v>-40.0</v>
      </c>
      <c r="E2761" s="40"/>
    </row>
    <row r="2762" hidden="1">
      <c r="A2762" s="31" t="s">
        <v>1669</v>
      </c>
      <c r="B2762" s="29">
        <v>0.0</v>
      </c>
      <c r="C2762" s="26"/>
      <c r="D2762" s="27">
        <v>0.0</v>
      </c>
      <c r="E2762" s="40"/>
    </row>
    <row r="2763" hidden="1">
      <c r="A2763" s="31" t="s">
        <v>1671</v>
      </c>
      <c r="B2763" s="29">
        <v>0.0</v>
      </c>
      <c r="C2763" s="26"/>
      <c r="D2763" s="27">
        <v>0.0</v>
      </c>
      <c r="E2763" s="28"/>
    </row>
    <row r="2764" hidden="1">
      <c r="A2764" s="31" t="s">
        <v>1673</v>
      </c>
      <c r="B2764" s="29">
        <v>4960.0</v>
      </c>
      <c r="C2764" s="26">
        <v>5000.0</v>
      </c>
      <c r="D2764" s="27">
        <v>40.0</v>
      </c>
      <c r="E2764" s="40"/>
    </row>
    <row r="2765" hidden="1">
      <c r="A2765" s="58" t="s">
        <v>1674</v>
      </c>
      <c r="B2765" s="29">
        <v>78678.0</v>
      </c>
      <c r="C2765" s="29">
        <v>78678.0</v>
      </c>
      <c r="D2765" s="27">
        <v>0.0</v>
      </c>
      <c r="E2765" s="41"/>
    </row>
    <row r="2766" hidden="1">
      <c r="A2766" s="58" t="s">
        <v>1675</v>
      </c>
      <c r="B2766" s="29">
        <v>33045.0</v>
      </c>
      <c r="C2766" s="59">
        <v>33045.0</v>
      </c>
      <c r="D2766" s="27">
        <v>0.0</v>
      </c>
      <c r="E2766" s="41"/>
    </row>
    <row r="2767" hidden="1">
      <c r="A2767" s="58" t="s">
        <v>1676</v>
      </c>
      <c r="B2767" s="29">
        <v>72232.0</v>
      </c>
      <c r="C2767" s="59">
        <v>72232.0</v>
      </c>
      <c r="D2767" s="27">
        <v>0.0</v>
      </c>
      <c r="E2767" s="41"/>
    </row>
    <row r="2768" hidden="1">
      <c r="A2768" s="58" t="s">
        <v>1677</v>
      </c>
      <c r="B2768" s="29">
        <v>57576.0</v>
      </c>
      <c r="C2768" s="59">
        <v>57876.0</v>
      </c>
      <c r="D2768" s="27">
        <v>300.0</v>
      </c>
      <c r="E2768" s="41"/>
    </row>
    <row r="2769" hidden="1">
      <c r="A2769" s="58" t="s">
        <v>1679</v>
      </c>
      <c r="B2769" s="29">
        <v>927.0</v>
      </c>
      <c r="C2769" s="59">
        <v>927.0</v>
      </c>
      <c r="D2769" s="27">
        <v>0.0</v>
      </c>
      <c r="E2769" s="41"/>
    </row>
    <row r="2770" hidden="1">
      <c r="A2770" s="58" t="s">
        <v>1680</v>
      </c>
      <c r="B2770" s="29">
        <v>9504.0</v>
      </c>
      <c r="C2770" s="59">
        <v>9504.0</v>
      </c>
      <c r="D2770" s="27">
        <v>0.0</v>
      </c>
      <c r="E2770" s="41"/>
    </row>
    <row r="2771" hidden="1">
      <c r="A2771" s="35" t="s">
        <v>1681</v>
      </c>
      <c r="B2771" s="29">
        <v>290186.6</v>
      </c>
      <c r="C2771" s="59">
        <v>290486.6</v>
      </c>
      <c r="D2771" s="27">
        <v>300.0</v>
      </c>
      <c r="E2771" s="41"/>
    </row>
    <row r="2772" hidden="1">
      <c r="A2772" s="36" t="s">
        <v>1682</v>
      </c>
      <c r="B2772" s="42">
        <v>0.9000000000014552</v>
      </c>
      <c r="C2772" s="65">
        <v>1.400000000023283</v>
      </c>
      <c r="D2772" s="66">
        <v>0.5000000000218279</v>
      </c>
      <c r="E2772" s="47"/>
    </row>
    <row r="2773" hidden="1">
      <c r="A2773" s="39"/>
      <c r="B2773" s="60"/>
      <c r="C2773" s="67"/>
      <c r="D2773" s="61"/>
      <c r="E2773" s="69"/>
    </row>
    <row r="2774" hidden="1">
      <c r="A2774" s="39"/>
      <c r="B2774" s="60"/>
      <c r="C2774" s="67"/>
      <c r="D2774" s="61"/>
      <c r="E2774" s="69"/>
    </row>
    <row r="2775" hidden="1">
      <c r="A2775" s="5" t="s">
        <v>1980</v>
      </c>
      <c r="B2775" s="6"/>
      <c r="C2775" s="6"/>
      <c r="D2775" s="6"/>
      <c r="E2775" s="7"/>
    </row>
    <row r="2776" hidden="1">
      <c r="A2776" s="10"/>
      <c r="B2776" s="11"/>
      <c r="C2776" s="11"/>
      <c r="D2776" s="11"/>
      <c r="E2776" s="12"/>
    </row>
    <row r="2777" hidden="1">
      <c r="A2777" s="5" t="s">
        <v>1655</v>
      </c>
      <c r="B2777" s="6"/>
      <c r="C2777" s="6"/>
      <c r="D2777" s="6"/>
      <c r="E2777" s="7"/>
    </row>
    <row r="2778" hidden="1">
      <c r="A2778" s="10"/>
      <c r="B2778" s="11"/>
      <c r="C2778" s="11"/>
      <c r="D2778" s="11"/>
      <c r="E2778" s="12"/>
    </row>
    <row r="2779" hidden="1">
      <c r="A2779" s="13">
        <v>46097.0</v>
      </c>
      <c r="B2779" s="6"/>
      <c r="C2779" s="54" t="s">
        <v>1656</v>
      </c>
      <c r="D2779" s="15">
        <v>46103.0</v>
      </c>
      <c r="E2779" s="7"/>
    </row>
    <row r="2780" hidden="1">
      <c r="A2780" s="10"/>
      <c r="B2780" s="11"/>
      <c r="C2780" s="16"/>
      <c r="D2780" s="11"/>
      <c r="E2780" s="12"/>
    </row>
    <row r="2781" hidden="1">
      <c r="A2781" s="55" t="s">
        <v>1985</v>
      </c>
      <c r="B2781" s="7"/>
      <c r="C2781" s="16"/>
      <c r="D2781" s="56" t="s">
        <v>1986</v>
      </c>
      <c r="E2781" s="7"/>
    </row>
    <row r="2782" hidden="1">
      <c r="A2782" s="10"/>
      <c r="B2782" s="12"/>
      <c r="C2782" s="16"/>
      <c r="D2782" s="11"/>
      <c r="E2782" s="12"/>
    </row>
    <row r="2783" hidden="1">
      <c r="A2783" s="19" t="s">
        <v>1657</v>
      </c>
      <c r="B2783" s="6"/>
      <c r="C2783" s="6"/>
      <c r="D2783" s="6"/>
      <c r="E2783" s="7"/>
    </row>
    <row r="2784" hidden="1">
      <c r="A2784" s="20" t="s">
        <v>1658</v>
      </c>
      <c r="B2784" s="21" t="s">
        <v>1659</v>
      </c>
      <c r="C2784" s="22" t="s">
        <v>1660</v>
      </c>
      <c r="D2784" s="21" t="s">
        <v>1661</v>
      </c>
      <c r="E2784" s="23" t="s">
        <v>13</v>
      </c>
    </row>
    <row r="2785" hidden="1">
      <c r="A2785" s="57" t="s">
        <v>1662</v>
      </c>
      <c r="B2785" s="25">
        <v>20738.0</v>
      </c>
      <c r="C2785" s="26">
        <v>20738.0</v>
      </c>
      <c r="D2785" s="27">
        <v>0.0</v>
      </c>
      <c r="E2785" s="28"/>
    </row>
    <row r="2786" hidden="1">
      <c r="A2786" s="57" t="s">
        <v>1663</v>
      </c>
      <c r="B2786" s="29">
        <v>14274.0</v>
      </c>
      <c r="C2786" s="26">
        <v>14274.0</v>
      </c>
      <c r="D2786" s="27">
        <v>0.0</v>
      </c>
      <c r="E2786" s="40"/>
    </row>
    <row r="2787" hidden="1">
      <c r="A2787" s="57" t="s">
        <v>1664</v>
      </c>
      <c r="B2787" s="25">
        <v>800.0</v>
      </c>
      <c r="C2787" s="26">
        <v>800.0</v>
      </c>
      <c r="D2787" s="27">
        <v>0.0</v>
      </c>
      <c r="E2787" s="41"/>
    </row>
    <row r="2788" hidden="1">
      <c r="A2788" s="57" t="s">
        <v>1666</v>
      </c>
      <c r="B2788" s="29">
        <v>500.0</v>
      </c>
      <c r="C2788" s="26">
        <v>500.0</v>
      </c>
      <c r="D2788" s="27">
        <v>0.0</v>
      </c>
      <c r="E2788" s="41"/>
    </row>
    <row r="2789" hidden="1">
      <c r="A2789" s="31" t="s">
        <v>1668</v>
      </c>
      <c r="B2789" s="29">
        <v>0.0</v>
      </c>
      <c r="C2789" s="26"/>
      <c r="D2789" s="27">
        <v>0.0</v>
      </c>
      <c r="E2789" s="40"/>
    </row>
    <row r="2790" hidden="1">
      <c r="A2790" s="31" t="s">
        <v>1669</v>
      </c>
      <c r="B2790" s="29">
        <v>0.0</v>
      </c>
      <c r="C2790" s="26"/>
      <c r="D2790" s="27">
        <v>0.0</v>
      </c>
      <c r="E2790" s="40"/>
    </row>
    <row r="2791" hidden="1">
      <c r="A2791" s="31" t="s">
        <v>1671</v>
      </c>
      <c r="B2791" s="29">
        <v>6099.0</v>
      </c>
      <c r="C2791" s="26">
        <v>6099.0</v>
      </c>
      <c r="D2791" s="27">
        <v>0.0</v>
      </c>
      <c r="E2791" s="28" t="s">
        <v>3776</v>
      </c>
    </row>
    <row r="2792" hidden="1">
      <c r="A2792" s="31" t="s">
        <v>1673</v>
      </c>
      <c r="B2792" s="29">
        <v>4240.0</v>
      </c>
      <c r="C2792" s="26">
        <v>4240.0</v>
      </c>
      <c r="D2792" s="27">
        <v>0.0</v>
      </c>
      <c r="E2792" s="40"/>
    </row>
    <row r="2793" hidden="1">
      <c r="A2793" s="58" t="s">
        <v>1674</v>
      </c>
      <c r="B2793" s="29">
        <v>79222.0</v>
      </c>
      <c r="C2793" s="29">
        <v>79222.0</v>
      </c>
      <c r="D2793" s="27">
        <v>0.0</v>
      </c>
      <c r="E2793" s="41"/>
    </row>
    <row r="2794" hidden="1">
      <c r="A2794" s="58" t="s">
        <v>1675</v>
      </c>
      <c r="B2794" s="29">
        <v>35221.0</v>
      </c>
      <c r="C2794" s="59">
        <v>34563.0</v>
      </c>
      <c r="D2794" s="27">
        <v>-658.0</v>
      </c>
      <c r="E2794" s="41"/>
    </row>
    <row r="2795" hidden="1">
      <c r="A2795" s="58" t="s">
        <v>1676</v>
      </c>
      <c r="B2795" s="29">
        <v>58417.0</v>
      </c>
      <c r="C2795" s="59">
        <v>58417.0</v>
      </c>
      <c r="D2795" s="27">
        <v>0.0</v>
      </c>
      <c r="E2795" s="41"/>
    </row>
    <row r="2796" hidden="1">
      <c r="A2796" s="58" t="s">
        <v>1677</v>
      </c>
      <c r="B2796" s="29">
        <v>56040.0</v>
      </c>
      <c r="C2796" s="59">
        <v>56040.0</v>
      </c>
      <c r="D2796" s="27">
        <v>0.0</v>
      </c>
      <c r="E2796" s="41"/>
    </row>
    <row r="2797" hidden="1">
      <c r="A2797" s="58" t="s">
        <v>1679</v>
      </c>
      <c r="B2797" s="29">
        <v>3705.0</v>
      </c>
      <c r="C2797" s="59">
        <v>3705.0</v>
      </c>
      <c r="D2797" s="27">
        <v>0.0</v>
      </c>
      <c r="E2797" s="41"/>
    </row>
    <row r="2798" hidden="1">
      <c r="A2798" s="58" t="s">
        <v>1680</v>
      </c>
      <c r="B2798" s="29">
        <v>6796.0</v>
      </c>
      <c r="C2798" s="59">
        <v>6796.0</v>
      </c>
      <c r="D2798" s="27">
        <v>0.0</v>
      </c>
      <c r="E2798" s="41"/>
    </row>
    <row r="2799" hidden="1">
      <c r="A2799" s="35" t="s">
        <v>1681</v>
      </c>
      <c r="B2799" s="29">
        <v>279255.0</v>
      </c>
      <c r="C2799" s="59">
        <v>278597.0</v>
      </c>
      <c r="D2799" s="27">
        <v>-658.0</v>
      </c>
      <c r="E2799" s="41"/>
    </row>
    <row r="2800" hidden="1">
      <c r="A2800" s="36" t="s">
        <v>1682</v>
      </c>
      <c r="B2800" s="42">
        <v>1.0</v>
      </c>
      <c r="C2800" s="65">
        <v>1.0</v>
      </c>
      <c r="D2800" s="66">
        <v>0.0</v>
      </c>
      <c r="E2800" s="47"/>
    </row>
    <row r="2801" hidden="1">
      <c r="A2801" s="39"/>
      <c r="B2801" s="60"/>
      <c r="C2801" s="67"/>
      <c r="D2801" s="61"/>
      <c r="E2801" s="69"/>
    </row>
    <row r="2802" hidden="1">
      <c r="A2802" s="39"/>
      <c r="B2802" s="60"/>
      <c r="C2802" s="67"/>
      <c r="D2802" s="61"/>
      <c r="E2802" s="69"/>
    </row>
    <row r="2803" hidden="1">
      <c r="A2803" s="5" t="s">
        <v>1980</v>
      </c>
      <c r="B2803" s="6"/>
      <c r="C2803" s="6"/>
      <c r="D2803" s="6"/>
      <c r="E2803" s="7"/>
    </row>
    <row r="2804" hidden="1">
      <c r="A2804" s="10"/>
      <c r="B2804" s="11"/>
      <c r="C2804" s="11"/>
      <c r="D2804" s="11"/>
      <c r="E2804" s="12"/>
    </row>
    <row r="2805" hidden="1">
      <c r="A2805" s="5" t="s">
        <v>1655</v>
      </c>
      <c r="B2805" s="6"/>
      <c r="C2805" s="6"/>
      <c r="D2805" s="6"/>
      <c r="E2805" s="7"/>
    </row>
    <row r="2806" hidden="1">
      <c r="A2806" s="10"/>
      <c r="B2806" s="11"/>
      <c r="C2806" s="11"/>
      <c r="D2806" s="11"/>
      <c r="E2806" s="12"/>
    </row>
    <row r="2807" hidden="1">
      <c r="A2807" s="13">
        <v>46104.0</v>
      </c>
      <c r="B2807" s="6"/>
      <c r="C2807" s="54" t="s">
        <v>1656</v>
      </c>
      <c r="D2807" s="15">
        <v>46110.0</v>
      </c>
      <c r="E2807" s="7"/>
    </row>
    <row r="2808" hidden="1">
      <c r="A2808" s="10"/>
      <c r="B2808" s="11"/>
      <c r="C2808" s="16"/>
      <c r="D2808" s="11"/>
      <c r="E2808" s="12"/>
    </row>
    <row r="2809" hidden="1">
      <c r="A2809" s="55" t="s">
        <v>1985</v>
      </c>
      <c r="B2809" s="7"/>
      <c r="C2809" s="16"/>
      <c r="D2809" s="56" t="s">
        <v>1986</v>
      </c>
      <c r="E2809" s="7"/>
    </row>
    <row r="2810" hidden="1">
      <c r="A2810" s="10"/>
      <c r="B2810" s="12"/>
      <c r="C2810" s="16"/>
      <c r="D2810" s="11"/>
      <c r="E2810" s="12"/>
    </row>
    <row r="2811" hidden="1">
      <c r="A2811" s="19" t="s">
        <v>1657</v>
      </c>
      <c r="B2811" s="6"/>
      <c r="C2811" s="6"/>
      <c r="D2811" s="6"/>
      <c r="E2811" s="7"/>
    </row>
    <row r="2812" hidden="1">
      <c r="A2812" s="20" t="s">
        <v>1658</v>
      </c>
      <c r="B2812" s="21" t="s">
        <v>1659</v>
      </c>
      <c r="C2812" s="22" t="s">
        <v>1660</v>
      </c>
      <c r="D2812" s="21" t="s">
        <v>1661</v>
      </c>
      <c r="E2812" s="23" t="s">
        <v>13</v>
      </c>
    </row>
    <row r="2813" hidden="1">
      <c r="A2813" s="57" t="s">
        <v>1662</v>
      </c>
      <c r="B2813" s="25">
        <v>33440.0</v>
      </c>
      <c r="C2813" s="26">
        <v>33440.0</v>
      </c>
      <c r="D2813" s="27">
        <v>0.0</v>
      </c>
      <c r="E2813" s="28"/>
    </row>
    <row r="2814" hidden="1">
      <c r="A2814" s="57" t="s">
        <v>1663</v>
      </c>
      <c r="B2814" s="29">
        <v>13159.0</v>
      </c>
      <c r="C2814" s="26">
        <v>13159.0</v>
      </c>
      <c r="D2814" s="27">
        <v>0.0</v>
      </c>
      <c r="E2814" s="40"/>
    </row>
    <row r="2815" hidden="1">
      <c r="A2815" s="57" t="s">
        <v>1664</v>
      </c>
      <c r="B2815" s="25">
        <v>680.0</v>
      </c>
      <c r="C2815" s="26">
        <v>680.0</v>
      </c>
      <c r="D2815" s="27">
        <v>0.0</v>
      </c>
      <c r="E2815" s="41"/>
    </row>
    <row r="2816" hidden="1">
      <c r="A2816" s="57" t="s">
        <v>1666</v>
      </c>
      <c r="B2816" s="29">
        <v>500.0</v>
      </c>
      <c r="C2816" s="26">
        <v>500.0</v>
      </c>
      <c r="D2816" s="27">
        <v>0.0</v>
      </c>
      <c r="E2816" s="41"/>
    </row>
    <row r="2817" hidden="1">
      <c r="A2817" s="31" t="s">
        <v>1668</v>
      </c>
      <c r="B2817" s="29">
        <v>0.0</v>
      </c>
      <c r="C2817" s="26"/>
      <c r="D2817" s="27">
        <v>0.0</v>
      </c>
      <c r="E2817" s="40"/>
    </row>
    <row r="2818" hidden="1">
      <c r="A2818" s="31" t="s">
        <v>1669</v>
      </c>
      <c r="B2818" s="29">
        <v>0.0</v>
      </c>
      <c r="C2818" s="26"/>
      <c r="D2818" s="27">
        <v>0.0</v>
      </c>
      <c r="E2818" s="40"/>
    </row>
    <row r="2819" hidden="1">
      <c r="A2819" s="31" t="s">
        <v>1671</v>
      </c>
      <c r="B2819" s="29">
        <v>160.0</v>
      </c>
      <c r="C2819" s="26">
        <v>160.0</v>
      </c>
      <c r="D2819" s="27">
        <v>0.0</v>
      </c>
      <c r="E2819" s="28" t="s">
        <v>2218</v>
      </c>
    </row>
    <row r="2820" hidden="1">
      <c r="A2820" s="31" t="s">
        <v>1673</v>
      </c>
      <c r="B2820" s="29">
        <v>4715.0</v>
      </c>
      <c r="C2820" s="26">
        <v>4715.0</v>
      </c>
      <c r="D2820" s="27">
        <v>0.0</v>
      </c>
      <c r="E2820" s="40"/>
    </row>
    <row r="2821" hidden="1">
      <c r="A2821" s="58" t="s">
        <v>1674</v>
      </c>
      <c r="B2821" s="29">
        <v>60665.0</v>
      </c>
      <c r="C2821" s="29">
        <v>60665.0</v>
      </c>
      <c r="D2821" s="27">
        <v>0.0</v>
      </c>
      <c r="E2821" s="41"/>
    </row>
    <row r="2822" hidden="1">
      <c r="A2822" s="58" t="s">
        <v>1675</v>
      </c>
      <c r="B2822" s="29">
        <v>44927.0</v>
      </c>
      <c r="C2822" s="59">
        <v>44927.0</v>
      </c>
      <c r="D2822" s="27">
        <v>0.0</v>
      </c>
      <c r="E2822" s="41"/>
    </row>
    <row r="2823" hidden="1">
      <c r="A2823" s="58" t="s">
        <v>1676</v>
      </c>
      <c r="B2823" s="29">
        <v>61180.22</v>
      </c>
      <c r="C2823" s="59">
        <v>62410.630000000005</v>
      </c>
      <c r="D2823" s="27">
        <v>1230.4100000000035</v>
      </c>
      <c r="E2823" s="41"/>
    </row>
    <row r="2824" hidden="1">
      <c r="A2824" s="58" t="s">
        <v>1677</v>
      </c>
      <c r="B2824" s="29">
        <v>52360.0</v>
      </c>
      <c r="C2824" s="59">
        <v>52360.0</v>
      </c>
      <c r="D2824" s="27">
        <v>0.0</v>
      </c>
      <c r="E2824" s="41"/>
    </row>
    <row r="2825" hidden="1">
      <c r="A2825" s="58" t="s">
        <v>1679</v>
      </c>
      <c r="B2825" s="29">
        <v>0.0</v>
      </c>
      <c r="C2825" s="59">
        <v>0.0</v>
      </c>
      <c r="D2825" s="27">
        <v>0.0</v>
      </c>
      <c r="E2825" s="41"/>
    </row>
    <row r="2826" hidden="1">
      <c r="A2826" s="58" t="s">
        <v>1680</v>
      </c>
      <c r="B2826" s="29">
        <v>10711.61</v>
      </c>
      <c r="C2826" s="59">
        <v>10711.609999999999</v>
      </c>
      <c r="D2826" s="27">
        <v>-1.8189894035458565E-12</v>
      </c>
      <c r="E2826" s="41"/>
    </row>
    <row r="2827" hidden="1">
      <c r="A2827" s="35" t="s">
        <v>1681</v>
      </c>
      <c r="B2827" s="29">
        <v>271786.8300000001</v>
      </c>
      <c r="C2827" s="59">
        <v>273017.2400000001</v>
      </c>
      <c r="D2827" s="27">
        <v>1230.4100000000326</v>
      </c>
      <c r="E2827" s="41"/>
    </row>
    <row r="2828" hidden="1">
      <c r="A2828" s="36" t="s">
        <v>1682</v>
      </c>
      <c r="B2828" s="42">
        <v>-0.6100000000369619</v>
      </c>
      <c r="C2828" s="65">
        <v>-0.6100000001024455</v>
      </c>
      <c r="D2828" s="66">
        <v>-6.548361852765083E-11</v>
      </c>
      <c r="E2828" s="47"/>
    </row>
    <row r="2829" hidden="1">
      <c r="A2829" s="39"/>
      <c r="B2829" s="60"/>
      <c r="C2829" s="67"/>
      <c r="D2829" s="61"/>
      <c r="E2829" s="69"/>
    </row>
    <row r="2830" hidden="1">
      <c r="A2830" s="39"/>
      <c r="B2830" s="60"/>
      <c r="C2830" s="67"/>
      <c r="D2830" s="61"/>
      <c r="E2830" s="69"/>
    </row>
    <row r="2831" hidden="1">
      <c r="A2831" s="5" t="s">
        <v>1980</v>
      </c>
      <c r="B2831" s="6"/>
      <c r="C2831" s="6"/>
      <c r="D2831" s="6"/>
      <c r="E2831" s="7"/>
    </row>
    <row r="2832" hidden="1">
      <c r="A2832" s="10"/>
      <c r="B2832" s="11"/>
      <c r="C2832" s="11"/>
      <c r="D2832" s="11"/>
      <c r="E2832" s="12"/>
    </row>
    <row r="2833" hidden="1">
      <c r="A2833" s="5" t="s">
        <v>1655</v>
      </c>
      <c r="B2833" s="6"/>
      <c r="C2833" s="6"/>
      <c r="D2833" s="6"/>
      <c r="E2833" s="7"/>
    </row>
    <row r="2834" hidden="1">
      <c r="A2834" s="10"/>
      <c r="B2834" s="11"/>
      <c r="C2834" s="11"/>
      <c r="D2834" s="11"/>
      <c r="E2834" s="12"/>
    </row>
    <row r="2835" hidden="1">
      <c r="A2835" s="13">
        <v>46111.0</v>
      </c>
      <c r="B2835" s="6"/>
      <c r="C2835" s="54" t="s">
        <v>1656</v>
      </c>
      <c r="D2835" s="15">
        <v>46112.0</v>
      </c>
      <c r="E2835" s="7"/>
    </row>
    <row r="2836" hidden="1">
      <c r="A2836" s="10"/>
      <c r="B2836" s="11"/>
      <c r="C2836" s="16"/>
      <c r="D2836" s="11"/>
      <c r="E2836" s="12"/>
    </row>
    <row r="2837" hidden="1">
      <c r="A2837" s="55" t="s">
        <v>1985</v>
      </c>
      <c r="B2837" s="7"/>
      <c r="C2837" s="16"/>
      <c r="D2837" s="56" t="s">
        <v>1987</v>
      </c>
      <c r="E2837" s="7"/>
    </row>
    <row r="2838" hidden="1">
      <c r="A2838" s="10"/>
      <c r="B2838" s="12"/>
      <c r="C2838" s="16"/>
      <c r="D2838" s="11"/>
      <c r="E2838" s="12"/>
    </row>
    <row r="2839" hidden="1">
      <c r="A2839" s="19" t="s">
        <v>1657</v>
      </c>
      <c r="B2839" s="6"/>
      <c r="C2839" s="6"/>
      <c r="D2839" s="6"/>
      <c r="E2839" s="7"/>
    </row>
    <row r="2840" hidden="1">
      <c r="A2840" s="20" t="s">
        <v>1658</v>
      </c>
      <c r="B2840" s="21" t="s">
        <v>1659</v>
      </c>
      <c r="C2840" s="22" t="s">
        <v>1660</v>
      </c>
      <c r="D2840" s="21" t="s">
        <v>1661</v>
      </c>
      <c r="E2840" s="23" t="s">
        <v>13</v>
      </c>
    </row>
    <row r="2841" hidden="1">
      <c r="A2841" s="57" t="s">
        <v>1662</v>
      </c>
      <c r="B2841" s="25">
        <v>3771.0</v>
      </c>
      <c r="C2841" s="26">
        <v>3771.0</v>
      </c>
      <c r="D2841" s="27">
        <v>0.0</v>
      </c>
      <c r="E2841" s="28"/>
    </row>
    <row r="2842" hidden="1">
      <c r="A2842" s="57" t="s">
        <v>1663</v>
      </c>
      <c r="B2842" s="29">
        <v>4212.0</v>
      </c>
      <c r="C2842" s="26">
        <v>4212.0</v>
      </c>
      <c r="D2842" s="27">
        <v>0.0</v>
      </c>
      <c r="E2842" s="40"/>
    </row>
    <row r="2843" hidden="1">
      <c r="A2843" s="57" t="s">
        <v>1664</v>
      </c>
      <c r="B2843" s="25">
        <v>0.0</v>
      </c>
      <c r="C2843" s="26"/>
      <c r="D2843" s="27">
        <v>0.0</v>
      </c>
      <c r="E2843" s="41"/>
    </row>
    <row r="2844" hidden="1">
      <c r="A2844" s="57" t="s">
        <v>1666</v>
      </c>
      <c r="B2844" s="29">
        <v>0.0</v>
      </c>
      <c r="C2844" s="26"/>
      <c r="D2844" s="27">
        <v>0.0</v>
      </c>
      <c r="E2844" s="41"/>
    </row>
    <row r="2845" hidden="1">
      <c r="A2845" s="31" t="s">
        <v>1668</v>
      </c>
      <c r="B2845" s="29">
        <v>0.0</v>
      </c>
      <c r="C2845" s="26"/>
      <c r="D2845" s="27">
        <v>0.0</v>
      </c>
      <c r="E2845" s="40"/>
    </row>
    <row r="2846" hidden="1">
      <c r="A2846" s="31" t="s">
        <v>1669</v>
      </c>
      <c r="B2846" s="29">
        <v>0.0</v>
      </c>
      <c r="C2846" s="26"/>
      <c r="D2846" s="27">
        <v>0.0</v>
      </c>
      <c r="E2846" s="40"/>
    </row>
    <row r="2847" hidden="1">
      <c r="A2847" s="31" t="s">
        <v>1671</v>
      </c>
      <c r="B2847" s="29">
        <v>3420.0</v>
      </c>
      <c r="C2847" s="26">
        <v>3420.0</v>
      </c>
      <c r="D2847" s="27">
        <v>0.0</v>
      </c>
      <c r="E2847" s="28" t="s">
        <v>3777</v>
      </c>
    </row>
    <row r="2848" hidden="1">
      <c r="A2848" s="31" t="s">
        <v>1673</v>
      </c>
      <c r="B2848" s="29">
        <v>1170.0</v>
      </c>
      <c r="C2848" s="26">
        <v>1170.0</v>
      </c>
      <c r="D2848" s="27">
        <v>0.0</v>
      </c>
      <c r="E2848" s="40"/>
    </row>
    <row r="2849" hidden="1">
      <c r="A2849" s="58" t="s">
        <v>1674</v>
      </c>
      <c r="B2849" s="29">
        <v>16157.0</v>
      </c>
      <c r="C2849" s="29">
        <v>16157.0</v>
      </c>
      <c r="D2849" s="27">
        <v>0.0</v>
      </c>
      <c r="E2849" s="41"/>
    </row>
    <row r="2850" hidden="1">
      <c r="A2850" s="58" t="s">
        <v>1675</v>
      </c>
      <c r="B2850" s="29">
        <v>12287.0</v>
      </c>
      <c r="C2850" s="59">
        <v>12287.0</v>
      </c>
      <c r="D2850" s="27">
        <v>0.0</v>
      </c>
      <c r="E2850" s="41"/>
    </row>
    <row r="2851" hidden="1">
      <c r="A2851" s="58" t="s">
        <v>1676</v>
      </c>
      <c r="B2851" s="29">
        <v>16448.42</v>
      </c>
      <c r="C2851" s="59">
        <v>16448.42</v>
      </c>
      <c r="D2851" s="27">
        <v>0.0</v>
      </c>
      <c r="E2851" s="41"/>
    </row>
    <row r="2852" hidden="1">
      <c r="A2852" s="58" t="s">
        <v>1677</v>
      </c>
      <c r="B2852" s="29">
        <v>15498.0</v>
      </c>
      <c r="C2852" s="59">
        <v>15498.0</v>
      </c>
      <c r="D2852" s="27">
        <v>0.0</v>
      </c>
      <c r="E2852" s="41"/>
    </row>
    <row r="2853" hidden="1">
      <c r="A2853" s="58" t="s">
        <v>1679</v>
      </c>
      <c r="B2853" s="29">
        <v>0.0</v>
      </c>
      <c r="C2853" s="59">
        <v>0.0</v>
      </c>
      <c r="D2853" s="27">
        <v>0.0</v>
      </c>
      <c r="E2853" s="41"/>
    </row>
    <row r="2854" hidden="1">
      <c r="A2854" s="58" t="s">
        <v>1680</v>
      </c>
      <c r="B2854" s="29">
        <v>3053.6000000000004</v>
      </c>
      <c r="C2854" s="59">
        <v>3053.6000000000004</v>
      </c>
      <c r="D2854" s="27">
        <v>0.0</v>
      </c>
      <c r="E2854" s="41"/>
    </row>
    <row r="2855" hidden="1">
      <c r="A2855" s="35" t="s">
        <v>1681</v>
      </c>
      <c r="B2855" s="29">
        <v>72963.52</v>
      </c>
      <c r="C2855" s="59">
        <v>72963.52000000002</v>
      </c>
      <c r="D2855" s="27">
        <v>1.4551915228366852E-11</v>
      </c>
      <c r="E2855" s="41"/>
    </row>
    <row r="2856" hidden="1">
      <c r="A2856" s="36" t="s">
        <v>1682</v>
      </c>
      <c r="B2856" s="42">
        <v>-0.10000000000582077</v>
      </c>
      <c r="C2856" s="65">
        <v>-0.10000000002037268</v>
      </c>
      <c r="D2856" s="66">
        <v>-1.4551915228366852E-11</v>
      </c>
      <c r="E2856" s="47"/>
    </row>
    <row r="2857" hidden="1">
      <c r="A2857" s="39"/>
      <c r="B2857" s="60"/>
      <c r="C2857" s="67"/>
      <c r="D2857" s="61"/>
      <c r="E2857" s="69"/>
    </row>
    <row r="2858" hidden="1">
      <c r="A2858" s="39"/>
      <c r="B2858" s="60"/>
      <c r="C2858" s="67"/>
      <c r="D2858" s="61"/>
      <c r="E2858" s="69"/>
    </row>
    <row r="2859" hidden="1">
      <c r="A2859" s="5" t="s">
        <v>1980</v>
      </c>
      <c r="B2859" s="6"/>
      <c r="C2859" s="6"/>
      <c r="D2859" s="6"/>
      <c r="E2859" s="7"/>
    </row>
    <row r="2860" hidden="1">
      <c r="A2860" s="10"/>
      <c r="B2860" s="11"/>
      <c r="C2860" s="11"/>
      <c r="D2860" s="11"/>
      <c r="E2860" s="12"/>
    </row>
    <row r="2861" hidden="1">
      <c r="A2861" s="5" t="s">
        <v>1655</v>
      </c>
      <c r="B2861" s="6"/>
      <c r="C2861" s="6"/>
      <c r="D2861" s="6"/>
      <c r="E2861" s="7"/>
    </row>
    <row r="2862" hidden="1">
      <c r="A2862" s="10"/>
      <c r="B2862" s="11"/>
      <c r="C2862" s="11"/>
      <c r="D2862" s="11"/>
      <c r="E2862" s="12"/>
    </row>
    <row r="2863" hidden="1">
      <c r="A2863" s="13">
        <v>46113.0</v>
      </c>
      <c r="B2863" s="6"/>
      <c r="C2863" s="54" t="s">
        <v>1656</v>
      </c>
      <c r="D2863" s="15">
        <v>46117.0</v>
      </c>
      <c r="E2863" s="7"/>
    </row>
    <row r="2864" hidden="1">
      <c r="A2864" s="10"/>
      <c r="B2864" s="11"/>
      <c r="C2864" s="16"/>
      <c r="D2864" s="11"/>
      <c r="E2864" s="12"/>
    </row>
    <row r="2865" hidden="1">
      <c r="A2865" s="55" t="s">
        <v>1988</v>
      </c>
      <c r="B2865" s="7"/>
      <c r="C2865" s="16"/>
      <c r="D2865" s="56" t="s">
        <v>1986</v>
      </c>
      <c r="E2865" s="7"/>
    </row>
    <row r="2866" hidden="1">
      <c r="A2866" s="10"/>
      <c r="B2866" s="12"/>
      <c r="C2866" s="16"/>
      <c r="D2866" s="11"/>
      <c r="E2866" s="12"/>
    </row>
    <row r="2867" hidden="1">
      <c r="A2867" s="19" t="s">
        <v>1657</v>
      </c>
      <c r="B2867" s="6"/>
      <c r="C2867" s="6"/>
      <c r="D2867" s="6"/>
      <c r="E2867" s="7"/>
    </row>
    <row r="2868" hidden="1">
      <c r="A2868" s="20" t="s">
        <v>1658</v>
      </c>
      <c r="B2868" s="21" t="s">
        <v>1659</v>
      </c>
      <c r="C2868" s="22" t="s">
        <v>1660</v>
      </c>
      <c r="D2868" s="21" t="s">
        <v>1661</v>
      </c>
      <c r="E2868" s="23" t="s">
        <v>13</v>
      </c>
    </row>
    <row r="2869" hidden="1">
      <c r="A2869" s="57" t="s">
        <v>1662</v>
      </c>
      <c r="B2869" s="25">
        <v>20073.0</v>
      </c>
      <c r="C2869" s="26">
        <v>20073.0</v>
      </c>
      <c r="D2869" s="27">
        <v>0.0</v>
      </c>
      <c r="E2869" s="28"/>
    </row>
    <row r="2870" hidden="1">
      <c r="A2870" s="57" t="s">
        <v>1663</v>
      </c>
      <c r="B2870" s="29">
        <v>11032.0</v>
      </c>
      <c r="C2870" s="26">
        <v>11032.0</v>
      </c>
      <c r="D2870" s="27">
        <v>0.0</v>
      </c>
      <c r="E2870" s="40"/>
    </row>
    <row r="2871" hidden="1">
      <c r="A2871" s="57" t="s">
        <v>1664</v>
      </c>
      <c r="B2871" s="25">
        <v>0.0</v>
      </c>
      <c r="C2871" s="26"/>
      <c r="D2871" s="27">
        <v>0.0</v>
      </c>
      <c r="E2871" s="41"/>
    </row>
    <row r="2872" hidden="1">
      <c r="A2872" s="57" t="s">
        <v>1666</v>
      </c>
      <c r="B2872" s="29">
        <v>500.0</v>
      </c>
      <c r="C2872" s="26">
        <v>500.0</v>
      </c>
      <c r="D2872" s="27">
        <v>0.0</v>
      </c>
      <c r="E2872" s="41"/>
    </row>
    <row r="2873" hidden="1">
      <c r="A2873" s="31" t="s">
        <v>1668</v>
      </c>
      <c r="B2873" s="29">
        <v>0.0</v>
      </c>
      <c r="C2873" s="26"/>
      <c r="D2873" s="27">
        <v>0.0</v>
      </c>
      <c r="E2873" s="40"/>
    </row>
    <row r="2874" hidden="1">
      <c r="A2874" s="31" t="s">
        <v>1669</v>
      </c>
      <c r="B2874" s="29">
        <v>0.0</v>
      </c>
      <c r="C2874" s="26"/>
      <c r="D2874" s="27">
        <v>0.0</v>
      </c>
      <c r="E2874" s="40"/>
    </row>
    <row r="2875" hidden="1">
      <c r="A2875" s="31" t="s">
        <v>1671</v>
      </c>
      <c r="B2875" s="29">
        <v>2412.0</v>
      </c>
      <c r="C2875" s="26">
        <v>2277.0</v>
      </c>
      <c r="D2875" s="27">
        <v>-135.0</v>
      </c>
      <c r="E2875" s="28" t="s">
        <v>3778</v>
      </c>
    </row>
    <row r="2876" hidden="1">
      <c r="A2876" s="31" t="s">
        <v>1673</v>
      </c>
      <c r="B2876" s="29">
        <v>4005.0</v>
      </c>
      <c r="C2876" s="26">
        <v>4140.0</v>
      </c>
      <c r="D2876" s="27">
        <v>135.0</v>
      </c>
      <c r="E2876" s="40"/>
    </row>
    <row r="2877" hidden="1">
      <c r="A2877" s="58" t="s">
        <v>1674</v>
      </c>
      <c r="B2877" s="29">
        <v>54082.0</v>
      </c>
      <c r="C2877" s="29">
        <v>54082.0</v>
      </c>
      <c r="D2877" s="27">
        <v>0.0</v>
      </c>
      <c r="E2877" s="41"/>
    </row>
    <row r="2878" hidden="1">
      <c r="A2878" s="58" t="s">
        <v>1675</v>
      </c>
      <c r="B2878" s="29">
        <v>34418.0</v>
      </c>
      <c r="C2878" s="59">
        <v>34418.0</v>
      </c>
      <c r="D2878" s="27">
        <v>0.0</v>
      </c>
      <c r="E2878" s="41"/>
    </row>
    <row r="2879" hidden="1">
      <c r="A2879" s="58" t="s">
        <v>1676</v>
      </c>
      <c r="B2879" s="29">
        <v>47924.0</v>
      </c>
      <c r="C2879" s="59">
        <v>47924.0</v>
      </c>
      <c r="D2879" s="27">
        <v>0.0</v>
      </c>
      <c r="E2879" s="41"/>
    </row>
    <row r="2880" hidden="1">
      <c r="A2880" s="58" t="s">
        <v>1677</v>
      </c>
      <c r="B2880" s="29">
        <v>40670.0</v>
      </c>
      <c r="C2880" s="59">
        <v>40670.0</v>
      </c>
      <c r="D2880" s="27">
        <v>0.0</v>
      </c>
      <c r="E2880" s="41"/>
    </row>
    <row r="2881" hidden="1">
      <c r="A2881" s="58" t="s">
        <v>1679</v>
      </c>
      <c r="B2881" s="29">
        <v>0.0</v>
      </c>
      <c r="C2881" s="59">
        <v>0.0</v>
      </c>
      <c r="D2881" s="27">
        <v>0.0</v>
      </c>
      <c r="E2881" s="41"/>
    </row>
    <row r="2882" hidden="1">
      <c r="A2882" s="58" t="s">
        <v>1680</v>
      </c>
      <c r="B2882" s="29">
        <v>9383.0</v>
      </c>
      <c r="C2882" s="59">
        <v>9383.0</v>
      </c>
      <c r="D2882" s="27">
        <v>0.0</v>
      </c>
      <c r="E2882" s="41"/>
    </row>
    <row r="2883" hidden="1">
      <c r="A2883" s="35" t="s">
        <v>1681</v>
      </c>
      <c r="B2883" s="29">
        <v>215116.1</v>
      </c>
      <c r="C2883" s="59">
        <v>215116.1</v>
      </c>
      <c r="D2883" s="27">
        <v>0.0</v>
      </c>
      <c r="E2883" s="41"/>
    </row>
    <row r="2884" hidden="1">
      <c r="A2884" s="36" t="s">
        <v>1682</v>
      </c>
      <c r="B2884" s="42">
        <v>-0.09999999999854481</v>
      </c>
      <c r="C2884" s="65">
        <v>-0.10000000000582077</v>
      </c>
      <c r="D2884" s="66">
        <v>-7.275957614183426E-12</v>
      </c>
      <c r="E2884" s="47"/>
    </row>
    <row r="2885" hidden="1">
      <c r="A2885" s="39"/>
      <c r="B2885" s="60"/>
      <c r="C2885" s="67"/>
      <c r="D2885" s="61"/>
      <c r="E2885" s="69"/>
    </row>
    <row r="2886" hidden="1">
      <c r="A2886" s="39"/>
      <c r="B2886" s="60"/>
      <c r="C2886" s="67"/>
      <c r="D2886" s="61"/>
      <c r="E2886" s="69"/>
    </row>
    <row r="2887" hidden="1">
      <c r="A2887" s="5" t="s">
        <v>1980</v>
      </c>
      <c r="B2887" s="6"/>
      <c r="C2887" s="6"/>
      <c r="D2887" s="6"/>
      <c r="E2887" s="7"/>
    </row>
    <row r="2888" hidden="1">
      <c r="A2888" s="10"/>
      <c r="B2888" s="11"/>
      <c r="C2888" s="11"/>
      <c r="D2888" s="11"/>
      <c r="E2888" s="12"/>
    </row>
    <row r="2889" hidden="1">
      <c r="A2889" s="5" t="s">
        <v>1655</v>
      </c>
      <c r="B2889" s="6"/>
      <c r="C2889" s="6"/>
      <c r="D2889" s="6"/>
      <c r="E2889" s="7"/>
    </row>
    <row r="2890" hidden="1">
      <c r="A2890" s="10"/>
      <c r="B2890" s="11"/>
      <c r="C2890" s="11"/>
      <c r="D2890" s="11"/>
      <c r="E2890" s="12"/>
    </row>
    <row r="2891" hidden="1">
      <c r="A2891" s="13">
        <v>46118.0</v>
      </c>
      <c r="B2891" s="6"/>
      <c r="C2891" s="54" t="s">
        <v>1656</v>
      </c>
      <c r="D2891" s="15">
        <v>46124.0</v>
      </c>
      <c r="E2891" s="7"/>
    </row>
    <row r="2892" hidden="1">
      <c r="A2892" s="10"/>
      <c r="B2892" s="11"/>
      <c r="C2892" s="16"/>
      <c r="D2892" s="11"/>
      <c r="E2892" s="12"/>
    </row>
    <row r="2893" hidden="1">
      <c r="A2893" s="55" t="s">
        <v>1985</v>
      </c>
      <c r="B2893" s="7"/>
      <c r="C2893" s="16"/>
      <c r="D2893" s="56" t="s">
        <v>1986</v>
      </c>
      <c r="E2893" s="7"/>
    </row>
    <row r="2894" hidden="1">
      <c r="A2894" s="10"/>
      <c r="B2894" s="12"/>
      <c r="C2894" s="16"/>
      <c r="D2894" s="11"/>
      <c r="E2894" s="12"/>
    </row>
    <row r="2895" hidden="1">
      <c r="A2895" s="19" t="s">
        <v>1657</v>
      </c>
      <c r="B2895" s="6"/>
      <c r="C2895" s="6"/>
      <c r="D2895" s="6"/>
      <c r="E2895" s="7"/>
    </row>
    <row r="2896" hidden="1">
      <c r="A2896" s="20" t="s">
        <v>1658</v>
      </c>
      <c r="B2896" s="21" t="s">
        <v>1659</v>
      </c>
      <c r="C2896" s="22" t="s">
        <v>1660</v>
      </c>
      <c r="D2896" s="21" t="s">
        <v>1661</v>
      </c>
      <c r="E2896" s="23" t="s">
        <v>13</v>
      </c>
    </row>
    <row r="2897" hidden="1">
      <c r="A2897" s="57" t="s">
        <v>1662</v>
      </c>
      <c r="B2897" s="25">
        <v>22864.0</v>
      </c>
      <c r="C2897" s="26">
        <v>22864.0</v>
      </c>
      <c r="D2897" s="27">
        <v>0.0</v>
      </c>
      <c r="E2897" s="28"/>
    </row>
    <row r="2898" hidden="1">
      <c r="A2898" s="57" t="s">
        <v>1663</v>
      </c>
      <c r="B2898" s="29">
        <v>17563.0</v>
      </c>
      <c r="C2898" s="26">
        <v>17563.0</v>
      </c>
      <c r="D2898" s="27">
        <v>0.0</v>
      </c>
      <c r="E2898" s="40"/>
    </row>
    <row r="2899" hidden="1">
      <c r="A2899" s="57" t="s">
        <v>1664</v>
      </c>
      <c r="B2899" s="25">
        <v>0.0</v>
      </c>
      <c r="C2899" s="26"/>
      <c r="D2899" s="27">
        <v>0.0</v>
      </c>
      <c r="E2899" s="41"/>
    </row>
    <row r="2900" hidden="1">
      <c r="A2900" s="57" t="s">
        <v>1666</v>
      </c>
      <c r="B2900" s="29">
        <v>500.0</v>
      </c>
      <c r="C2900" s="26">
        <v>500.0</v>
      </c>
      <c r="D2900" s="27">
        <v>0.0</v>
      </c>
      <c r="E2900" s="41"/>
    </row>
    <row r="2901" hidden="1">
      <c r="A2901" s="31" t="s">
        <v>1668</v>
      </c>
      <c r="B2901" s="29">
        <v>135.0</v>
      </c>
      <c r="C2901" s="26"/>
      <c r="D2901" s="27">
        <v>-135.0</v>
      </c>
      <c r="E2901" s="40"/>
    </row>
    <row r="2902" hidden="1">
      <c r="A2902" s="31" t="s">
        <v>1669</v>
      </c>
      <c r="B2902" s="29">
        <v>0.0</v>
      </c>
      <c r="C2902" s="26"/>
      <c r="D2902" s="27">
        <v>0.0</v>
      </c>
      <c r="E2902" s="40"/>
    </row>
    <row r="2903" hidden="1">
      <c r="A2903" s="31" t="s">
        <v>1671</v>
      </c>
      <c r="B2903" s="29">
        <v>9527.0</v>
      </c>
      <c r="C2903" s="26">
        <v>9537.0</v>
      </c>
      <c r="D2903" s="27">
        <v>10.0</v>
      </c>
      <c r="E2903" s="28" t="s">
        <v>3779</v>
      </c>
    </row>
    <row r="2904" hidden="1">
      <c r="A2904" s="31" t="s">
        <v>1673</v>
      </c>
      <c r="B2904" s="29">
        <v>3285.0</v>
      </c>
      <c r="C2904" s="26">
        <v>3415.0</v>
      </c>
      <c r="D2904" s="27">
        <v>130.0</v>
      </c>
      <c r="E2904" s="40"/>
    </row>
    <row r="2905" hidden="1">
      <c r="A2905" s="58" t="s">
        <v>1674</v>
      </c>
      <c r="B2905" s="29">
        <v>71855.0</v>
      </c>
      <c r="C2905" s="29">
        <v>71855.0</v>
      </c>
      <c r="D2905" s="27">
        <v>0.0</v>
      </c>
      <c r="E2905" s="41"/>
    </row>
    <row r="2906" hidden="1">
      <c r="A2906" s="58" t="s">
        <v>1675</v>
      </c>
      <c r="B2906" s="29">
        <v>43480.0</v>
      </c>
      <c r="C2906" s="59">
        <v>43480.0</v>
      </c>
      <c r="D2906" s="27">
        <v>0.0</v>
      </c>
      <c r="E2906" s="41"/>
    </row>
    <row r="2907" hidden="1">
      <c r="A2907" s="58" t="s">
        <v>1676</v>
      </c>
      <c r="B2907" s="29">
        <v>62440.0</v>
      </c>
      <c r="C2907" s="59">
        <v>62440.0</v>
      </c>
      <c r="D2907" s="27">
        <v>0.0</v>
      </c>
      <c r="E2907" s="41"/>
    </row>
    <row r="2908" hidden="1">
      <c r="A2908" s="58" t="s">
        <v>1677</v>
      </c>
      <c r="B2908" s="29">
        <v>53579.0</v>
      </c>
      <c r="C2908" s="59">
        <v>53828.0</v>
      </c>
      <c r="D2908" s="27">
        <v>249.0</v>
      </c>
      <c r="E2908" s="41"/>
    </row>
    <row r="2909" hidden="1">
      <c r="A2909" s="58" t="s">
        <v>1679</v>
      </c>
      <c r="B2909" s="29">
        <v>4023.0</v>
      </c>
      <c r="C2909" s="59">
        <v>4023.0</v>
      </c>
      <c r="D2909" s="27">
        <v>0.0</v>
      </c>
      <c r="E2909" s="41"/>
    </row>
    <row r="2910" hidden="1">
      <c r="A2910" s="58" t="s">
        <v>1680</v>
      </c>
      <c r="B2910" s="29">
        <v>12472.0</v>
      </c>
      <c r="C2910" s="59">
        <v>12472.0</v>
      </c>
      <c r="D2910" s="27">
        <v>0.0</v>
      </c>
      <c r="E2910" s="41"/>
    </row>
    <row r="2911" hidden="1">
      <c r="A2911" s="35" t="s">
        <v>1681</v>
      </c>
      <c r="B2911" s="29">
        <v>289250.2</v>
      </c>
      <c r="C2911" s="59">
        <v>289499.2</v>
      </c>
      <c r="D2911" s="27">
        <v>249.0</v>
      </c>
      <c r="E2911" s="41"/>
    </row>
    <row r="2912" hidden="1">
      <c r="A2912" s="36" t="s">
        <v>1682</v>
      </c>
      <c r="B2912" s="42">
        <v>0.8000000000029104</v>
      </c>
      <c r="C2912" s="65">
        <v>5.7999999999883585</v>
      </c>
      <c r="D2912" s="66">
        <v>4.999999999985448</v>
      </c>
      <c r="E2912" s="47"/>
    </row>
    <row r="2913" hidden="1">
      <c r="A2913" s="39"/>
      <c r="B2913" s="60"/>
      <c r="C2913" s="67"/>
      <c r="D2913" s="61"/>
      <c r="E2913" s="69"/>
    </row>
    <row r="2914" hidden="1">
      <c r="A2914" s="39"/>
      <c r="B2914" s="60"/>
      <c r="C2914" s="67"/>
      <c r="D2914" s="61"/>
      <c r="E2914" s="69"/>
    </row>
    <row r="2915" hidden="1">
      <c r="A2915" s="5" t="s">
        <v>1980</v>
      </c>
      <c r="B2915" s="6"/>
      <c r="C2915" s="6"/>
      <c r="D2915" s="6"/>
      <c r="E2915" s="7"/>
    </row>
    <row r="2916" hidden="1">
      <c r="A2916" s="10"/>
      <c r="B2916" s="11"/>
      <c r="C2916" s="11"/>
      <c r="D2916" s="11"/>
      <c r="E2916" s="12"/>
    </row>
    <row r="2917" hidden="1">
      <c r="A2917" s="5" t="s">
        <v>1655</v>
      </c>
      <c r="B2917" s="6"/>
      <c r="C2917" s="6"/>
      <c r="D2917" s="6"/>
      <c r="E2917" s="7"/>
    </row>
    <row r="2918" hidden="1">
      <c r="A2918" s="10"/>
      <c r="B2918" s="11"/>
      <c r="C2918" s="11"/>
      <c r="D2918" s="11"/>
      <c r="E2918" s="12"/>
    </row>
    <row r="2919" hidden="1">
      <c r="A2919" s="13">
        <v>46125.0</v>
      </c>
      <c r="B2919" s="6"/>
      <c r="C2919" s="54" t="s">
        <v>1656</v>
      </c>
      <c r="D2919" s="15">
        <v>46131.0</v>
      </c>
      <c r="E2919" s="7"/>
    </row>
    <row r="2920" hidden="1">
      <c r="A2920" s="10"/>
      <c r="B2920" s="11"/>
      <c r="C2920" s="16"/>
      <c r="D2920" s="11"/>
      <c r="E2920" s="12"/>
    </row>
    <row r="2921" hidden="1">
      <c r="A2921" s="55" t="s">
        <v>1985</v>
      </c>
      <c r="B2921" s="7"/>
      <c r="C2921" s="16"/>
      <c r="D2921" s="56" t="s">
        <v>1986</v>
      </c>
      <c r="E2921" s="7"/>
    </row>
    <row r="2922" hidden="1">
      <c r="A2922" s="10"/>
      <c r="B2922" s="12"/>
      <c r="C2922" s="16"/>
      <c r="D2922" s="11"/>
      <c r="E2922" s="12"/>
    </row>
    <row r="2923" hidden="1">
      <c r="A2923" s="19" t="s">
        <v>1657</v>
      </c>
      <c r="B2923" s="6"/>
      <c r="C2923" s="6"/>
      <c r="D2923" s="6"/>
      <c r="E2923" s="7"/>
    </row>
    <row r="2924" hidden="1">
      <c r="A2924" s="20" t="s">
        <v>1658</v>
      </c>
      <c r="B2924" s="21" t="s">
        <v>1659</v>
      </c>
      <c r="C2924" s="22" t="s">
        <v>1660</v>
      </c>
      <c r="D2924" s="21" t="s">
        <v>1661</v>
      </c>
      <c r="E2924" s="23" t="s">
        <v>13</v>
      </c>
    </row>
    <row r="2925" hidden="1">
      <c r="A2925" s="57" t="s">
        <v>1662</v>
      </c>
      <c r="B2925" s="25">
        <v>16035.0</v>
      </c>
      <c r="C2925" s="26">
        <v>15900.0</v>
      </c>
      <c r="D2925" s="27">
        <v>-135.0</v>
      </c>
      <c r="E2925" s="28"/>
    </row>
    <row r="2926" hidden="1">
      <c r="A2926" s="57" t="s">
        <v>1663</v>
      </c>
      <c r="B2926" s="29">
        <v>16198.0</v>
      </c>
      <c r="C2926" s="26">
        <v>16198.0</v>
      </c>
      <c r="D2926" s="27">
        <v>0.0</v>
      </c>
      <c r="E2926" s="40"/>
    </row>
    <row r="2927" hidden="1">
      <c r="A2927" s="57" t="s">
        <v>1664</v>
      </c>
      <c r="B2927" s="25">
        <v>0.0</v>
      </c>
      <c r="C2927" s="26"/>
      <c r="D2927" s="27">
        <v>0.0</v>
      </c>
      <c r="E2927" s="41"/>
    </row>
    <row r="2928" hidden="1">
      <c r="A2928" s="57" t="s">
        <v>1666</v>
      </c>
      <c r="B2928" s="29">
        <v>1000.0</v>
      </c>
      <c r="C2928" s="26">
        <v>1000.0</v>
      </c>
      <c r="D2928" s="27">
        <v>0.0</v>
      </c>
      <c r="E2928" s="41"/>
    </row>
    <row r="2929" hidden="1">
      <c r="A2929" s="31" t="s">
        <v>1668</v>
      </c>
      <c r="B2929" s="29">
        <v>90.0</v>
      </c>
      <c r="C2929" s="26"/>
      <c r="D2929" s="27">
        <v>-90.0</v>
      </c>
      <c r="E2929" s="40"/>
    </row>
    <row r="2930" hidden="1">
      <c r="A2930" s="31" t="s">
        <v>1669</v>
      </c>
      <c r="B2930" s="29">
        <v>0.0</v>
      </c>
      <c r="C2930" s="26">
        <v>150.0</v>
      </c>
      <c r="D2930" s="27">
        <v>150.0</v>
      </c>
      <c r="E2930" s="40" t="s">
        <v>1686</v>
      </c>
    </row>
    <row r="2931" hidden="1">
      <c r="A2931" s="31" t="s">
        <v>1671</v>
      </c>
      <c r="B2931" s="29">
        <v>12944.0</v>
      </c>
      <c r="C2931" s="26">
        <v>12865.0</v>
      </c>
      <c r="D2931" s="27">
        <v>-79.0</v>
      </c>
      <c r="E2931" s="28" t="s">
        <v>3780</v>
      </c>
    </row>
    <row r="2932" hidden="1">
      <c r="A2932" s="31" t="s">
        <v>1673</v>
      </c>
      <c r="B2932" s="29">
        <v>3960.0</v>
      </c>
      <c r="C2932" s="26">
        <v>4145.0</v>
      </c>
      <c r="D2932" s="27">
        <v>185.0</v>
      </c>
      <c r="E2932" s="40"/>
    </row>
    <row r="2933" hidden="1">
      <c r="A2933" s="58" t="s">
        <v>1674</v>
      </c>
      <c r="B2933" s="29">
        <v>63242.0</v>
      </c>
      <c r="C2933" s="29">
        <v>63242.0</v>
      </c>
      <c r="D2933" s="27">
        <v>0.0</v>
      </c>
      <c r="E2933" s="41"/>
    </row>
    <row r="2934" hidden="1">
      <c r="A2934" s="58" t="s">
        <v>1675</v>
      </c>
      <c r="B2934" s="29">
        <v>40810.0</v>
      </c>
      <c r="C2934" s="59">
        <v>40810.0</v>
      </c>
      <c r="D2934" s="27">
        <v>0.0</v>
      </c>
      <c r="E2934" s="41"/>
    </row>
    <row r="2935" hidden="1">
      <c r="A2935" s="58" t="s">
        <v>1676</v>
      </c>
      <c r="B2935" s="29">
        <v>53230.0</v>
      </c>
      <c r="C2935" s="59">
        <v>53230.0</v>
      </c>
      <c r="D2935" s="27">
        <v>0.0</v>
      </c>
      <c r="E2935" s="41"/>
    </row>
    <row r="2936" hidden="1">
      <c r="A2936" s="58" t="s">
        <v>1677</v>
      </c>
      <c r="B2936" s="29">
        <v>60750.0</v>
      </c>
      <c r="C2936" s="59">
        <v>60750.0</v>
      </c>
      <c r="D2936" s="27">
        <v>0.0</v>
      </c>
      <c r="E2936" s="41"/>
    </row>
    <row r="2937" hidden="1">
      <c r="A2937" s="58" t="s">
        <v>1679</v>
      </c>
      <c r="B2937" s="29">
        <v>1001.0</v>
      </c>
      <c r="C2937" s="59">
        <v>1001.0</v>
      </c>
      <c r="D2937" s="27">
        <v>0.0</v>
      </c>
      <c r="E2937" s="41"/>
    </row>
    <row r="2938" hidden="1">
      <c r="A2938" s="58" t="s">
        <v>1680</v>
      </c>
      <c r="B2938" s="29">
        <v>13817.0</v>
      </c>
      <c r="C2938" s="59">
        <v>13817.0</v>
      </c>
      <c r="D2938" s="27">
        <v>0.0</v>
      </c>
      <c r="E2938" s="41"/>
    </row>
    <row r="2939" hidden="1">
      <c r="A2939" s="35" t="s">
        <v>1681</v>
      </c>
      <c r="B2939" s="29">
        <v>269260.2</v>
      </c>
      <c r="C2939" s="59">
        <v>269260.2</v>
      </c>
      <c r="D2939" s="27">
        <v>0.0</v>
      </c>
      <c r="E2939" s="41"/>
    </row>
    <row r="2940" hidden="1">
      <c r="A2940" s="36" t="s">
        <v>1682</v>
      </c>
      <c r="B2940" s="42">
        <v>-0.19999999999708962</v>
      </c>
      <c r="C2940" s="65">
        <v>30.79999999998836</v>
      </c>
      <c r="D2940" s="66">
        <v>30.999999999985448</v>
      </c>
      <c r="E2940" s="47"/>
    </row>
    <row r="2941" hidden="1">
      <c r="A2941" s="39"/>
      <c r="B2941" s="60"/>
      <c r="C2941" s="67"/>
      <c r="D2941" s="61"/>
      <c r="E2941" s="69"/>
    </row>
    <row r="2942" hidden="1">
      <c r="A2942" s="39"/>
      <c r="B2942" s="60"/>
      <c r="C2942" s="67"/>
      <c r="D2942" s="61"/>
      <c r="E2942" s="69"/>
    </row>
    <row r="2943">
      <c r="A2943" s="5" t="s">
        <v>1980</v>
      </c>
      <c r="B2943" s="6"/>
      <c r="C2943" s="6"/>
      <c r="D2943" s="6"/>
      <c r="E2943" s="7"/>
    </row>
    <row r="2944">
      <c r="A2944" s="10"/>
      <c r="B2944" s="11"/>
      <c r="C2944" s="11"/>
      <c r="D2944" s="11"/>
      <c r="E2944" s="12"/>
    </row>
    <row r="2945">
      <c r="A2945" s="5" t="s">
        <v>1655</v>
      </c>
      <c r="B2945" s="6"/>
      <c r="C2945" s="6"/>
      <c r="D2945" s="6"/>
      <c r="E2945" s="7"/>
    </row>
    <row r="2946">
      <c r="A2946" s="10"/>
      <c r="B2946" s="11"/>
      <c r="C2946" s="11"/>
      <c r="D2946" s="11"/>
      <c r="E2946" s="12"/>
    </row>
    <row r="2947">
      <c r="A2947" s="13">
        <v>46132.0</v>
      </c>
      <c r="B2947" s="6"/>
      <c r="C2947" s="54" t="s">
        <v>1656</v>
      </c>
      <c r="D2947" s="15">
        <v>46138.0</v>
      </c>
      <c r="E2947" s="7"/>
    </row>
    <row r="2948">
      <c r="A2948" s="10"/>
      <c r="B2948" s="11"/>
      <c r="C2948" s="16"/>
      <c r="D2948" s="11"/>
      <c r="E2948" s="12"/>
    </row>
    <row r="2949">
      <c r="A2949" s="55" t="s">
        <v>1985</v>
      </c>
      <c r="B2949" s="7"/>
      <c r="C2949" s="16"/>
      <c r="D2949" s="56" t="s">
        <v>1986</v>
      </c>
      <c r="E2949" s="7"/>
    </row>
    <row r="2950">
      <c r="A2950" s="10"/>
      <c r="B2950" s="12"/>
      <c r="C2950" s="16"/>
      <c r="D2950" s="11"/>
      <c r="E2950" s="12"/>
    </row>
    <row r="2951">
      <c r="A2951" s="19" t="s">
        <v>1657</v>
      </c>
      <c r="B2951" s="6"/>
      <c r="C2951" s="6"/>
      <c r="D2951" s="6"/>
      <c r="E2951" s="7"/>
    </row>
    <row r="2952">
      <c r="A2952" s="20" t="s">
        <v>1658</v>
      </c>
      <c r="B2952" s="21" t="s">
        <v>1659</v>
      </c>
      <c r="C2952" s="22" t="s">
        <v>1660</v>
      </c>
      <c r="D2952" s="21" t="s">
        <v>1661</v>
      </c>
      <c r="E2952" s="23" t="s">
        <v>13</v>
      </c>
    </row>
    <row r="2953">
      <c r="A2953" s="57" t="s">
        <v>1662</v>
      </c>
      <c r="B2953" s="25">
        <v>36734.0</v>
      </c>
      <c r="C2953" s="26">
        <v>36735.0</v>
      </c>
      <c r="D2953" s="27">
        <v>1.0</v>
      </c>
      <c r="E2953" s="28"/>
    </row>
    <row r="2954">
      <c r="A2954" s="57" t="s">
        <v>1663</v>
      </c>
      <c r="B2954" s="29">
        <v>14956.5</v>
      </c>
      <c r="C2954" s="26">
        <v>14956.5</v>
      </c>
      <c r="D2954" s="27">
        <v>0.0</v>
      </c>
      <c r="E2954" s="40"/>
    </row>
    <row r="2955">
      <c r="A2955" s="57" t="s">
        <v>1664</v>
      </c>
      <c r="B2955" s="25">
        <v>870.0</v>
      </c>
      <c r="C2955" s="26">
        <v>870.0</v>
      </c>
      <c r="D2955" s="27">
        <v>0.0</v>
      </c>
      <c r="E2955" s="41"/>
    </row>
    <row r="2956">
      <c r="A2956" s="57" t="s">
        <v>1666</v>
      </c>
      <c r="B2956" s="29">
        <v>1500.0</v>
      </c>
      <c r="C2956" s="26">
        <v>1500.0</v>
      </c>
      <c r="D2956" s="27">
        <v>0.0</v>
      </c>
      <c r="E2956" s="41"/>
    </row>
    <row r="2957">
      <c r="A2957" s="31" t="s">
        <v>1668</v>
      </c>
      <c r="B2957" s="29">
        <v>0.0</v>
      </c>
      <c r="C2957" s="26"/>
      <c r="D2957" s="27">
        <v>0.0</v>
      </c>
      <c r="E2957" s="40"/>
    </row>
    <row r="2958">
      <c r="A2958" s="31" t="s">
        <v>1669</v>
      </c>
      <c r="B2958" s="29">
        <v>0.0</v>
      </c>
      <c r="C2958" s="26">
        <v>105.0</v>
      </c>
      <c r="D2958" s="27">
        <v>105.0</v>
      </c>
      <c r="E2958" s="40" t="s">
        <v>1686</v>
      </c>
    </row>
    <row r="2959">
      <c r="A2959" s="31" t="s">
        <v>1671</v>
      </c>
      <c r="B2959" s="29">
        <v>3920.0</v>
      </c>
      <c r="C2959" s="26">
        <v>3815.0</v>
      </c>
      <c r="D2959" s="27">
        <v>-105.0</v>
      </c>
      <c r="E2959" s="28" t="s">
        <v>3781</v>
      </c>
    </row>
    <row r="2960">
      <c r="A2960" s="31" t="s">
        <v>1673</v>
      </c>
      <c r="B2960" s="29">
        <v>4275.0</v>
      </c>
      <c r="C2960" s="26">
        <v>4275.0</v>
      </c>
      <c r="D2960" s="27">
        <v>0.0</v>
      </c>
      <c r="E2960" s="40"/>
    </row>
    <row r="2961">
      <c r="A2961" s="58" t="s">
        <v>1674</v>
      </c>
      <c r="B2961" s="29">
        <v>67374.6</v>
      </c>
      <c r="C2961" s="29">
        <v>67374.6</v>
      </c>
      <c r="D2961" s="27">
        <v>0.0</v>
      </c>
      <c r="E2961" s="41"/>
    </row>
    <row r="2962">
      <c r="A2962" s="58" t="s">
        <v>1675</v>
      </c>
      <c r="B2962" s="29">
        <v>48685.0</v>
      </c>
      <c r="C2962" s="59">
        <v>48685.0</v>
      </c>
      <c r="D2962" s="27">
        <v>0.0</v>
      </c>
      <c r="E2962" s="41"/>
    </row>
    <row r="2963">
      <c r="A2963" s="58" t="s">
        <v>1676</v>
      </c>
      <c r="B2963" s="29">
        <v>54364.0</v>
      </c>
      <c r="C2963" s="59">
        <v>54364.0</v>
      </c>
      <c r="D2963" s="27">
        <v>0.0</v>
      </c>
      <c r="E2963" s="41"/>
    </row>
    <row r="2964">
      <c r="A2964" s="58" t="s">
        <v>1677</v>
      </c>
      <c r="B2964" s="29">
        <v>50962.0</v>
      </c>
      <c r="C2964" s="59">
        <v>50962.0</v>
      </c>
      <c r="D2964" s="27">
        <v>0.0</v>
      </c>
      <c r="E2964" s="41"/>
    </row>
    <row r="2965">
      <c r="A2965" s="58" t="s">
        <v>1679</v>
      </c>
      <c r="B2965" s="29">
        <v>1355.0</v>
      </c>
      <c r="C2965" s="59">
        <v>1355.0</v>
      </c>
      <c r="D2965" s="27">
        <v>0.0</v>
      </c>
      <c r="E2965" s="41"/>
    </row>
    <row r="2966">
      <c r="A2966" s="58" t="s">
        <v>1680</v>
      </c>
      <c r="B2966" s="29">
        <v>12575.0</v>
      </c>
      <c r="C2966" s="59">
        <v>12575.0</v>
      </c>
      <c r="D2966" s="27">
        <v>0.0</v>
      </c>
      <c r="E2966" s="41"/>
    </row>
    <row r="2967">
      <c r="A2967" s="35" t="s">
        <v>1681</v>
      </c>
      <c r="B2967" s="29">
        <v>284996.0</v>
      </c>
      <c r="C2967" s="59">
        <v>284996.0</v>
      </c>
      <c r="D2967" s="27">
        <v>0.0</v>
      </c>
      <c r="E2967" s="41"/>
    </row>
    <row r="2968">
      <c r="A2968" s="36" t="s">
        <v>1682</v>
      </c>
      <c r="B2968" s="42">
        <v>0.10000000000582077</v>
      </c>
      <c r="C2968" s="65">
        <v>1.099999999976717</v>
      </c>
      <c r="D2968" s="66">
        <v>0.9999999999708962</v>
      </c>
      <c r="E2968" s="47"/>
    </row>
    <row r="2969">
      <c r="A2969" s="39"/>
      <c r="B2969" s="60"/>
      <c r="C2969" s="67"/>
      <c r="D2969" s="61"/>
      <c r="E2969" s="69"/>
    </row>
    <row r="2970">
      <c r="A2970" s="39"/>
      <c r="B2970" s="60"/>
      <c r="C2970" s="67"/>
      <c r="D2970" s="61"/>
      <c r="E2970" s="69"/>
    </row>
    <row r="2971">
      <c r="A2971" s="5" t="s">
        <v>1980</v>
      </c>
      <c r="B2971" s="6"/>
      <c r="C2971" s="6"/>
      <c r="D2971" s="6"/>
      <c r="E2971" s="7"/>
    </row>
    <row r="2972">
      <c r="A2972" s="10"/>
      <c r="B2972" s="11"/>
      <c r="C2972" s="11"/>
      <c r="D2972" s="11"/>
      <c r="E2972" s="12"/>
    </row>
    <row r="2973">
      <c r="A2973" s="5" t="s">
        <v>1655</v>
      </c>
      <c r="B2973" s="6"/>
      <c r="C2973" s="6"/>
      <c r="D2973" s="6"/>
      <c r="E2973" s="7"/>
    </row>
    <row r="2974">
      <c r="A2974" s="10"/>
      <c r="B2974" s="11"/>
      <c r="C2974" s="11"/>
      <c r="D2974" s="11"/>
      <c r="E2974" s="12"/>
    </row>
    <row r="2975">
      <c r="A2975" s="13">
        <v>46139.0</v>
      </c>
      <c r="B2975" s="6"/>
      <c r="C2975" s="54" t="s">
        <v>1656</v>
      </c>
      <c r="D2975" s="15">
        <v>46142.0</v>
      </c>
      <c r="E2975" s="7"/>
    </row>
    <row r="2976">
      <c r="A2976" s="10"/>
      <c r="B2976" s="11"/>
      <c r="C2976" s="16"/>
      <c r="D2976" s="11"/>
      <c r="E2976" s="12"/>
    </row>
    <row r="2977">
      <c r="A2977" s="55" t="s">
        <v>1985</v>
      </c>
      <c r="B2977" s="7"/>
      <c r="C2977" s="16"/>
      <c r="D2977" s="56" t="s">
        <v>2000</v>
      </c>
      <c r="E2977" s="7"/>
    </row>
    <row r="2978">
      <c r="A2978" s="10"/>
      <c r="B2978" s="12"/>
      <c r="C2978" s="16"/>
      <c r="D2978" s="11"/>
      <c r="E2978" s="12"/>
    </row>
    <row r="2979">
      <c r="A2979" s="19" t="s">
        <v>1657</v>
      </c>
      <c r="B2979" s="6"/>
      <c r="C2979" s="6"/>
      <c r="D2979" s="6"/>
      <c r="E2979" s="7"/>
    </row>
    <row r="2980">
      <c r="A2980" s="20" t="s">
        <v>1658</v>
      </c>
      <c r="B2980" s="21" t="s">
        <v>1659</v>
      </c>
      <c r="C2980" s="22" t="s">
        <v>1660</v>
      </c>
      <c r="D2980" s="21" t="s">
        <v>1661</v>
      </c>
      <c r="E2980" s="23" t="s">
        <v>13</v>
      </c>
    </row>
    <row r="2981">
      <c r="A2981" s="57" t="s">
        <v>1662</v>
      </c>
      <c r="B2981" s="25">
        <v>11117.0</v>
      </c>
      <c r="C2981" s="26">
        <v>11117.0</v>
      </c>
      <c r="D2981" s="27">
        <v>0.0</v>
      </c>
      <c r="E2981" s="28"/>
    </row>
    <row r="2982">
      <c r="A2982" s="57" t="s">
        <v>1663</v>
      </c>
      <c r="B2982" s="29">
        <v>8163.0</v>
      </c>
      <c r="C2982" s="26">
        <v>8163.0</v>
      </c>
      <c r="D2982" s="27">
        <v>0.0</v>
      </c>
      <c r="E2982" s="40"/>
    </row>
    <row r="2983">
      <c r="A2983" s="57" t="s">
        <v>1664</v>
      </c>
      <c r="B2983" s="25">
        <v>240.0</v>
      </c>
      <c r="C2983" s="26">
        <v>240.0</v>
      </c>
      <c r="D2983" s="27">
        <v>0.0</v>
      </c>
      <c r="E2983" s="41"/>
    </row>
    <row r="2984">
      <c r="A2984" s="57" t="s">
        <v>1666</v>
      </c>
      <c r="B2984" s="29">
        <v>0.0</v>
      </c>
      <c r="C2984" s="26"/>
      <c r="D2984" s="27">
        <v>0.0</v>
      </c>
      <c r="E2984" s="41"/>
    </row>
    <row r="2985">
      <c r="A2985" s="31" t="s">
        <v>1668</v>
      </c>
      <c r="B2985" s="29">
        <v>0.0</v>
      </c>
      <c r="C2985" s="26"/>
      <c r="D2985" s="27">
        <v>0.0</v>
      </c>
      <c r="E2985" s="40"/>
    </row>
    <row r="2986">
      <c r="A2986" s="31" t="s">
        <v>1669</v>
      </c>
      <c r="B2986" s="29">
        <v>0.0</v>
      </c>
      <c r="C2986" s="26">
        <v>131.0</v>
      </c>
      <c r="D2986" s="27">
        <v>131.0</v>
      </c>
      <c r="E2986" s="40" t="s">
        <v>1670</v>
      </c>
    </row>
    <row r="2987">
      <c r="A2987" s="31" t="s">
        <v>1671</v>
      </c>
      <c r="B2987" s="29">
        <v>2131.0</v>
      </c>
      <c r="C2987" s="26">
        <v>2000.0</v>
      </c>
      <c r="D2987" s="27">
        <v>-131.0</v>
      </c>
      <c r="E2987" s="28" t="s">
        <v>3782</v>
      </c>
    </row>
    <row r="2988">
      <c r="A2988" s="31" t="s">
        <v>1673</v>
      </c>
      <c r="B2988" s="29">
        <v>2025.0</v>
      </c>
      <c r="C2988" s="26">
        <v>2025.0</v>
      </c>
      <c r="D2988" s="27">
        <v>0.0</v>
      </c>
      <c r="E2988" s="40"/>
    </row>
    <row r="2989">
      <c r="A2989" s="58" t="s">
        <v>1674</v>
      </c>
      <c r="B2989" s="29">
        <v>34925.399999999994</v>
      </c>
      <c r="C2989" s="29">
        <v>34925.399999999994</v>
      </c>
      <c r="D2989" s="27">
        <v>0.0</v>
      </c>
      <c r="E2989" s="41"/>
    </row>
    <row r="2990">
      <c r="A2990" s="58" t="s">
        <v>1675</v>
      </c>
      <c r="B2990" s="29">
        <v>19659.0</v>
      </c>
      <c r="C2990" s="59">
        <v>19659.0</v>
      </c>
      <c r="D2990" s="27">
        <v>0.0</v>
      </c>
      <c r="E2990" s="41"/>
    </row>
    <row r="2991">
      <c r="A2991" s="58" t="s">
        <v>1676</v>
      </c>
      <c r="B2991" s="29">
        <v>33179.0</v>
      </c>
      <c r="C2991" s="59">
        <v>33179.0</v>
      </c>
      <c r="D2991" s="27">
        <v>0.0</v>
      </c>
      <c r="E2991" s="41"/>
    </row>
    <row r="2992">
      <c r="A2992" s="58" t="s">
        <v>1677</v>
      </c>
      <c r="B2992" s="29">
        <v>23968.0</v>
      </c>
      <c r="C2992" s="59">
        <v>23968.0</v>
      </c>
      <c r="D2992" s="27">
        <v>0.0</v>
      </c>
      <c r="E2992" s="41"/>
    </row>
    <row r="2993">
      <c r="A2993" s="58" t="s">
        <v>1679</v>
      </c>
      <c r="B2993" s="29">
        <v>458.0</v>
      </c>
      <c r="C2993" s="59">
        <v>458.0</v>
      </c>
      <c r="D2993" s="27">
        <v>0.0</v>
      </c>
      <c r="E2993" s="41"/>
    </row>
    <row r="2994">
      <c r="A2994" s="58" t="s">
        <v>1680</v>
      </c>
      <c r="B2994" s="29">
        <v>4776.0</v>
      </c>
      <c r="C2994" s="59">
        <v>4776.0</v>
      </c>
      <c r="D2994" s="27">
        <v>0.0</v>
      </c>
      <c r="E2994" s="41"/>
    </row>
    <row r="2995">
      <c r="A2995" s="35" t="s">
        <v>1681</v>
      </c>
      <c r="B2995" s="29">
        <v>135865.40000000002</v>
      </c>
      <c r="C2995" s="59">
        <v>135865.40000000002</v>
      </c>
      <c r="D2995" s="27">
        <v>0.0</v>
      </c>
      <c r="E2995" s="41"/>
    </row>
    <row r="2996">
      <c r="A2996" s="36" t="s">
        <v>1682</v>
      </c>
      <c r="B2996" s="42">
        <v>0.0</v>
      </c>
      <c r="C2996" s="65">
        <v>-2.9103830456733704E-11</v>
      </c>
      <c r="D2996" s="66">
        <v>-2.9103830456733704E-11</v>
      </c>
      <c r="E2996" s="47"/>
    </row>
    <row r="2997">
      <c r="A2997" s="39"/>
      <c r="B2997" s="60"/>
      <c r="C2997" s="67"/>
      <c r="D2997" s="61"/>
      <c r="E2997" s="69"/>
    </row>
    <row r="2998">
      <c r="A2998" s="39"/>
      <c r="B2998" s="60"/>
      <c r="C2998" s="67"/>
      <c r="D2998" s="61"/>
      <c r="E2998" s="69"/>
    </row>
    <row r="2999">
      <c r="A2999" s="5" t="s">
        <v>1980</v>
      </c>
      <c r="B2999" s="6"/>
      <c r="C2999" s="6"/>
      <c r="D2999" s="6"/>
      <c r="E2999" s="7"/>
    </row>
    <row r="3000">
      <c r="A3000" s="10"/>
      <c r="B3000" s="11"/>
      <c r="C3000" s="11"/>
      <c r="D3000" s="11"/>
      <c r="E3000" s="12"/>
    </row>
    <row r="3001">
      <c r="A3001" s="5" t="s">
        <v>1655</v>
      </c>
      <c r="B3001" s="6"/>
      <c r="C3001" s="6"/>
      <c r="D3001" s="6"/>
      <c r="E3001" s="7"/>
    </row>
    <row r="3002">
      <c r="A3002" s="10"/>
      <c r="B3002" s="11"/>
      <c r="C3002" s="11"/>
      <c r="D3002" s="11"/>
      <c r="E3002" s="12"/>
    </row>
    <row r="3003">
      <c r="A3003" s="13">
        <v>46143.0</v>
      </c>
      <c r="B3003" s="6"/>
      <c r="C3003" s="54" t="s">
        <v>1656</v>
      </c>
      <c r="D3003" s="15">
        <v>46145.0</v>
      </c>
      <c r="E3003" s="7"/>
    </row>
    <row r="3004">
      <c r="A3004" s="10"/>
      <c r="B3004" s="11"/>
      <c r="C3004" s="16"/>
      <c r="D3004" s="11"/>
      <c r="E3004" s="12"/>
    </row>
    <row r="3005">
      <c r="A3005" s="55" t="s">
        <v>1992</v>
      </c>
      <c r="B3005" s="7"/>
      <c r="C3005" s="16"/>
      <c r="D3005" s="56" t="s">
        <v>1986</v>
      </c>
      <c r="E3005" s="7"/>
    </row>
    <row r="3006">
      <c r="A3006" s="10"/>
      <c r="B3006" s="12"/>
      <c r="C3006" s="16"/>
      <c r="D3006" s="11"/>
      <c r="E3006" s="12"/>
    </row>
    <row r="3007">
      <c r="A3007" s="19" t="s">
        <v>1657</v>
      </c>
      <c r="B3007" s="6"/>
      <c r="C3007" s="6"/>
      <c r="D3007" s="6"/>
      <c r="E3007" s="7"/>
    </row>
    <row r="3008">
      <c r="A3008" s="20" t="s">
        <v>1658</v>
      </c>
      <c r="B3008" s="21" t="s">
        <v>1659</v>
      </c>
      <c r="C3008" s="22" t="s">
        <v>1660</v>
      </c>
      <c r="D3008" s="21" t="s">
        <v>1661</v>
      </c>
      <c r="E3008" s="23" t="s">
        <v>13</v>
      </c>
    </row>
    <row r="3009">
      <c r="A3009" s="57" t="s">
        <v>1662</v>
      </c>
      <c r="B3009" s="25">
        <v>15988.0</v>
      </c>
      <c r="C3009" s="26">
        <v>15986.0</v>
      </c>
      <c r="D3009" s="27">
        <v>-2.0</v>
      </c>
      <c r="E3009" s="28"/>
    </row>
    <row r="3010">
      <c r="A3010" s="57" t="s">
        <v>1663</v>
      </c>
      <c r="B3010" s="29">
        <v>7809.0</v>
      </c>
      <c r="C3010" s="26">
        <v>7809.0</v>
      </c>
      <c r="D3010" s="27">
        <v>0.0</v>
      </c>
      <c r="E3010" s="40"/>
    </row>
    <row r="3011">
      <c r="A3011" s="57" t="s">
        <v>1664</v>
      </c>
      <c r="B3011" s="25">
        <v>0.0</v>
      </c>
      <c r="C3011" s="26"/>
      <c r="D3011" s="27">
        <v>0.0</v>
      </c>
      <c r="E3011" s="41"/>
    </row>
    <row r="3012">
      <c r="A3012" s="57" t="s">
        <v>1666</v>
      </c>
      <c r="B3012" s="29">
        <v>1000.0</v>
      </c>
      <c r="C3012" s="26">
        <v>1000.0</v>
      </c>
      <c r="D3012" s="27">
        <v>0.0</v>
      </c>
      <c r="E3012" s="41"/>
    </row>
    <row r="3013">
      <c r="A3013" s="31" t="s">
        <v>1668</v>
      </c>
      <c r="B3013" s="29">
        <v>0.0</v>
      </c>
      <c r="C3013" s="26"/>
      <c r="D3013" s="27">
        <v>0.0</v>
      </c>
      <c r="E3013" s="40"/>
    </row>
    <row r="3014">
      <c r="A3014" s="31" t="s">
        <v>1669</v>
      </c>
      <c r="B3014" s="29">
        <v>0.0</v>
      </c>
      <c r="C3014" s="26"/>
      <c r="D3014" s="27">
        <v>0.0</v>
      </c>
      <c r="E3014" s="40"/>
    </row>
    <row r="3015">
      <c r="A3015" s="31" t="s">
        <v>1671</v>
      </c>
      <c r="B3015" s="29">
        <v>2639.0</v>
      </c>
      <c r="C3015" s="26">
        <v>2639.0</v>
      </c>
      <c r="D3015" s="27">
        <v>0.0</v>
      </c>
      <c r="E3015" s="28" t="s">
        <v>1981</v>
      </c>
    </row>
    <row r="3016">
      <c r="A3016" s="31" t="s">
        <v>1673</v>
      </c>
      <c r="B3016" s="29">
        <v>1710.0</v>
      </c>
      <c r="C3016" s="26">
        <v>1710.0</v>
      </c>
      <c r="D3016" s="27">
        <v>0.0</v>
      </c>
      <c r="E3016" s="40"/>
    </row>
    <row r="3017">
      <c r="A3017" s="58" t="s">
        <v>1674</v>
      </c>
      <c r="B3017" s="29">
        <v>34020.0</v>
      </c>
      <c r="C3017" s="29">
        <v>34020.0</v>
      </c>
      <c r="D3017" s="27">
        <v>0.0</v>
      </c>
      <c r="E3017" s="41"/>
    </row>
    <row r="3018">
      <c r="A3018" s="58" t="s">
        <v>1675</v>
      </c>
      <c r="B3018" s="29">
        <v>18819.0</v>
      </c>
      <c r="C3018" s="59">
        <v>18819.0</v>
      </c>
      <c r="D3018" s="27">
        <v>0.0</v>
      </c>
      <c r="E3018" s="41"/>
    </row>
    <row r="3019">
      <c r="A3019" s="58" t="s">
        <v>1676</v>
      </c>
      <c r="B3019" s="29">
        <v>26654.0</v>
      </c>
      <c r="C3019" s="59">
        <v>26654.0</v>
      </c>
      <c r="D3019" s="27">
        <v>0.0</v>
      </c>
      <c r="E3019" s="41"/>
    </row>
    <row r="3020">
      <c r="A3020" s="58" t="s">
        <v>1677</v>
      </c>
      <c r="B3020" s="29">
        <v>26600.0</v>
      </c>
      <c r="C3020" s="59">
        <v>26600.0</v>
      </c>
      <c r="D3020" s="27">
        <v>0.0</v>
      </c>
      <c r="E3020" s="41"/>
    </row>
    <row r="3021">
      <c r="A3021" s="58" t="s">
        <v>1679</v>
      </c>
      <c r="B3021" s="29">
        <v>0.0</v>
      </c>
      <c r="C3021" s="59">
        <v>0.0</v>
      </c>
      <c r="D3021" s="27">
        <v>0.0</v>
      </c>
      <c r="E3021" s="41"/>
    </row>
    <row r="3022">
      <c r="A3022" s="58" t="s">
        <v>1680</v>
      </c>
      <c r="B3022" s="29">
        <v>9342.0</v>
      </c>
      <c r="C3022" s="59">
        <v>9342.0</v>
      </c>
      <c r="D3022" s="27">
        <v>0.0</v>
      </c>
      <c r="E3022" s="41"/>
    </row>
    <row r="3023">
      <c r="A3023" s="35" t="s">
        <v>1681</v>
      </c>
      <c r="B3023" s="29">
        <v>135238.6</v>
      </c>
      <c r="C3023" s="59">
        <v>135238.6</v>
      </c>
      <c r="D3023" s="27">
        <v>0.0</v>
      </c>
      <c r="E3023" s="41"/>
    </row>
    <row r="3024">
      <c r="A3024" s="36" t="s">
        <v>1682</v>
      </c>
      <c r="B3024" s="42">
        <v>0.39999999999417923</v>
      </c>
      <c r="C3024" s="65">
        <v>-1.6000000000058208</v>
      </c>
      <c r="D3024" s="66">
        <v>-2.0</v>
      </c>
      <c r="E3024" s="47"/>
    </row>
    <row r="3025">
      <c r="A3025" s="39"/>
      <c r="B3025" s="60"/>
      <c r="C3025" s="67"/>
      <c r="D3025" s="61"/>
      <c r="E3025" s="69"/>
    </row>
    <row r="3026">
      <c r="A3026" s="39"/>
      <c r="B3026" s="60"/>
      <c r="C3026" s="67"/>
      <c r="D3026" s="61"/>
      <c r="E3026" s="69"/>
    </row>
    <row r="3027">
      <c r="A3027" s="39"/>
      <c r="B3027" s="60"/>
      <c r="C3027" s="67"/>
      <c r="D3027" s="61"/>
      <c r="E3027" s="69"/>
    </row>
    <row r="3028">
      <c r="A3028" s="39"/>
      <c r="B3028" s="60"/>
      <c r="C3028" s="67"/>
      <c r="D3028" s="61"/>
      <c r="E3028" s="69"/>
    </row>
    <row r="3029">
      <c r="A3029" s="39"/>
      <c r="B3029" s="60"/>
      <c r="C3029" s="67"/>
      <c r="D3029" s="61"/>
      <c r="E3029" s="69"/>
    </row>
    <row r="3030">
      <c r="A3030" s="39"/>
      <c r="B3030" s="60"/>
      <c r="C3030" s="67"/>
      <c r="D3030" s="61"/>
      <c r="E3030" s="69"/>
    </row>
    <row r="3031">
      <c r="A3031" s="39"/>
      <c r="B3031" s="60"/>
      <c r="C3031" s="67"/>
      <c r="D3031" s="61"/>
      <c r="E3031" s="69"/>
    </row>
    <row r="3032">
      <c r="A3032" s="39"/>
      <c r="B3032" s="60"/>
      <c r="C3032" s="67"/>
      <c r="D3032" s="61"/>
      <c r="E3032" s="69"/>
    </row>
    <row r="3033">
      <c r="A3033" s="39"/>
      <c r="B3033" s="60"/>
      <c r="C3033" s="67"/>
      <c r="D3033" s="61"/>
      <c r="E3033" s="69"/>
    </row>
    <row r="3034">
      <c r="A3034" s="39"/>
      <c r="B3034" s="60"/>
      <c r="C3034" s="67"/>
      <c r="D3034" s="61"/>
      <c r="E3034" s="69"/>
    </row>
    <row r="3035">
      <c r="A3035" s="39"/>
      <c r="B3035" s="60"/>
      <c r="C3035" s="67"/>
      <c r="D3035" s="61"/>
      <c r="E3035" s="69"/>
    </row>
    <row r="3036">
      <c r="A3036" s="39"/>
      <c r="B3036" s="60"/>
      <c r="C3036" s="67"/>
      <c r="D3036" s="61"/>
      <c r="E3036" s="69"/>
    </row>
    <row r="3037">
      <c r="A3037" s="39"/>
      <c r="B3037" s="60"/>
      <c r="C3037" s="67"/>
      <c r="D3037" s="61"/>
      <c r="E3037" s="69"/>
    </row>
    <row r="3038">
      <c r="A3038" s="39"/>
      <c r="B3038" s="60"/>
      <c r="C3038" s="67"/>
      <c r="D3038" s="61"/>
      <c r="E3038" s="69"/>
    </row>
  </sheetData>
  <mergeCells count="864">
    <mergeCell ref="A2251:E2251"/>
    <mergeCell ref="A2271:E2272"/>
    <mergeCell ref="A2273:E2274"/>
    <mergeCell ref="A2275:B2276"/>
    <mergeCell ref="C2275:C2278"/>
    <mergeCell ref="D2275:E2276"/>
    <mergeCell ref="A2277:B2278"/>
    <mergeCell ref="D2277:E2278"/>
    <mergeCell ref="A2279:E2279"/>
    <mergeCell ref="A2299:E2300"/>
    <mergeCell ref="A2301:E2302"/>
    <mergeCell ref="A2303:B2304"/>
    <mergeCell ref="C2303:C2306"/>
    <mergeCell ref="A2305:B2306"/>
    <mergeCell ref="D2135:E2136"/>
    <mergeCell ref="D2137:E2138"/>
    <mergeCell ref="A2139:E2139"/>
    <mergeCell ref="A2159:E2160"/>
    <mergeCell ref="A2161:E2162"/>
    <mergeCell ref="C2163:C2166"/>
    <mergeCell ref="D2163:E2164"/>
    <mergeCell ref="D2191:E2192"/>
    <mergeCell ref="D2193:E2194"/>
    <mergeCell ref="D2165:E2166"/>
    <mergeCell ref="A2167:E2167"/>
    <mergeCell ref="A2187:E2188"/>
    <mergeCell ref="A2189:E2190"/>
    <mergeCell ref="A2191:B2192"/>
    <mergeCell ref="C2191:C2194"/>
    <mergeCell ref="A2193:B2194"/>
    <mergeCell ref="A2195:E2195"/>
    <mergeCell ref="A2215:E2216"/>
    <mergeCell ref="A2217:E2218"/>
    <mergeCell ref="A2219:B2220"/>
    <mergeCell ref="C2219:C2222"/>
    <mergeCell ref="D2219:E2220"/>
    <mergeCell ref="A2221:B2222"/>
    <mergeCell ref="D2247:E2248"/>
    <mergeCell ref="D2249:E2250"/>
    <mergeCell ref="D2221:E2222"/>
    <mergeCell ref="A2223:E2223"/>
    <mergeCell ref="A2243:E2244"/>
    <mergeCell ref="A2245:E2246"/>
    <mergeCell ref="A2247:B2248"/>
    <mergeCell ref="C2247:C2250"/>
    <mergeCell ref="A2249:B2250"/>
    <mergeCell ref="A2331:B2332"/>
    <mergeCell ref="A2333:B2334"/>
    <mergeCell ref="A2419:E2419"/>
    <mergeCell ref="A2439:E2440"/>
    <mergeCell ref="A2441:E2442"/>
    <mergeCell ref="A2443:B2444"/>
    <mergeCell ref="C2443:C2446"/>
    <mergeCell ref="D2443:E2444"/>
    <mergeCell ref="A2445:B2446"/>
    <mergeCell ref="D2445:E2446"/>
    <mergeCell ref="A2447:E2447"/>
    <mergeCell ref="A2467:E2468"/>
    <mergeCell ref="A2469:E2470"/>
    <mergeCell ref="A2471:B2472"/>
    <mergeCell ref="C2471:C2474"/>
    <mergeCell ref="A2473:B2474"/>
    <mergeCell ref="D2303:E2304"/>
    <mergeCell ref="D2305:E2306"/>
    <mergeCell ref="A2307:E2307"/>
    <mergeCell ref="A2327:E2328"/>
    <mergeCell ref="A2329:E2330"/>
    <mergeCell ref="C2331:C2334"/>
    <mergeCell ref="D2331:E2332"/>
    <mergeCell ref="D2359:E2360"/>
    <mergeCell ref="D2361:E2362"/>
    <mergeCell ref="D2333:E2334"/>
    <mergeCell ref="A2335:E2335"/>
    <mergeCell ref="A2355:E2356"/>
    <mergeCell ref="A2357:E2358"/>
    <mergeCell ref="A2359:B2360"/>
    <mergeCell ref="C2359:C2362"/>
    <mergeCell ref="A2361:B2362"/>
    <mergeCell ref="A2363:E2363"/>
    <mergeCell ref="A2383:E2384"/>
    <mergeCell ref="A2385:E2386"/>
    <mergeCell ref="A2387:B2388"/>
    <mergeCell ref="C2387:C2390"/>
    <mergeCell ref="D2387:E2388"/>
    <mergeCell ref="A2389:B2390"/>
    <mergeCell ref="D2415:E2416"/>
    <mergeCell ref="D2417:E2418"/>
    <mergeCell ref="D2389:E2390"/>
    <mergeCell ref="A2391:E2391"/>
    <mergeCell ref="A2411:E2412"/>
    <mergeCell ref="A2413:E2414"/>
    <mergeCell ref="A2415:B2416"/>
    <mergeCell ref="C2415:C2418"/>
    <mergeCell ref="A2417:B2418"/>
    <mergeCell ref="A2499:B2500"/>
    <mergeCell ref="A2501:B2502"/>
    <mergeCell ref="A2587:E2587"/>
    <mergeCell ref="A2607:E2608"/>
    <mergeCell ref="A2609:E2610"/>
    <mergeCell ref="A2611:B2612"/>
    <mergeCell ref="C2611:C2614"/>
    <mergeCell ref="D2611:E2612"/>
    <mergeCell ref="A2613:B2614"/>
    <mergeCell ref="D2613:E2614"/>
    <mergeCell ref="A2615:E2615"/>
    <mergeCell ref="A2635:E2636"/>
    <mergeCell ref="A2637:E2638"/>
    <mergeCell ref="A2639:B2640"/>
    <mergeCell ref="C2639:C2642"/>
    <mergeCell ref="A2641:B2642"/>
    <mergeCell ref="D2471:E2472"/>
    <mergeCell ref="D2473:E2474"/>
    <mergeCell ref="A2475:E2475"/>
    <mergeCell ref="A2495:E2496"/>
    <mergeCell ref="A2497:E2498"/>
    <mergeCell ref="C2499:C2502"/>
    <mergeCell ref="D2499:E2500"/>
    <mergeCell ref="D2527:E2528"/>
    <mergeCell ref="D2529:E2530"/>
    <mergeCell ref="D2501:E2502"/>
    <mergeCell ref="A2503:E2503"/>
    <mergeCell ref="A2523:E2524"/>
    <mergeCell ref="A2525:E2526"/>
    <mergeCell ref="A2527:B2528"/>
    <mergeCell ref="C2527:C2530"/>
    <mergeCell ref="A2529:B2530"/>
    <mergeCell ref="A2531:E2531"/>
    <mergeCell ref="A2551:E2552"/>
    <mergeCell ref="A2553:E2554"/>
    <mergeCell ref="A2555:B2556"/>
    <mergeCell ref="C2555:C2558"/>
    <mergeCell ref="D2555:E2556"/>
    <mergeCell ref="A2557:B2558"/>
    <mergeCell ref="D2583:E2584"/>
    <mergeCell ref="D2585:E2586"/>
    <mergeCell ref="D2557:E2558"/>
    <mergeCell ref="A2559:E2559"/>
    <mergeCell ref="A2579:E2580"/>
    <mergeCell ref="A2581:E2582"/>
    <mergeCell ref="A2583:B2584"/>
    <mergeCell ref="C2583:C2586"/>
    <mergeCell ref="A2585:B2586"/>
    <mergeCell ref="A2667:B2668"/>
    <mergeCell ref="A2669:B2670"/>
    <mergeCell ref="A2755:E2755"/>
    <mergeCell ref="A2775:E2776"/>
    <mergeCell ref="A2777:E2778"/>
    <mergeCell ref="A2779:B2780"/>
    <mergeCell ref="C2779:C2782"/>
    <mergeCell ref="D2779:E2780"/>
    <mergeCell ref="A2781:B2782"/>
    <mergeCell ref="D2781:E2782"/>
    <mergeCell ref="A2783:E2783"/>
    <mergeCell ref="A2803:E2804"/>
    <mergeCell ref="A2805:E2806"/>
    <mergeCell ref="A2807:B2808"/>
    <mergeCell ref="C2807:C2810"/>
    <mergeCell ref="A2809:B2810"/>
    <mergeCell ref="D2639:E2640"/>
    <mergeCell ref="D2641:E2642"/>
    <mergeCell ref="A2643:E2643"/>
    <mergeCell ref="A2663:E2664"/>
    <mergeCell ref="A2665:E2666"/>
    <mergeCell ref="C2667:C2670"/>
    <mergeCell ref="D2667:E2668"/>
    <mergeCell ref="D2695:E2696"/>
    <mergeCell ref="D2697:E2698"/>
    <mergeCell ref="D2669:E2670"/>
    <mergeCell ref="A2671:E2671"/>
    <mergeCell ref="A2691:E2692"/>
    <mergeCell ref="A2693:E2694"/>
    <mergeCell ref="A2695:B2696"/>
    <mergeCell ref="C2695:C2698"/>
    <mergeCell ref="A2697:B2698"/>
    <mergeCell ref="A2699:E2699"/>
    <mergeCell ref="A2719:E2720"/>
    <mergeCell ref="A2721:E2722"/>
    <mergeCell ref="A2723:B2724"/>
    <mergeCell ref="C2723:C2726"/>
    <mergeCell ref="D2723:E2724"/>
    <mergeCell ref="A2725:B2726"/>
    <mergeCell ref="D2751:E2752"/>
    <mergeCell ref="D2753:E2754"/>
    <mergeCell ref="D2725:E2726"/>
    <mergeCell ref="A2727:E2727"/>
    <mergeCell ref="A2747:E2748"/>
    <mergeCell ref="A2749:E2750"/>
    <mergeCell ref="A2751:B2752"/>
    <mergeCell ref="C2751:C2754"/>
    <mergeCell ref="A2753:B2754"/>
    <mergeCell ref="A2835:B2836"/>
    <mergeCell ref="A2837:B2838"/>
    <mergeCell ref="A2923:E2923"/>
    <mergeCell ref="A2943:E2944"/>
    <mergeCell ref="A2945:E2946"/>
    <mergeCell ref="A2947:B2948"/>
    <mergeCell ref="C2947:C2950"/>
    <mergeCell ref="D2947:E2948"/>
    <mergeCell ref="A2949:B2950"/>
    <mergeCell ref="D2949:E2950"/>
    <mergeCell ref="A2951:E2951"/>
    <mergeCell ref="A2971:E2972"/>
    <mergeCell ref="A2973:E2974"/>
    <mergeCell ref="A2975:B2976"/>
    <mergeCell ref="C2975:C2978"/>
    <mergeCell ref="A2977:B2978"/>
    <mergeCell ref="D2807:E2808"/>
    <mergeCell ref="D2809:E2810"/>
    <mergeCell ref="A2811:E2811"/>
    <mergeCell ref="A2831:E2832"/>
    <mergeCell ref="A2833:E2834"/>
    <mergeCell ref="C2835:C2838"/>
    <mergeCell ref="D2835:E2836"/>
    <mergeCell ref="D2863:E2864"/>
    <mergeCell ref="D2865:E2866"/>
    <mergeCell ref="D2837:E2838"/>
    <mergeCell ref="A2839:E2839"/>
    <mergeCell ref="A2859:E2860"/>
    <mergeCell ref="A2861:E2862"/>
    <mergeCell ref="A2863:B2864"/>
    <mergeCell ref="C2863:C2866"/>
    <mergeCell ref="A2865:B2866"/>
    <mergeCell ref="A2867:E2867"/>
    <mergeCell ref="A2887:E2888"/>
    <mergeCell ref="A2889:E2890"/>
    <mergeCell ref="A2891:B2892"/>
    <mergeCell ref="C2891:C2894"/>
    <mergeCell ref="D2891:E2892"/>
    <mergeCell ref="A2893:B2894"/>
    <mergeCell ref="D2919:E2920"/>
    <mergeCell ref="D2921:E2922"/>
    <mergeCell ref="D2893:E2894"/>
    <mergeCell ref="A2895:E2895"/>
    <mergeCell ref="A2915:E2916"/>
    <mergeCell ref="A2917:E2918"/>
    <mergeCell ref="A2919:B2920"/>
    <mergeCell ref="C2919:C2922"/>
    <mergeCell ref="A2921:B2922"/>
    <mergeCell ref="A3003:B3004"/>
    <mergeCell ref="A3005:B3006"/>
    <mergeCell ref="A739:E739"/>
    <mergeCell ref="A759:E760"/>
    <mergeCell ref="A761:E762"/>
    <mergeCell ref="A763:B764"/>
    <mergeCell ref="C763:C766"/>
    <mergeCell ref="D763:E764"/>
    <mergeCell ref="A765:B766"/>
    <mergeCell ref="D765:E766"/>
    <mergeCell ref="A767:E767"/>
    <mergeCell ref="A787:E788"/>
    <mergeCell ref="A789:E790"/>
    <mergeCell ref="A791:B792"/>
    <mergeCell ref="C791:C794"/>
    <mergeCell ref="A793:B794"/>
    <mergeCell ref="D623:E624"/>
    <mergeCell ref="D625:E626"/>
    <mergeCell ref="A627:E627"/>
    <mergeCell ref="A647:E648"/>
    <mergeCell ref="A649:E650"/>
    <mergeCell ref="C651:C654"/>
    <mergeCell ref="D651:E652"/>
    <mergeCell ref="D679:E680"/>
    <mergeCell ref="D681:E682"/>
    <mergeCell ref="D653:E654"/>
    <mergeCell ref="A655:E655"/>
    <mergeCell ref="A675:E676"/>
    <mergeCell ref="A677:E678"/>
    <mergeCell ref="A679:B680"/>
    <mergeCell ref="C679:C682"/>
    <mergeCell ref="A681:B682"/>
    <mergeCell ref="A683:E683"/>
    <mergeCell ref="A703:E704"/>
    <mergeCell ref="A705:E706"/>
    <mergeCell ref="A707:B708"/>
    <mergeCell ref="C707:C710"/>
    <mergeCell ref="D707:E708"/>
    <mergeCell ref="A709:B710"/>
    <mergeCell ref="D735:E736"/>
    <mergeCell ref="D737:E738"/>
    <mergeCell ref="D709:E710"/>
    <mergeCell ref="A711:E711"/>
    <mergeCell ref="A731:E732"/>
    <mergeCell ref="A733:E734"/>
    <mergeCell ref="A735:B736"/>
    <mergeCell ref="C735:C738"/>
    <mergeCell ref="A737:B738"/>
    <mergeCell ref="A819:B820"/>
    <mergeCell ref="A821:B822"/>
    <mergeCell ref="A907:E907"/>
    <mergeCell ref="A927:E928"/>
    <mergeCell ref="A929:E930"/>
    <mergeCell ref="A931:B932"/>
    <mergeCell ref="C931:C934"/>
    <mergeCell ref="D931:E932"/>
    <mergeCell ref="A933:B934"/>
    <mergeCell ref="D933:E934"/>
    <mergeCell ref="A935:E935"/>
    <mergeCell ref="A955:E956"/>
    <mergeCell ref="A957:E958"/>
    <mergeCell ref="A959:B960"/>
    <mergeCell ref="C959:C962"/>
    <mergeCell ref="A961:B962"/>
    <mergeCell ref="D791:E792"/>
    <mergeCell ref="D793:E794"/>
    <mergeCell ref="A795:E795"/>
    <mergeCell ref="A815:E816"/>
    <mergeCell ref="A817:E818"/>
    <mergeCell ref="C819:C822"/>
    <mergeCell ref="D819:E820"/>
    <mergeCell ref="D847:E848"/>
    <mergeCell ref="D849:E850"/>
    <mergeCell ref="D821:E822"/>
    <mergeCell ref="A823:E823"/>
    <mergeCell ref="A843:E844"/>
    <mergeCell ref="A845:E846"/>
    <mergeCell ref="A847:B848"/>
    <mergeCell ref="C847:C850"/>
    <mergeCell ref="A849:B850"/>
    <mergeCell ref="A851:E851"/>
    <mergeCell ref="A871:E872"/>
    <mergeCell ref="A873:E874"/>
    <mergeCell ref="A875:B876"/>
    <mergeCell ref="C875:C878"/>
    <mergeCell ref="D875:E876"/>
    <mergeCell ref="A877:B878"/>
    <mergeCell ref="D903:E904"/>
    <mergeCell ref="D905:E906"/>
    <mergeCell ref="D877:E878"/>
    <mergeCell ref="A879:E879"/>
    <mergeCell ref="A899:E900"/>
    <mergeCell ref="A901:E902"/>
    <mergeCell ref="A903:B904"/>
    <mergeCell ref="C903:C906"/>
    <mergeCell ref="A905:B906"/>
    <mergeCell ref="A987:B988"/>
    <mergeCell ref="A989:B990"/>
    <mergeCell ref="A1075:E1075"/>
    <mergeCell ref="A1095:E1096"/>
    <mergeCell ref="A1097:E1098"/>
    <mergeCell ref="A1099:B1100"/>
    <mergeCell ref="C1099:C1102"/>
    <mergeCell ref="D1099:E1100"/>
    <mergeCell ref="A1101:B1102"/>
    <mergeCell ref="D1101:E1102"/>
    <mergeCell ref="A1103:E1103"/>
    <mergeCell ref="A1123:E1124"/>
    <mergeCell ref="A1125:E1126"/>
    <mergeCell ref="A1127:B1128"/>
    <mergeCell ref="C1127:C1130"/>
    <mergeCell ref="A1129:B1130"/>
    <mergeCell ref="D959:E960"/>
    <mergeCell ref="D961:E962"/>
    <mergeCell ref="A963:E963"/>
    <mergeCell ref="A983:E984"/>
    <mergeCell ref="A985:E986"/>
    <mergeCell ref="C987:C990"/>
    <mergeCell ref="D987:E988"/>
    <mergeCell ref="D1015:E1016"/>
    <mergeCell ref="D1017:E1018"/>
    <mergeCell ref="D989:E990"/>
    <mergeCell ref="A991:E991"/>
    <mergeCell ref="A1011:E1012"/>
    <mergeCell ref="A1013:E1014"/>
    <mergeCell ref="A1015:B1016"/>
    <mergeCell ref="C1015:C1018"/>
    <mergeCell ref="A1017:B1018"/>
    <mergeCell ref="A1019:E1019"/>
    <mergeCell ref="A1039:E1040"/>
    <mergeCell ref="A1041:E1042"/>
    <mergeCell ref="A1043:B1044"/>
    <mergeCell ref="C1043:C1046"/>
    <mergeCell ref="D1043:E1044"/>
    <mergeCell ref="A1045:B1046"/>
    <mergeCell ref="D1071:E1072"/>
    <mergeCell ref="D1073:E1074"/>
    <mergeCell ref="D1045:E1046"/>
    <mergeCell ref="A1047:E1047"/>
    <mergeCell ref="A1067:E1068"/>
    <mergeCell ref="A1069:E1070"/>
    <mergeCell ref="A1071:B1072"/>
    <mergeCell ref="C1071:C1074"/>
    <mergeCell ref="A1073:B1074"/>
    <mergeCell ref="A1155:B1156"/>
    <mergeCell ref="A1157:B1158"/>
    <mergeCell ref="D3005:E3006"/>
    <mergeCell ref="A3007:E3007"/>
    <mergeCell ref="D2975:E2976"/>
    <mergeCell ref="D2977:E2978"/>
    <mergeCell ref="A2979:E2979"/>
    <mergeCell ref="A2999:E3000"/>
    <mergeCell ref="A3001:E3002"/>
    <mergeCell ref="C3003:C3006"/>
    <mergeCell ref="D3003:E3004"/>
    <mergeCell ref="A1:E2"/>
    <mergeCell ref="A3:E4"/>
    <mergeCell ref="A5:B6"/>
    <mergeCell ref="C5:C8"/>
    <mergeCell ref="D5:E6"/>
    <mergeCell ref="A7:B8"/>
    <mergeCell ref="D7:E8"/>
    <mergeCell ref="A9:E9"/>
    <mergeCell ref="A29:E30"/>
    <mergeCell ref="A31:E32"/>
    <mergeCell ref="A33:B34"/>
    <mergeCell ref="C33:C36"/>
    <mergeCell ref="D33:E34"/>
    <mergeCell ref="A35:B36"/>
    <mergeCell ref="D61:E62"/>
    <mergeCell ref="D63:E64"/>
    <mergeCell ref="D35:E36"/>
    <mergeCell ref="A37:E37"/>
    <mergeCell ref="A57:E58"/>
    <mergeCell ref="A59:E60"/>
    <mergeCell ref="A61:B62"/>
    <mergeCell ref="C61:C64"/>
    <mergeCell ref="A63:B64"/>
    <mergeCell ref="A65:E65"/>
    <mergeCell ref="A85:E86"/>
    <mergeCell ref="A87:E88"/>
    <mergeCell ref="A89:B90"/>
    <mergeCell ref="C89:C92"/>
    <mergeCell ref="D89:E90"/>
    <mergeCell ref="A91:B92"/>
    <mergeCell ref="D117:E118"/>
    <mergeCell ref="D119:E120"/>
    <mergeCell ref="D91:E92"/>
    <mergeCell ref="A93:E93"/>
    <mergeCell ref="A113:E114"/>
    <mergeCell ref="A115:E116"/>
    <mergeCell ref="A117:B118"/>
    <mergeCell ref="C117:C120"/>
    <mergeCell ref="A119:B120"/>
    <mergeCell ref="A233:E233"/>
    <mergeCell ref="A253:E254"/>
    <mergeCell ref="A255:E256"/>
    <mergeCell ref="A257:B258"/>
    <mergeCell ref="C257:C260"/>
    <mergeCell ref="D257:E258"/>
    <mergeCell ref="A259:B260"/>
    <mergeCell ref="D259:E260"/>
    <mergeCell ref="A261:E261"/>
    <mergeCell ref="A281:E282"/>
    <mergeCell ref="A283:E284"/>
    <mergeCell ref="A285:B286"/>
    <mergeCell ref="C285:C288"/>
    <mergeCell ref="A287:B288"/>
    <mergeCell ref="A121:E121"/>
    <mergeCell ref="A141:E142"/>
    <mergeCell ref="A143:E144"/>
    <mergeCell ref="A145:B146"/>
    <mergeCell ref="C145:C148"/>
    <mergeCell ref="D145:E146"/>
    <mergeCell ref="A147:B148"/>
    <mergeCell ref="D173:E174"/>
    <mergeCell ref="D175:E176"/>
    <mergeCell ref="D147:E148"/>
    <mergeCell ref="A149:E149"/>
    <mergeCell ref="A169:E170"/>
    <mergeCell ref="A171:E172"/>
    <mergeCell ref="A173:B174"/>
    <mergeCell ref="C173:C176"/>
    <mergeCell ref="A175:B176"/>
    <mergeCell ref="A177:E177"/>
    <mergeCell ref="A197:E198"/>
    <mergeCell ref="A199:E200"/>
    <mergeCell ref="A201:B202"/>
    <mergeCell ref="C201:C204"/>
    <mergeCell ref="D201:E202"/>
    <mergeCell ref="A203:B204"/>
    <mergeCell ref="D229:E230"/>
    <mergeCell ref="D231:E232"/>
    <mergeCell ref="D203:E204"/>
    <mergeCell ref="A205:E205"/>
    <mergeCell ref="A225:E226"/>
    <mergeCell ref="A227:E228"/>
    <mergeCell ref="A229:B230"/>
    <mergeCell ref="C229:C232"/>
    <mergeCell ref="A231:B232"/>
    <mergeCell ref="A313:B314"/>
    <mergeCell ref="A315:B316"/>
    <mergeCell ref="A403:E403"/>
    <mergeCell ref="A423:E424"/>
    <mergeCell ref="A425:E426"/>
    <mergeCell ref="A427:B428"/>
    <mergeCell ref="C427:C430"/>
    <mergeCell ref="D427:E428"/>
    <mergeCell ref="A429:B430"/>
    <mergeCell ref="D429:E430"/>
    <mergeCell ref="A431:E431"/>
    <mergeCell ref="A451:E452"/>
    <mergeCell ref="A453:E454"/>
    <mergeCell ref="A455:B456"/>
    <mergeCell ref="C455:C458"/>
    <mergeCell ref="A457:B458"/>
    <mergeCell ref="D285:E286"/>
    <mergeCell ref="D287:E288"/>
    <mergeCell ref="A289:E289"/>
    <mergeCell ref="A309:E310"/>
    <mergeCell ref="A311:E312"/>
    <mergeCell ref="C313:C316"/>
    <mergeCell ref="D313:E314"/>
    <mergeCell ref="D341:E342"/>
    <mergeCell ref="D343:E344"/>
    <mergeCell ref="D315:E316"/>
    <mergeCell ref="A317:E317"/>
    <mergeCell ref="A337:E338"/>
    <mergeCell ref="A339:E340"/>
    <mergeCell ref="A341:B342"/>
    <mergeCell ref="C341:C344"/>
    <mergeCell ref="A343:B344"/>
    <mergeCell ref="A345:E345"/>
    <mergeCell ref="A367:E368"/>
    <mergeCell ref="A369:E370"/>
    <mergeCell ref="A371:B372"/>
    <mergeCell ref="C371:C374"/>
    <mergeCell ref="D371:E372"/>
    <mergeCell ref="A373:B374"/>
    <mergeCell ref="D399:E400"/>
    <mergeCell ref="D401:E402"/>
    <mergeCell ref="D373:E374"/>
    <mergeCell ref="A375:E375"/>
    <mergeCell ref="A395:E396"/>
    <mergeCell ref="A397:E398"/>
    <mergeCell ref="A399:B400"/>
    <mergeCell ref="C399:C402"/>
    <mergeCell ref="A401:B402"/>
    <mergeCell ref="A483:B484"/>
    <mergeCell ref="A485:B486"/>
    <mergeCell ref="A571:E571"/>
    <mergeCell ref="A591:E592"/>
    <mergeCell ref="A593:E594"/>
    <mergeCell ref="A595:B596"/>
    <mergeCell ref="C595:C598"/>
    <mergeCell ref="D595:E596"/>
    <mergeCell ref="A597:B598"/>
    <mergeCell ref="D597:E598"/>
    <mergeCell ref="A599:E599"/>
    <mergeCell ref="A619:E620"/>
    <mergeCell ref="A621:E622"/>
    <mergeCell ref="A623:B624"/>
    <mergeCell ref="C623:C626"/>
    <mergeCell ref="A625:B626"/>
    <mergeCell ref="D455:E456"/>
    <mergeCell ref="D457:E458"/>
    <mergeCell ref="A459:E459"/>
    <mergeCell ref="A479:E480"/>
    <mergeCell ref="A481:E482"/>
    <mergeCell ref="C483:C486"/>
    <mergeCell ref="D483:E484"/>
    <mergeCell ref="D511:E512"/>
    <mergeCell ref="D513:E514"/>
    <mergeCell ref="D485:E486"/>
    <mergeCell ref="A487:E487"/>
    <mergeCell ref="A507:E508"/>
    <mergeCell ref="A509:E510"/>
    <mergeCell ref="A511:B512"/>
    <mergeCell ref="C511:C514"/>
    <mergeCell ref="A513:B514"/>
    <mergeCell ref="A515:E515"/>
    <mergeCell ref="A535:E536"/>
    <mergeCell ref="A537:E538"/>
    <mergeCell ref="A539:B540"/>
    <mergeCell ref="C539:C542"/>
    <mergeCell ref="D539:E540"/>
    <mergeCell ref="A541:B542"/>
    <mergeCell ref="D567:E568"/>
    <mergeCell ref="D569:E570"/>
    <mergeCell ref="D541:E542"/>
    <mergeCell ref="A543:E543"/>
    <mergeCell ref="A563:E564"/>
    <mergeCell ref="A565:E566"/>
    <mergeCell ref="A567:B568"/>
    <mergeCell ref="C567:C570"/>
    <mergeCell ref="A569:B570"/>
    <mergeCell ref="A651:B652"/>
    <mergeCell ref="A653:B654"/>
    <mergeCell ref="A1243:E1243"/>
    <mergeCell ref="A1263:E1264"/>
    <mergeCell ref="A1265:E1266"/>
    <mergeCell ref="A1267:B1268"/>
    <mergeCell ref="C1267:C1270"/>
    <mergeCell ref="D1267:E1268"/>
    <mergeCell ref="A1269:B1270"/>
    <mergeCell ref="D1269:E1270"/>
    <mergeCell ref="A1271:E1271"/>
    <mergeCell ref="A1291:E1292"/>
    <mergeCell ref="A1293:E1294"/>
    <mergeCell ref="A1295:B1296"/>
    <mergeCell ref="C1295:C1298"/>
    <mergeCell ref="A1297:B1298"/>
    <mergeCell ref="D1127:E1128"/>
    <mergeCell ref="D1129:E1130"/>
    <mergeCell ref="A1131:E1131"/>
    <mergeCell ref="A1151:E1152"/>
    <mergeCell ref="A1153:E1154"/>
    <mergeCell ref="C1155:C1158"/>
    <mergeCell ref="D1155:E1156"/>
    <mergeCell ref="D1183:E1184"/>
    <mergeCell ref="D1185:E1186"/>
    <mergeCell ref="D1157:E1158"/>
    <mergeCell ref="A1159:E1159"/>
    <mergeCell ref="A1179:E1180"/>
    <mergeCell ref="A1181:E1182"/>
    <mergeCell ref="A1183:B1184"/>
    <mergeCell ref="C1183:C1186"/>
    <mergeCell ref="A1185:B1186"/>
    <mergeCell ref="A1187:E1187"/>
    <mergeCell ref="A1207:E1208"/>
    <mergeCell ref="A1209:E1210"/>
    <mergeCell ref="A1211:B1212"/>
    <mergeCell ref="C1211:C1214"/>
    <mergeCell ref="D1211:E1212"/>
    <mergeCell ref="A1213:B1214"/>
    <mergeCell ref="D1239:E1240"/>
    <mergeCell ref="D1241:E1242"/>
    <mergeCell ref="D1213:E1214"/>
    <mergeCell ref="A1215:E1215"/>
    <mergeCell ref="A1235:E1236"/>
    <mergeCell ref="A1237:E1238"/>
    <mergeCell ref="A1239:B1240"/>
    <mergeCell ref="C1239:C1242"/>
    <mergeCell ref="A1241:B1242"/>
    <mergeCell ref="A1323:B1324"/>
    <mergeCell ref="A1325:B1326"/>
    <mergeCell ref="A1411:E1411"/>
    <mergeCell ref="A1431:E1432"/>
    <mergeCell ref="A1433:E1434"/>
    <mergeCell ref="A1435:B1436"/>
    <mergeCell ref="C1435:C1438"/>
    <mergeCell ref="D1435:E1436"/>
    <mergeCell ref="A1437:B1438"/>
    <mergeCell ref="D1437:E1438"/>
    <mergeCell ref="A1439:E1439"/>
    <mergeCell ref="A1459:E1460"/>
    <mergeCell ref="A1461:E1462"/>
    <mergeCell ref="A1463:B1464"/>
    <mergeCell ref="C1463:C1466"/>
    <mergeCell ref="A1465:B1466"/>
    <mergeCell ref="D1295:E1296"/>
    <mergeCell ref="D1297:E1298"/>
    <mergeCell ref="A1299:E1299"/>
    <mergeCell ref="A1319:E1320"/>
    <mergeCell ref="A1321:E1322"/>
    <mergeCell ref="C1323:C1326"/>
    <mergeCell ref="D1323:E1324"/>
    <mergeCell ref="D1351:E1352"/>
    <mergeCell ref="D1353:E1354"/>
    <mergeCell ref="D1325:E1326"/>
    <mergeCell ref="A1327:E1327"/>
    <mergeCell ref="A1347:E1348"/>
    <mergeCell ref="A1349:E1350"/>
    <mergeCell ref="A1351:B1352"/>
    <mergeCell ref="C1351:C1354"/>
    <mergeCell ref="A1353:B1354"/>
    <mergeCell ref="A1355:E1355"/>
    <mergeCell ref="A1375:E1376"/>
    <mergeCell ref="A1377:E1378"/>
    <mergeCell ref="A1379:B1380"/>
    <mergeCell ref="C1379:C1382"/>
    <mergeCell ref="D1379:E1380"/>
    <mergeCell ref="A1381:B1382"/>
    <mergeCell ref="D1407:E1408"/>
    <mergeCell ref="D1409:E1410"/>
    <mergeCell ref="D1381:E1382"/>
    <mergeCell ref="A1383:E1383"/>
    <mergeCell ref="A1403:E1404"/>
    <mergeCell ref="A1405:E1406"/>
    <mergeCell ref="A1407:B1408"/>
    <mergeCell ref="C1407:C1410"/>
    <mergeCell ref="A1409:B1410"/>
    <mergeCell ref="A1491:B1492"/>
    <mergeCell ref="A1493:B1494"/>
    <mergeCell ref="A1579:E1579"/>
    <mergeCell ref="A1599:E1600"/>
    <mergeCell ref="A1601:E1602"/>
    <mergeCell ref="A1603:B1604"/>
    <mergeCell ref="C1603:C1606"/>
    <mergeCell ref="D1603:E1604"/>
    <mergeCell ref="A1605:B1606"/>
    <mergeCell ref="D1605:E1606"/>
    <mergeCell ref="A1607:E1607"/>
    <mergeCell ref="A1627:E1628"/>
    <mergeCell ref="A1629:E1630"/>
    <mergeCell ref="A1631:B1632"/>
    <mergeCell ref="C1631:C1634"/>
    <mergeCell ref="A1633:B1634"/>
    <mergeCell ref="D1463:E1464"/>
    <mergeCell ref="D1465:E1466"/>
    <mergeCell ref="A1467:E1467"/>
    <mergeCell ref="A1487:E1488"/>
    <mergeCell ref="A1489:E1490"/>
    <mergeCell ref="C1491:C1494"/>
    <mergeCell ref="D1491:E1492"/>
    <mergeCell ref="D1519:E1520"/>
    <mergeCell ref="D1521:E1522"/>
    <mergeCell ref="D1493:E1494"/>
    <mergeCell ref="A1495:E1495"/>
    <mergeCell ref="A1515:E1516"/>
    <mergeCell ref="A1517:E1518"/>
    <mergeCell ref="A1519:B1520"/>
    <mergeCell ref="C1519:C1522"/>
    <mergeCell ref="A1521:B1522"/>
    <mergeCell ref="A1523:E1523"/>
    <mergeCell ref="A1543:E1544"/>
    <mergeCell ref="A1545:E1546"/>
    <mergeCell ref="A1547:B1548"/>
    <mergeCell ref="C1547:C1550"/>
    <mergeCell ref="D1547:E1548"/>
    <mergeCell ref="A1549:B1550"/>
    <mergeCell ref="D1575:E1576"/>
    <mergeCell ref="D1577:E1578"/>
    <mergeCell ref="D1549:E1550"/>
    <mergeCell ref="A1551:E1551"/>
    <mergeCell ref="A1571:E1572"/>
    <mergeCell ref="A1573:E1574"/>
    <mergeCell ref="A1575:B1576"/>
    <mergeCell ref="C1575:C1578"/>
    <mergeCell ref="A1577:B1578"/>
    <mergeCell ref="A1659:B1660"/>
    <mergeCell ref="A1661:B1662"/>
    <mergeCell ref="A1747:E1747"/>
    <mergeCell ref="A1767:E1768"/>
    <mergeCell ref="A1769:E1770"/>
    <mergeCell ref="A1771:B1772"/>
    <mergeCell ref="C1771:C1774"/>
    <mergeCell ref="D1771:E1772"/>
    <mergeCell ref="A1773:B1774"/>
    <mergeCell ref="D1773:E1774"/>
    <mergeCell ref="A1775:E1775"/>
    <mergeCell ref="A1795:E1796"/>
    <mergeCell ref="A1797:E1798"/>
    <mergeCell ref="A1799:B1800"/>
    <mergeCell ref="C1799:C1802"/>
    <mergeCell ref="A1801:B1802"/>
    <mergeCell ref="D1631:E1632"/>
    <mergeCell ref="D1633:E1634"/>
    <mergeCell ref="A1635:E1635"/>
    <mergeCell ref="A1655:E1656"/>
    <mergeCell ref="A1657:E1658"/>
    <mergeCell ref="C1659:C1662"/>
    <mergeCell ref="D1659:E1660"/>
    <mergeCell ref="D1687:E1688"/>
    <mergeCell ref="D1689:E1690"/>
    <mergeCell ref="D1661:E1662"/>
    <mergeCell ref="A1663:E1663"/>
    <mergeCell ref="A1683:E1684"/>
    <mergeCell ref="A1685:E1686"/>
    <mergeCell ref="A1687:B1688"/>
    <mergeCell ref="C1687:C1690"/>
    <mergeCell ref="A1689:B1690"/>
    <mergeCell ref="A1691:E1691"/>
    <mergeCell ref="A1711:E1712"/>
    <mergeCell ref="A1713:E1714"/>
    <mergeCell ref="A1715:B1716"/>
    <mergeCell ref="C1715:C1718"/>
    <mergeCell ref="D1715:E1716"/>
    <mergeCell ref="A1717:B1718"/>
    <mergeCell ref="D1743:E1744"/>
    <mergeCell ref="D1745:E1746"/>
    <mergeCell ref="D1717:E1718"/>
    <mergeCell ref="A1719:E1719"/>
    <mergeCell ref="A1739:E1740"/>
    <mergeCell ref="A1741:E1742"/>
    <mergeCell ref="A1743:B1744"/>
    <mergeCell ref="C1743:C1746"/>
    <mergeCell ref="A1745:B1746"/>
    <mergeCell ref="A1827:B1828"/>
    <mergeCell ref="A1829:B1830"/>
    <mergeCell ref="A1915:E1915"/>
    <mergeCell ref="A1935:E1936"/>
    <mergeCell ref="A1937:E1938"/>
    <mergeCell ref="A1939:B1940"/>
    <mergeCell ref="C1939:C1942"/>
    <mergeCell ref="D1939:E1940"/>
    <mergeCell ref="A1941:B1942"/>
    <mergeCell ref="D1941:E1942"/>
    <mergeCell ref="A1943:E1943"/>
    <mergeCell ref="A1963:E1964"/>
    <mergeCell ref="A1965:E1966"/>
    <mergeCell ref="A1967:B1968"/>
    <mergeCell ref="C1967:C1970"/>
    <mergeCell ref="A1969:B1970"/>
    <mergeCell ref="D1799:E1800"/>
    <mergeCell ref="D1801:E1802"/>
    <mergeCell ref="A1803:E1803"/>
    <mergeCell ref="A1823:E1824"/>
    <mergeCell ref="A1825:E1826"/>
    <mergeCell ref="C1827:C1830"/>
    <mergeCell ref="D1827:E1828"/>
    <mergeCell ref="D1855:E1856"/>
    <mergeCell ref="D1857:E1858"/>
    <mergeCell ref="D1829:E1830"/>
    <mergeCell ref="A1831:E1831"/>
    <mergeCell ref="A1851:E1852"/>
    <mergeCell ref="A1853:E1854"/>
    <mergeCell ref="A1855:B1856"/>
    <mergeCell ref="C1855:C1858"/>
    <mergeCell ref="A1857:B1858"/>
    <mergeCell ref="A1859:E1859"/>
    <mergeCell ref="A1879:E1880"/>
    <mergeCell ref="A1881:E1882"/>
    <mergeCell ref="A1883:B1884"/>
    <mergeCell ref="C1883:C1886"/>
    <mergeCell ref="D1883:E1884"/>
    <mergeCell ref="A1885:B1886"/>
    <mergeCell ref="D1911:E1912"/>
    <mergeCell ref="D1913:E1914"/>
    <mergeCell ref="D1885:E1886"/>
    <mergeCell ref="A1887:E1887"/>
    <mergeCell ref="A1907:E1908"/>
    <mergeCell ref="A1909:E1910"/>
    <mergeCell ref="A1911:B1912"/>
    <mergeCell ref="C1911:C1914"/>
    <mergeCell ref="A1913:B1914"/>
    <mergeCell ref="A1995:B1996"/>
    <mergeCell ref="A1997:B1998"/>
    <mergeCell ref="A2083:E2083"/>
    <mergeCell ref="A2103:E2104"/>
    <mergeCell ref="A2105:E2106"/>
    <mergeCell ref="A2107:B2108"/>
    <mergeCell ref="C2107:C2110"/>
    <mergeCell ref="D2107:E2108"/>
    <mergeCell ref="A2109:B2110"/>
    <mergeCell ref="D2109:E2110"/>
    <mergeCell ref="A2111:E2111"/>
    <mergeCell ref="A2131:E2132"/>
    <mergeCell ref="A2133:E2134"/>
    <mergeCell ref="A2135:B2136"/>
    <mergeCell ref="C2135:C2138"/>
    <mergeCell ref="A2137:B2138"/>
    <mergeCell ref="D1967:E1968"/>
    <mergeCell ref="D1969:E1970"/>
    <mergeCell ref="A1971:E1971"/>
    <mergeCell ref="A1991:E1992"/>
    <mergeCell ref="A1993:E1994"/>
    <mergeCell ref="C1995:C1998"/>
    <mergeCell ref="D1995:E1996"/>
    <mergeCell ref="D2023:E2024"/>
    <mergeCell ref="D2025:E2026"/>
    <mergeCell ref="D1997:E1998"/>
    <mergeCell ref="A1999:E1999"/>
    <mergeCell ref="A2019:E2020"/>
    <mergeCell ref="A2021:E2022"/>
    <mergeCell ref="A2023:B2024"/>
    <mergeCell ref="C2023:C2026"/>
    <mergeCell ref="A2025:B2026"/>
    <mergeCell ref="A2027:E2027"/>
    <mergeCell ref="A2047:E2048"/>
    <mergeCell ref="A2049:E2050"/>
    <mergeCell ref="A2051:B2052"/>
    <mergeCell ref="C2051:C2054"/>
    <mergeCell ref="D2051:E2052"/>
    <mergeCell ref="A2053:B2054"/>
    <mergeCell ref="D2079:E2080"/>
    <mergeCell ref="D2081:E2082"/>
    <mergeCell ref="D2053:E2054"/>
    <mergeCell ref="A2055:E2055"/>
    <mergeCell ref="A2075:E2076"/>
    <mergeCell ref="A2077:E2078"/>
    <mergeCell ref="A2079:B2080"/>
    <mergeCell ref="C2079:C2082"/>
    <mergeCell ref="A2081:B2082"/>
    <mergeCell ref="A2163:B2164"/>
    <mergeCell ref="A2165:B2166"/>
  </mergeCells>
  <conditionalFormatting sqref="D11:D26 B26:C26 D39:D54 B54:C54 D67:D82 B82:C82 D95:D110 B110:C110 D123:D138 B138:C138 D151:D166 B166:C166 D179:D194 B194:C194 D207:D222 B222:C222 D235:D250 B250:C250 D263:D278 B278:C278 D291:D306 B306:C306 D319:D334 B334:C334 D347:D362 B362:C362 D377:D392 B392:C392 D405:D420 B420:C420 D433:D448 B448:C448 D461:D476 B476:C476 D489:D504 B504:C504 D517:D532 B532:C532 D545:D560 B560:C560 D573:D588 B588:C588 D601:D616 B616:C616 D629:D644 B644:C644 D657:D672 B672:C672 D685:D700 B700:C700 D713:D728 B728:C728 D741:D756 B756:C756 D769:D784 B784:C784 D797:D812 B812:C812 D825:D840 B840:C840 D853:D868 B868:C868 D881:D896 B896:C896 D909:D924 B924:C924 D937:D952 B952:C952 D965:D980 B980:C980 D993:D1008 B1008:C1008 D1021:D1036 B1036:C1036 D1049:D1064 B1064:C1064 D1077:D1092 B1092:C1092 D1105:D1120 B1120:C1120 D1133:D1148 B1148:C1148 D1161:D1176 B1176:C1176 D1189:D1204 B1204:C1204 D1217:D1232 B1232:C1232 D1245:D1260 B1260:C1260 D1273:D1288 B1288:C1288 D1301:D1316 B1316:C1316 D1329:D1344 B1344:C1344 D1357:D1372 B1372:C1372 D1385:D1400 B1400:C1400 D1413:D1428 B1428:C1428 D1441:D1456 B1456:C1456 D1469:D1484 B1484:C1484 D1497:D1512 B1512:C1512 D1525:D1540 B1540:C1540 D1553:D1568 B1568:C1568 D1581:D1596 B1596:C1596 D1609:D1624 B1624:C1624 D1637:D1652 B1652:C1652 D1665:D1680 B1680:C1680 D1693:D1708 B1708:C1708 D1721:D1736 B1736:C1736 D1749:D1764 B1764:C1764 D1777:D1792 B1792:C1792 D1805:D1820 B1820:C1820 D1833:D1848 B1848:C1848 D1861:D1876 B1876:C1876 D1889:D1904 B1904:C1904 D1917:D1932 B1932:C1932 D1945:D1962 B1960:C1962 C1967:D1970 B1972:D1990 C1995:D1998 B2000:D2018 C2023:D2026 B2028:D2046 C2051:D2054 B2056:D2074 C2079:D2082 B2084:D2102 C2107:D2110 B2112:D2130 C2135:D2138 B2140:D2158 C2163:D2166 B2168:D2186 C2191:D2194 B2196:D2214 C2219:D2222 B2224:D2242 C2247:D2250 B2252:D2270 C2275:D2278 B2280:D2298 C2303:D2306 B2308:D2326 C2331:D2334 B2336:D2354 C2359:D2362 B2364:D2382 C2387:D2390 B2392:D2410 C2415:D2418 B2420:D2438 C2443:D2446 B2448:D2466 C2471:D2474 B2476:D2494 C2499:D2502 B2504:D2522 C2527:D2530 B2532:D2550 C2555:D2558 B2560:D2578 C2583:D2586 B2588:D2606 C2611:D2614 B2616:D2634 C2639:D2642 B2644:D2662 C2667:D2670 B2672:D2690 C2695:D2698 B2700:D2718 C2723:D2726 B2728:D2746 C2751:D2754 B2756:D2774 C2779:D2782 B2784:D2802 C2807:D2810 B2812:D2830 C2835:D2838 B2840:D2858 C2863:D2866 B2868:D2886 C2891:D2894 B2896:D2914 C2919:D2922 B2924:D2942 C2947:D2950 B2952:D2970 C2975:D2978 B2980:D2998 C3003:D3004 C3005:D3006 B3008:D3038">
    <cfRule type="cellIs" dxfId="0" priority="1" operator="lessThan">
      <formula>0</formula>
    </cfRule>
  </conditionalFormatting>
  <conditionalFormatting sqref="A7:B8 A35:B36 A63:B64 A91:B92 A119:B120 A147:B148 A175:B176 A203:B204 A231:B232 A259:B260 A287:B288 A315:B316 A343:B344 A373:B374 A401:B402 A429:B430 A457:B458 A485:B486 A513:B514 A541:B542 A569:B570 A597:B598 A625:B626 A653:B654 A681:B682 A709:B710 A737:B738 A765:B766 A793:B794 A821:B822 A849:B850 A877:B878 A905:B906 A933:B934 A961:B962 A989:B990 A1017:B1018 A1045:B1046 A1073:B1074 A1101:B1102 A1129:B1130 A1157:B1158 A1185:B1186 A1213:B1214 A1241:B1242 A1269:B1270 A1297:B1298 A1325:B1326 A1353:B1354 A1381:B1382 A1409:B1410 A1437:B1438 A1465:B1466 A1493:B1494 A1521:B1522 A1549:B1550 A1577:B1578 A1605:B1606 A1633:B1634 A1661:B1662 A1689:B1690 A1717:B1718 A1745:B1746 A1773:B1774 A1801:B1802 A1829:B1830 A1857:B1858 A1885:B1886 A1913:B1914 A1941:B1942 A1969:B1970 A1997:B1998 A2025:B2026 A2053:B2054 A2081:B2082 A2109:B2110 A2137:B2138 A2165:B2166 A2193:B2194 A2221:B2222 A2249:B2250 A2277:B2278 A2305:B2306 A2333:B2334 A2361:B2362 A2389:B2390 A2417:B2418 A2445:B2446 A2473:B2474 A2501:B2502 A2529:B2530 A2557:B2558 A2585:B2586 A2613:B2614 A2641:B2642 A2669:B2670 A2697:B2698 A2725:B2726 A2753:B2754 A2781:B2782 A2809:B2810 A2837:B2838 A2865:B2866 A2893:B2894 A2921:B2922 A2949:B2950 A2977:B2978 A3005:B3006">
    <cfRule type="cellIs" dxfId="1" priority="2" operator="notEqual">
      <formula>"Pondělí"</formula>
    </cfRule>
  </conditionalFormatting>
  <conditionalFormatting sqref="D7:E8 D35:E36 D63:E64 D91:E92 D119:E120 D147:E148 D175:E176 D203:E204 D231:E232 D259:E260 D287:E288 D315:E316 D343:E344 D373:E374 D401:E402 D429:E430 D457:E458 D485:E486 D513:E514 D541:E542 D569:E570 D597:E598 D625:E626 D653:E654 D681:E682 D709:E710 D737:E738 D765:E766 D793:E794 D821:E822 D849:E850 D877:E878 D905:E906 D933:E934 D961:E962 D989:E990 D1017:E1018 D1045:E1046 D1073:E1074 D1101:E1102 D1129:E1130 D1157:E1158 D1185:E1186 D1213:E1214 D1241:E1242 D1269:E1270 D1297:E1298 D1325:E1326 D1353:E1354 D1381:E1382 D1409:E1410 D1437:E1438 D1465:E1466 D1493:E1494 D1521:E1522 D1549:E1550 D1577:E1578 D1605:E1606 D1633:E1634 D1661:E1662 D1689:E1690 D1717:E1718 D1745:E1746 D1773:E1774 D1801:E1802 D1829:E1830 D1857:E1858 D1885:E1886 D1913:E1914 D1941:E1942 D1969:E1970 D1997:E1998 D2025:E2026 D2053:E2054 D2081:E2082 D2109:E2110 D2137:E2138 D2165:E2166 D2193:E2194 D2221:E2222 D2249:E2250 D2277:E2278 D2305:E2306 D2333:E2334 D2361:E2362 D2389:E2390 D2417:E2418 D2445:E2446 D2473:E2474 D2501:E2502 D2529:E2530 D2557:E2558 D2585:E2586 D2613:E2614 D2641:E2642 D2669:E2670 D2697:E2698 D2725:E2726 D2753:E2754 D2781:E2782 D2809:E2810 D2837:E2838 D2865:E2866 D2893:E2894 D2921:E2922 D2949:E2950 D2977:E2978 D3005:E3006">
    <cfRule type="cellIs" dxfId="1" priority="3" operator="notEqual">
      <formula>"Neděle"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idden="1">
      <c r="A1" s="5" t="s">
        <v>1982</v>
      </c>
      <c r="B1" s="6"/>
      <c r="C1" s="6"/>
      <c r="D1" s="6"/>
      <c r="E1" s="7"/>
    </row>
    <row r="2" hidden="1">
      <c r="A2" s="10"/>
      <c r="B2" s="11"/>
      <c r="C2" s="11"/>
      <c r="D2" s="11"/>
      <c r="E2" s="12"/>
    </row>
    <row r="3" hidden="1">
      <c r="A3" s="5" t="s">
        <v>1655</v>
      </c>
      <c r="B3" s="6"/>
      <c r="C3" s="6"/>
      <c r="D3" s="6"/>
      <c r="E3" s="7"/>
    </row>
    <row r="4" hidden="1">
      <c r="A4" s="10"/>
      <c r="B4" s="11"/>
      <c r="C4" s="11"/>
      <c r="D4" s="11"/>
      <c r="E4" s="12"/>
    </row>
    <row r="5" hidden="1">
      <c r="A5" s="13">
        <v>45536.0</v>
      </c>
      <c r="B5" s="6"/>
      <c r="C5" s="14" t="s">
        <v>1656</v>
      </c>
      <c r="D5" s="15">
        <v>45536.0</v>
      </c>
      <c r="E5" s="7"/>
    </row>
    <row r="6" hidden="1">
      <c r="A6" s="10"/>
      <c r="B6" s="11"/>
      <c r="C6" s="16"/>
      <c r="D6" s="11"/>
      <c r="E6" s="12"/>
    </row>
    <row r="7" hidden="1">
      <c r="A7" s="17" t="str">
        <f>CHOOSE(WEEKDAY(A5), "Neděle", "Pondělí", "Úterý", "Středa", "Čtvrtek", "Pátek", "Sobota")</f>
        <v>Neděle</v>
      </c>
      <c r="B7" s="7"/>
      <c r="C7" s="16"/>
      <c r="D7" s="18" t="str">
        <f>CHOOSE(WEEKDAY(D5), "Neděle", "Pondělí", "Úterý", "Středa", "Čtvrtek", "Pátek", "Sobota")</f>
        <v>Neděle</v>
      </c>
      <c r="E7" s="7"/>
    </row>
    <row r="8" hidden="1">
      <c r="A8" s="10"/>
      <c r="B8" s="12"/>
      <c r="C8" s="16"/>
      <c r="D8" s="11"/>
      <c r="E8" s="12"/>
    </row>
    <row r="9" hidden="1">
      <c r="A9" s="19" t="s">
        <v>1657</v>
      </c>
      <c r="B9" s="6"/>
      <c r="C9" s="6"/>
      <c r="D9" s="6"/>
      <c r="E9" s="7"/>
    </row>
    <row r="10" hidden="1">
      <c r="A10" s="20" t="s">
        <v>1658</v>
      </c>
      <c r="B10" s="21" t="s">
        <v>1659</v>
      </c>
      <c r="C10" s="22" t="s">
        <v>1660</v>
      </c>
      <c r="D10" s="21" t="s">
        <v>1661</v>
      </c>
      <c r="E10" s="23" t="s">
        <v>13</v>
      </c>
    </row>
    <row r="11" hidden="1">
      <c r="A11" s="24" t="s">
        <v>1662</v>
      </c>
      <c r="B11" s="25">
        <v>2680.0</v>
      </c>
      <c r="C11" s="26">
        <f>80+100+2500</f>
        <v>2680</v>
      </c>
      <c r="D11" s="27">
        <f t="shared" ref="D11:D26" si="1">C11-B11</f>
        <v>0</v>
      </c>
      <c r="E11" s="41"/>
    </row>
    <row r="12" hidden="1">
      <c r="A12" s="24" t="s">
        <v>1663</v>
      </c>
      <c r="B12" s="29">
        <v>4173.0</v>
      </c>
      <c r="C12" s="26">
        <v>4173.0</v>
      </c>
      <c r="D12" s="27">
        <f t="shared" si="1"/>
        <v>0</v>
      </c>
      <c r="E12" s="41"/>
    </row>
    <row r="13" hidden="1">
      <c r="A13" s="24" t="s">
        <v>1664</v>
      </c>
      <c r="B13" s="29">
        <v>0.0</v>
      </c>
      <c r="C13" s="26"/>
      <c r="D13" s="27">
        <f t="shared" si="1"/>
        <v>0</v>
      </c>
      <c r="E13" s="41"/>
    </row>
    <row r="14" hidden="1">
      <c r="A14" s="24" t="s">
        <v>1666</v>
      </c>
      <c r="B14" s="29">
        <v>500.0</v>
      </c>
      <c r="C14" s="26">
        <v>500.0</v>
      </c>
      <c r="D14" s="27">
        <f t="shared" si="1"/>
        <v>0</v>
      </c>
      <c r="E14" s="41"/>
    </row>
    <row r="15" hidden="1">
      <c r="A15" s="30" t="s">
        <v>1668</v>
      </c>
      <c r="B15" s="29">
        <v>0.0</v>
      </c>
      <c r="C15" s="26"/>
      <c r="D15" s="27">
        <f t="shared" si="1"/>
        <v>0</v>
      </c>
      <c r="E15" s="41"/>
    </row>
    <row r="16" hidden="1">
      <c r="A16" s="30" t="s">
        <v>1669</v>
      </c>
      <c r="B16" s="29">
        <v>0.0</v>
      </c>
      <c r="C16" s="26"/>
      <c r="D16" s="27">
        <f t="shared" si="1"/>
        <v>0</v>
      </c>
      <c r="E16" s="41"/>
    </row>
    <row r="17" hidden="1">
      <c r="A17" s="30" t="s">
        <v>1671</v>
      </c>
      <c r="B17" s="29">
        <v>0.0</v>
      </c>
      <c r="C17" s="26"/>
      <c r="D17" s="27">
        <f t="shared" si="1"/>
        <v>0</v>
      </c>
      <c r="E17" s="41"/>
    </row>
    <row r="18" hidden="1">
      <c r="A18" s="31" t="s">
        <v>1673</v>
      </c>
      <c r="B18" s="29">
        <v>240.0</v>
      </c>
      <c r="C18" s="26">
        <v>240.0</v>
      </c>
      <c r="D18" s="27">
        <f t="shared" si="1"/>
        <v>0</v>
      </c>
      <c r="E18" s="41"/>
    </row>
    <row r="19" hidden="1">
      <c r="A19" s="32" t="s">
        <v>1674</v>
      </c>
      <c r="B19" s="29">
        <v>20935.0</v>
      </c>
      <c r="C19" s="33">
        <f t="array" ref="C19">SUMIFS(INDIRECT(A1 &amp; " Restia!C:C"), INDIRECT(A1 &amp; " Restia!A:A"), A19, INDIRECT(A1 &amp; " Restia!B:B"), "&lt;&gt;canceled")</f>
        <v>47102</v>
      </c>
      <c r="D19" s="27">
        <f t="shared" si="1"/>
        <v>26167</v>
      </c>
      <c r="E19" s="41"/>
    </row>
    <row r="20" hidden="1">
      <c r="A20" s="32" t="s">
        <v>1675</v>
      </c>
      <c r="B20" s="29">
        <v>4909.0</v>
      </c>
      <c r="C20" s="9">
        <f t="array" ref="C20">SUMIFS( INDIRECT(A1 &amp; " Restia!C:C"), INDIRECT(A1 &amp; " Restia!A:A"), A20, INDIRECT(A1 &amp; " Restia!B:B"), "&lt;&gt;canceled" )</f>
        <v>20194</v>
      </c>
      <c r="D20" s="27">
        <f t="shared" si="1"/>
        <v>15285</v>
      </c>
      <c r="E20" s="41"/>
    </row>
    <row r="21" hidden="1">
      <c r="A21" s="32" t="s">
        <v>1676</v>
      </c>
      <c r="B21" s="29">
        <v>10859.0</v>
      </c>
      <c r="C21" s="9">
        <f t="array" ref="C21">SUMIFS( INDIRECT(A1 &amp; " Restia!C:C"), INDIRECT(A1 &amp; " Restia!A:A"), "damejidlo", INDIRECT(A1 &amp; " Restia!G:G"), "online", INDIRECT(A1 &amp; " Restia!B:B"), "&lt;&gt;canceled" )</f>
        <v>33651</v>
      </c>
      <c r="D21" s="27">
        <f t="shared" si="1"/>
        <v>22792</v>
      </c>
      <c r="E21" s="41"/>
    </row>
    <row r="22" hidden="1">
      <c r="A22" s="32" t="s">
        <v>1677</v>
      </c>
      <c r="B22" s="29">
        <v>8818.0</v>
      </c>
      <c r="C22" s="9">
        <f t="array" ref="C22">SUMIFS( INDIRECT(A1 &amp; " Restia!C:C"), INDIRECT(A1 &amp; " Restia!A:A"), "generic", INDIRECT(A1 &amp; " Restia!G:G"), "online", INDIRECT(A1 &amp; " Restia!B:B"), "&lt;&gt;canceled" )</f>
        <v>27629</v>
      </c>
      <c r="D22" s="27">
        <f t="shared" si="1"/>
        <v>18811</v>
      </c>
      <c r="E22" s="41"/>
    </row>
    <row r="23" hidden="1">
      <c r="A23" s="32" t="s">
        <v>1679</v>
      </c>
      <c r="B23" s="29">
        <v>588.0</v>
      </c>
      <c r="C23" s="9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990</v>
      </c>
      <c r="D23" s="27">
        <f t="shared" si="1"/>
        <v>402</v>
      </c>
      <c r="E23" s="41"/>
    </row>
    <row r="24" hidden="1">
      <c r="A24" s="32" t="s">
        <v>1680</v>
      </c>
      <c r="B24" s="29">
        <v>881.0</v>
      </c>
      <c r="C24" s="9">
        <f t="array" ref="C24">SUMIFS( INDIRECT(A1 &amp; " Restia!C:C"), INDIRECT(A1 &amp; " Restia!A:A"), "damejidlo", INDIRECT(A1 &amp; " Restia!G:G"), "cash", INDIRECT(A1 &amp; " Restia!B:B"), "&lt;&gt;canceled")</f>
        <v>6458</v>
      </c>
      <c r="D24" s="27">
        <f t="shared" si="1"/>
        <v>5577</v>
      </c>
      <c r="E24" s="41"/>
    </row>
    <row r="25" hidden="1">
      <c r="A25" s="35" t="s">
        <v>1681</v>
      </c>
      <c r="B25" s="29">
        <v>53701.0</v>
      </c>
      <c r="C25" s="9">
        <f t="array" ref="C25">SUM(INDIRECT(A1 &amp; " Restia!C:C")) - SUMIFS(INDIRECT(A1 &amp; " Restia!C:C"), INDIRECT(A1 &amp; " Restia!B:B"), "canceled")</f>
        <v>165756</v>
      </c>
      <c r="D25" s="27">
        <f t="shared" si="1"/>
        <v>112055</v>
      </c>
      <c r="E25" s="41"/>
    </row>
    <row r="26" hidden="1">
      <c r="A26" s="36" t="s">
        <v>1682</v>
      </c>
      <c r="B26" s="42">
        <v>1.0</v>
      </c>
      <c r="C26" s="43">
        <f>sum(C11:C23)-C25</f>
        <v>-28597</v>
      </c>
      <c r="D26" s="44">
        <f t="shared" si="1"/>
        <v>-28598</v>
      </c>
      <c r="E26" s="45"/>
    </row>
    <row r="27" hidden="1"/>
    <row r="28" hidden="1"/>
    <row r="29" hidden="1">
      <c r="A29" s="5" t="s">
        <v>1982</v>
      </c>
      <c r="B29" s="6"/>
      <c r="C29" s="6"/>
      <c r="D29" s="6"/>
      <c r="E29" s="7"/>
    </row>
    <row r="30" hidden="1">
      <c r="A30" s="10"/>
      <c r="B30" s="11"/>
      <c r="C30" s="11"/>
      <c r="D30" s="11"/>
      <c r="E30" s="12"/>
    </row>
    <row r="31" hidden="1">
      <c r="A31" s="5" t="s">
        <v>1655</v>
      </c>
      <c r="B31" s="6"/>
      <c r="C31" s="6"/>
      <c r="D31" s="6"/>
      <c r="E31" s="7"/>
    </row>
    <row r="32" hidden="1">
      <c r="A32" s="10"/>
      <c r="B32" s="11"/>
      <c r="C32" s="11"/>
      <c r="D32" s="11"/>
      <c r="E32" s="12"/>
    </row>
    <row r="33" hidden="1">
      <c r="A33" s="13">
        <v>45537.0</v>
      </c>
      <c r="B33" s="6"/>
      <c r="C33" s="14" t="s">
        <v>1656</v>
      </c>
      <c r="D33" s="15">
        <v>45543.0</v>
      </c>
      <c r="E33" s="7"/>
    </row>
    <row r="34" hidden="1">
      <c r="A34" s="10"/>
      <c r="B34" s="11"/>
      <c r="C34" s="16"/>
      <c r="D34" s="11"/>
      <c r="E34" s="12"/>
    </row>
    <row r="35" hidden="1">
      <c r="A35" s="17" t="str">
        <f>CHOOSE(WEEKDAY(A33), "Neděle", "Pondělí", "Úterý", "Středa", "Čtvrtek", "Pátek", "Sobota")</f>
        <v>Pondělí</v>
      </c>
      <c r="B35" s="7"/>
      <c r="C35" s="16"/>
      <c r="D35" s="18" t="str">
        <f>CHOOSE(WEEKDAY(D33), "Neděle", "Pondělí", "Úterý", "Středa", "Čtvrtek", "Pátek", "Sobota")</f>
        <v>Neděle</v>
      </c>
      <c r="E35" s="7"/>
    </row>
    <row r="36" hidden="1">
      <c r="A36" s="10"/>
      <c r="B36" s="12"/>
      <c r="C36" s="16"/>
      <c r="D36" s="11"/>
      <c r="E36" s="12"/>
    </row>
    <row r="37" hidden="1">
      <c r="A37" s="19" t="s">
        <v>1657</v>
      </c>
      <c r="B37" s="6"/>
      <c r="C37" s="6"/>
      <c r="D37" s="6"/>
      <c r="E37" s="7"/>
    </row>
    <row r="38" hidden="1">
      <c r="A38" s="20" t="s">
        <v>1658</v>
      </c>
      <c r="B38" s="21" t="s">
        <v>1659</v>
      </c>
      <c r="C38" s="22" t="s">
        <v>1660</v>
      </c>
      <c r="D38" s="21" t="s">
        <v>1661</v>
      </c>
      <c r="E38" s="23" t="s">
        <v>13</v>
      </c>
    </row>
    <row r="39" hidden="1">
      <c r="A39" s="24" t="s">
        <v>1662</v>
      </c>
      <c r="B39" s="25">
        <v>35100.0</v>
      </c>
      <c r="C39" s="26">
        <f>(2000*6)+(1000*6)+(500*22)+(200*30)+(100*1)</f>
        <v>35100</v>
      </c>
      <c r="D39" s="27">
        <f t="shared" ref="D39:D54" si="2">C39-B39</f>
        <v>0</v>
      </c>
      <c r="E39" s="41"/>
    </row>
    <row r="40" hidden="1">
      <c r="A40" s="24" t="s">
        <v>1663</v>
      </c>
      <c r="B40" s="29">
        <v>25021.0</v>
      </c>
      <c r="C40" s="26">
        <f>3286+6107+4135+2135+4189+2457+2712</f>
        <v>25021</v>
      </c>
      <c r="D40" s="27">
        <f t="shared" si="2"/>
        <v>0</v>
      </c>
      <c r="E40" s="41"/>
    </row>
    <row r="41" hidden="1">
      <c r="A41" s="24" t="s">
        <v>1664</v>
      </c>
      <c r="B41" s="29">
        <v>180.0</v>
      </c>
      <c r="C41" s="26">
        <v>180.0</v>
      </c>
      <c r="D41" s="27">
        <f t="shared" si="2"/>
        <v>0</v>
      </c>
      <c r="E41" s="41"/>
    </row>
    <row r="42" hidden="1">
      <c r="A42" s="24" t="s">
        <v>1666</v>
      </c>
      <c r="B42" s="29">
        <v>500.0</v>
      </c>
      <c r="C42" s="26">
        <v>500.0</v>
      </c>
      <c r="D42" s="27">
        <f t="shared" si="2"/>
        <v>0</v>
      </c>
      <c r="E42" s="41"/>
    </row>
    <row r="43" hidden="1">
      <c r="A43" s="30" t="s">
        <v>1668</v>
      </c>
      <c r="B43" s="29">
        <v>0.0</v>
      </c>
      <c r="C43" s="26"/>
      <c r="D43" s="27">
        <f t="shared" si="2"/>
        <v>0</v>
      </c>
      <c r="E43" s="41"/>
    </row>
    <row r="44" hidden="1">
      <c r="A44" s="30" t="s">
        <v>1669</v>
      </c>
      <c r="B44" s="29">
        <v>0.0</v>
      </c>
      <c r="C44" s="26"/>
      <c r="D44" s="27">
        <f t="shared" si="2"/>
        <v>0</v>
      </c>
      <c r="E44" s="41"/>
    </row>
    <row r="45" hidden="1">
      <c r="A45" s="30" t="s">
        <v>1671</v>
      </c>
      <c r="B45" s="29">
        <v>1060.0</v>
      </c>
      <c r="C45" s="26">
        <f>60+1000</f>
        <v>1060</v>
      </c>
      <c r="D45" s="27">
        <f t="shared" si="2"/>
        <v>0</v>
      </c>
      <c r="E45" s="40" t="s">
        <v>3783</v>
      </c>
    </row>
    <row r="46" hidden="1">
      <c r="A46" s="31" t="s">
        <v>1673</v>
      </c>
      <c r="B46" s="29">
        <v>2200.0</v>
      </c>
      <c r="C46" s="26">
        <f>440+600+120+160+280+400+280</f>
        <v>2280</v>
      </c>
      <c r="D46" s="27">
        <f t="shared" si="2"/>
        <v>80</v>
      </c>
      <c r="E46" s="41"/>
    </row>
    <row r="47" hidden="1">
      <c r="A47" s="32" t="s">
        <v>1674</v>
      </c>
      <c r="B47" s="29">
        <v>107917.0</v>
      </c>
      <c r="C47" s="33">
        <f t="array" ref="C47">SUMIFS(INDIRECT(A29 &amp; " Restia!C:C"), INDIRECT(A29 &amp; " Restia!A:A"), A47, INDIRECT(A29 &amp; " Restia!B:B"), "&lt;&gt;canceled")</f>
        <v>47102</v>
      </c>
      <c r="D47" s="27">
        <f t="shared" si="2"/>
        <v>-60815</v>
      </c>
      <c r="E47" s="41"/>
    </row>
    <row r="48" hidden="1">
      <c r="A48" s="32" t="s">
        <v>1675</v>
      </c>
      <c r="B48" s="29">
        <v>27703.0</v>
      </c>
      <c r="C48" s="9">
        <f t="array" ref="C48">SUMIFS( INDIRECT(A29 &amp; " Restia!C:C"), INDIRECT(A29 &amp; " Restia!A:A"), A48, INDIRECT(A29 &amp; " Restia!B:B"), "&lt;&gt;canceled" )</f>
        <v>20194</v>
      </c>
      <c r="D48" s="27">
        <f t="shared" si="2"/>
        <v>-7509</v>
      </c>
      <c r="E48" s="41"/>
    </row>
    <row r="49" hidden="1">
      <c r="A49" s="32" t="s">
        <v>1676</v>
      </c>
      <c r="B49" s="29">
        <v>74706.0</v>
      </c>
      <c r="C49" s="9">
        <f t="array" ref="C49">SUMIFS( INDIRECT(A29 &amp; " Restia!C:C"), INDIRECT(A29 &amp; " Restia!A:A"), "damejidlo", INDIRECT(A29 &amp; " Restia!G:G"), "online", INDIRECT(A29 &amp; " Restia!B:B"), "&lt;&gt;canceled" )</f>
        <v>33651</v>
      </c>
      <c r="D49" s="27">
        <f t="shared" si="2"/>
        <v>-41055</v>
      </c>
      <c r="E49" s="41"/>
    </row>
    <row r="50" hidden="1">
      <c r="A50" s="32" t="s">
        <v>1677</v>
      </c>
      <c r="B50" s="29">
        <v>53877.0</v>
      </c>
      <c r="C50" s="9">
        <f t="array" ref="C50">SUMIFS( INDIRECT(A29 &amp; " Restia!C:C"), INDIRECT(A29 &amp; " Restia!A:A"), "generic", INDIRECT(A29 &amp; " Restia!G:G"), "online", INDIRECT(A29 &amp; " Restia!B:B"), "&lt;&gt;canceled" )</f>
        <v>27629</v>
      </c>
      <c r="D50" s="27">
        <f t="shared" si="2"/>
        <v>-26248</v>
      </c>
      <c r="E50" s="41"/>
    </row>
    <row r="51" hidden="1">
      <c r="A51" s="32" t="s">
        <v>1679</v>
      </c>
      <c r="B51" s="29">
        <v>2246.0</v>
      </c>
      <c r="C51" s="9">
        <f t="array" ref="C51">SUMIFS( INDIRECT(A29 &amp; " Restia!C:C"), INDIRECT(A29 &amp; " Restia!E:E"), "wolt kurýr", INDIRECT(A29 &amp; " Restia!A:A"), "&lt;&gt;wolt", INDIRECT(A29 &amp; " Restia!G:G"), "cash", INDIRECT(A29 &amp; " Restia!B:B"), "&lt;&gt;canceled" )</f>
        <v>990</v>
      </c>
      <c r="D51" s="27">
        <f t="shared" si="2"/>
        <v>-1256</v>
      </c>
      <c r="E51" s="41"/>
    </row>
    <row r="52" hidden="1">
      <c r="A52" s="32" t="s">
        <v>1680</v>
      </c>
      <c r="B52" s="29">
        <v>12244.0</v>
      </c>
      <c r="C52" s="9">
        <f t="array" ref="C52">SUMIFS( INDIRECT(A29 &amp; " Restia!C:C"), INDIRECT(A29 &amp; " Restia!A:A"), "damejidlo", INDIRECT(A29 &amp; " Restia!G:G"), "cash", INDIRECT(A29 &amp; " Restia!B:B"), "&lt;&gt;canceled")</f>
        <v>6458</v>
      </c>
      <c r="D52" s="27">
        <f t="shared" si="2"/>
        <v>-5786</v>
      </c>
      <c r="E52" s="41"/>
    </row>
    <row r="53" hidden="1">
      <c r="A53" s="35" t="s">
        <v>1681</v>
      </c>
      <c r="B53" s="29">
        <v>330405.0</v>
      </c>
      <c r="C53" s="9">
        <f t="array" ref="C53">SUM(INDIRECT(A29 &amp; " Restia!C:C")) - SUMIFS(INDIRECT(A29 &amp; " Restia!C:C"), INDIRECT(A29 &amp; " Restia!B:B"), "canceled")</f>
        <v>165756</v>
      </c>
      <c r="D53" s="27">
        <f t="shared" si="2"/>
        <v>-164649</v>
      </c>
      <c r="E53" s="41"/>
    </row>
    <row r="54" hidden="1">
      <c r="A54" s="36" t="s">
        <v>1682</v>
      </c>
      <c r="B54" s="42">
        <v>105.0</v>
      </c>
      <c r="C54" s="43">
        <f>sum(C39:C51)-C53</f>
        <v>27951</v>
      </c>
      <c r="D54" s="44">
        <f t="shared" si="2"/>
        <v>27846</v>
      </c>
      <c r="E54" s="45"/>
    </row>
    <row r="55" hidden="1"/>
    <row r="56" hidden="1"/>
    <row r="57" hidden="1">
      <c r="A57" s="5" t="s">
        <v>1982</v>
      </c>
      <c r="B57" s="6"/>
      <c r="C57" s="6"/>
      <c r="D57" s="6"/>
      <c r="E57" s="7"/>
    </row>
    <row r="58" hidden="1">
      <c r="A58" s="10"/>
      <c r="B58" s="11"/>
      <c r="C58" s="11"/>
      <c r="D58" s="11"/>
      <c r="E58" s="12"/>
    </row>
    <row r="59" hidden="1">
      <c r="A59" s="5" t="s">
        <v>1655</v>
      </c>
      <c r="B59" s="6"/>
      <c r="C59" s="6"/>
      <c r="D59" s="6"/>
      <c r="E59" s="7"/>
    </row>
    <row r="60" hidden="1">
      <c r="A60" s="10"/>
      <c r="B60" s="11"/>
      <c r="C60" s="11"/>
      <c r="D60" s="11"/>
      <c r="E60" s="12"/>
    </row>
    <row r="61" hidden="1">
      <c r="A61" s="13">
        <v>45544.0</v>
      </c>
      <c r="B61" s="6"/>
      <c r="C61" s="14" t="s">
        <v>1656</v>
      </c>
      <c r="D61" s="15">
        <v>45550.0</v>
      </c>
      <c r="E61" s="7"/>
    </row>
    <row r="62" hidden="1">
      <c r="A62" s="10"/>
      <c r="B62" s="11"/>
      <c r="C62" s="16"/>
      <c r="D62" s="11"/>
      <c r="E62" s="12"/>
    </row>
    <row r="63" hidden="1">
      <c r="A63" s="17" t="str">
        <f>CHOOSE(WEEKDAY(A61), "Neděle", "Pondělí", "Úterý", "Středa", "Čtvrtek", "Pátek", "Sobota")</f>
        <v>Pondělí</v>
      </c>
      <c r="B63" s="7"/>
      <c r="C63" s="16"/>
      <c r="D63" s="18" t="str">
        <f>CHOOSE(WEEKDAY(D61), "Neděle", "Pondělí", "Úterý", "Středa", "Čtvrtek", "Pátek", "Sobota")</f>
        <v>Neděle</v>
      </c>
      <c r="E63" s="7"/>
    </row>
    <row r="64" hidden="1">
      <c r="A64" s="10"/>
      <c r="B64" s="12"/>
      <c r="C64" s="16"/>
      <c r="D64" s="11"/>
      <c r="E64" s="12"/>
    </row>
    <row r="65" hidden="1">
      <c r="A65" s="19" t="s">
        <v>1657</v>
      </c>
      <c r="B65" s="6"/>
      <c r="C65" s="6"/>
      <c r="D65" s="6"/>
      <c r="E65" s="7"/>
    </row>
    <row r="66" hidden="1">
      <c r="A66" s="20" t="s">
        <v>1658</v>
      </c>
      <c r="B66" s="21" t="s">
        <v>1659</v>
      </c>
      <c r="C66" s="22" t="s">
        <v>1660</v>
      </c>
      <c r="D66" s="21" t="s">
        <v>1661</v>
      </c>
      <c r="E66" s="23" t="s">
        <v>13</v>
      </c>
    </row>
    <row r="67" hidden="1">
      <c r="A67" s="24" t="s">
        <v>1662</v>
      </c>
      <c r="B67" s="25">
        <v>39351.0</v>
      </c>
      <c r="C67" s="26">
        <f>(2000*7)+(1000*12)+(500*14)+(200*29)+(100*5)+(20*2)+(10*1)+(5*1)+(2*1)</f>
        <v>39357</v>
      </c>
      <c r="D67" s="27">
        <f t="shared" ref="D67:D82" si="3">C67-B67</f>
        <v>6</v>
      </c>
      <c r="E67" s="41"/>
    </row>
    <row r="68" hidden="1">
      <c r="A68" s="24" t="s">
        <v>1663</v>
      </c>
      <c r="B68" s="29">
        <v>22822.0</v>
      </c>
      <c r="C68" s="26">
        <f>3274+3702+4102+5319+1366+2992+2067</f>
        <v>22822</v>
      </c>
      <c r="D68" s="27">
        <f t="shared" si="3"/>
        <v>0</v>
      </c>
      <c r="E68" s="41"/>
    </row>
    <row r="69" hidden="1">
      <c r="A69" s="24" t="s">
        <v>1664</v>
      </c>
      <c r="B69" s="29">
        <v>220.0</v>
      </c>
      <c r="C69" s="26">
        <f>110+110</f>
        <v>220</v>
      </c>
      <c r="D69" s="27">
        <f t="shared" si="3"/>
        <v>0</v>
      </c>
      <c r="E69" s="41"/>
    </row>
    <row r="70" hidden="1">
      <c r="A70" s="24" t="s">
        <v>1666</v>
      </c>
      <c r="B70" s="29">
        <v>1499.0</v>
      </c>
      <c r="C70" s="26">
        <f>505+499+500</f>
        <v>1504</v>
      </c>
      <c r="D70" s="27">
        <f t="shared" si="3"/>
        <v>5</v>
      </c>
      <c r="E70" s="41"/>
    </row>
    <row r="71" hidden="1">
      <c r="A71" s="30" t="s">
        <v>1668</v>
      </c>
      <c r="B71" s="29">
        <v>0.0</v>
      </c>
      <c r="C71" s="26"/>
      <c r="D71" s="27">
        <f t="shared" si="3"/>
        <v>0</v>
      </c>
      <c r="E71" s="41"/>
    </row>
    <row r="72" hidden="1">
      <c r="A72" s="30" t="s">
        <v>1669</v>
      </c>
      <c r="B72" s="29">
        <v>0.0</v>
      </c>
      <c r="C72" s="26"/>
      <c r="D72" s="27">
        <f t="shared" si="3"/>
        <v>0</v>
      </c>
      <c r="E72" s="41"/>
    </row>
    <row r="73" hidden="1">
      <c r="A73" s="30" t="s">
        <v>1671</v>
      </c>
      <c r="B73" s="29">
        <v>40.0</v>
      </c>
      <c r="C73" s="26"/>
      <c r="D73" s="27">
        <f t="shared" si="3"/>
        <v>-40</v>
      </c>
      <c r="E73" s="40"/>
    </row>
    <row r="74" hidden="1">
      <c r="A74" s="31" t="s">
        <v>1673</v>
      </c>
      <c r="B74" s="29">
        <v>2760.0</v>
      </c>
      <c r="C74" s="26">
        <f>720+400+480+120+400+40+120+320+240</f>
        <v>2840</v>
      </c>
      <c r="D74" s="27">
        <f t="shared" si="3"/>
        <v>80</v>
      </c>
      <c r="E74" s="41"/>
    </row>
    <row r="75" hidden="1">
      <c r="A75" s="32" t="s">
        <v>1674</v>
      </c>
      <c r="B75" s="29">
        <v>133891.0</v>
      </c>
      <c r="C75" s="33">
        <f t="array" ref="C75">SUMIFS(INDIRECT(A57 &amp; " Restia!C:C"), INDIRECT(A57 &amp; " Restia!A:A"), A75, INDIRECT(A57 &amp; " Restia!B:B"), "&lt;&gt;canceled")</f>
        <v>47102</v>
      </c>
      <c r="D75" s="27">
        <f t="shared" si="3"/>
        <v>-86789</v>
      </c>
      <c r="E75" s="41"/>
    </row>
    <row r="76" hidden="1">
      <c r="A76" s="32" t="s">
        <v>1675</v>
      </c>
      <c r="B76" s="29">
        <v>34219.0</v>
      </c>
      <c r="C76" s="9">
        <f t="array" ref="C76">SUMIFS( INDIRECT(A57 &amp; " Restia!C:C"), INDIRECT(A57 &amp; " Restia!A:A"), A76, INDIRECT(A57 &amp; " Restia!B:B"), "&lt;&gt;canceled" )</f>
        <v>20194</v>
      </c>
      <c r="D76" s="27">
        <f t="shared" si="3"/>
        <v>-14025</v>
      </c>
      <c r="E76" s="41"/>
    </row>
    <row r="77" hidden="1">
      <c r="A77" s="32" t="s">
        <v>1676</v>
      </c>
      <c r="B77" s="29">
        <v>80839.0</v>
      </c>
      <c r="C77" s="9">
        <f t="array" ref="C77">SUMIFS( INDIRECT(A57 &amp; " Restia!C:C"), INDIRECT(A57 &amp; " Restia!A:A"), "damejidlo", INDIRECT(A57 &amp; " Restia!G:G"), "online", INDIRECT(A57 &amp; " Restia!B:B"), "&lt;&gt;canceled" )</f>
        <v>33651</v>
      </c>
      <c r="D77" s="27">
        <f t="shared" si="3"/>
        <v>-47188</v>
      </c>
      <c r="E77" s="41"/>
    </row>
    <row r="78" hidden="1">
      <c r="A78" s="32" t="s">
        <v>1677</v>
      </c>
      <c r="B78" s="29">
        <v>60519.0</v>
      </c>
      <c r="C78" s="9">
        <f t="array" ref="C78">SUMIFS( INDIRECT(A57 &amp; " Restia!C:C"), INDIRECT(A57 &amp; " Restia!A:A"), "generic", INDIRECT(A57 &amp; " Restia!G:G"), "online", INDIRECT(A57 &amp; " Restia!B:B"), "&lt;&gt;canceled" )</f>
        <v>27629</v>
      </c>
      <c r="D78" s="27">
        <f t="shared" si="3"/>
        <v>-32890</v>
      </c>
      <c r="E78" s="41"/>
    </row>
    <row r="79" hidden="1">
      <c r="A79" s="32" t="s">
        <v>1679</v>
      </c>
      <c r="B79" s="29">
        <v>2317.0</v>
      </c>
      <c r="C79" s="9">
        <f t="array" ref="C79">SUMIFS( INDIRECT(A57 &amp; " Restia!C:C"), INDIRECT(A57 &amp; " Restia!E:E"), "wolt kurýr", INDIRECT(A57 &amp; " Restia!A:A"), "&lt;&gt;wolt", INDIRECT(A57 &amp; " Restia!G:G"), "cash", INDIRECT(A57 &amp; " Restia!B:B"), "&lt;&gt;canceled" )</f>
        <v>990</v>
      </c>
      <c r="D79" s="27">
        <f t="shared" si="3"/>
        <v>-1327</v>
      </c>
      <c r="E79" s="41"/>
    </row>
    <row r="80" hidden="1">
      <c r="A80" s="32" t="s">
        <v>1680</v>
      </c>
      <c r="B80" s="29">
        <v>15643.0</v>
      </c>
      <c r="C80" s="9">
        <f t="array" ref="C80">SUMIFS( INDIRECT(A57 &amp; " Restia!C:C"), INDIRECT(A57 &amp; " Restia!A:A"), "damejidlo", INDIRECT(A57 &amp; " Restia!G:G"), "cash", INDIRECT(A57 &amp; " Restia!B:B"), "&lt;&gt;canceled")</f>
        <v>6458</v>
      </c>
      <c r="D80" s="27">
        <f t="shared" si="3"/>
        <v>-9185</v>
      </c>
      <c r="E80" s="41"/>
    </row>
    <row r="81" hidden="1">
      <c r="A81" s="35" t="s">
        <v>1681</v>
      </c>
      <c r="B81" s="29">
        <v>378386.5</v>
      </c>
      <c r="C81" s="9">
        <f t="array" ref="C81">SUM(INDIRECT(A57 &amp; " Restia!C:C")) - SUMIFS(INDIRECT(A57 &amp; " Restia!C:C"), INDIRECT(A57 &amp; " Restia!B:B"), "canceled")</f>
        <v>165756</v>
      </c>
      <c r="D81" s="27">
        <f t="shared" si="3"/>
        <v>-212630.5</v>
      </c>
      <c r="E81" s="41"/>
    </row>
    <row r="82" hidden="1">
      <c r="A82" s="36" t="s">
        <v>1682</v>
      </c>
      <c r="B82" s="42">
        <v>90.5</v>
      </c>
      <c r="C82" s="43">
        <f>sum(C67:C79)-C81</f>
        <v>30553</v>
      </c>
      <c r="D82" s="44">
        <f t="shared" si="3"/>
        <v>30462.5</v>
      </c>
      <c r="E82" s="45"/>
    </row>
    <row r="83" hidden="1"/>
    <row r="84" hidden="1"/>
    <row r="85" hidden="1">
      <c r="A85" s="5" t="s">
        <v>1982</v>
      </c>
      <c r="B85" s="6"/>
      <c r="C85" s="6"/>
      <c r="D85" s="6"/>
      <c r="E85" s="7"/>
    </row>
    <row r="86" hidden="1">
      <c r="A86" s="10"/>
      <c r="B86" s="11"/>
      <c r="C86" s="11"/>
      <c r="D86" s="11"/>
      <c r="E86" s="12"/>
    </row>
    <row r="87" hidden="1">
      <c r="A87" s="5" t="s">
        <v>1655</v>
      </c>
      <c r="B87" s="6"/>
      <c r="C87" s="6"/>
      <c r="D87" s="6"/>
      <c r="E87" s="7"/>
    </row>
    <row r="88" hidden="1">
      <c r="A88" s="10"/>
      <c r="B88" s="11"/>
      <c r="C88" s="11"/>
      <c r="D88" s="11"/>
      <c r="E88" s="12"/>
    </row>
    <row r="89" hidden="1">
      <c r="A89" s="13">
        <v>45551.0</v>
      </c>
      <c r="B89" s="6"/>
      <c r="C89" s="14" t="s">
        <v>1656</v>
      </c>
      <c r="D89" s="15">
        <v>45557.0</v>
      </c>
      <c r="E89" s="7"/>
    </row>
    <row r="90" hidden="1">
      <c r="A90" s="10"/>
      <c r="B90" s="11"/>
      <c r="C90" s="16"/>
      <c r="D90" s="11"/>
      <c r="E90" s="12"/>
    </row>
    <row r="91" hidden="1">
      <c r="A91" s="17" t="str">
        <f>CHOOSE(WEEKDAY(A89), "Neděle", "Pondělí", "Úterý", "Středa", "Čtvrtek", "Pátek", "Sobota")</f>
        <v>Pondělí</v>
      </c>
      <c r="B91" s="7"/>
      <c r="C91" s="16"/>
      <c r="D91" s="18" t="str">
        <f>CHOOSE(WEEKDAY(D89), "Neděle", "Pondělí", "Úterý", "Středa", "Čtvrtek", "Pátek", "Sobota")</f>
        <v>Neděle</v>
      </c>
      <c r="E91" s="7"/>
    </row>
    <row r="92" hidden="1">
      <c r="A92" s="10"/>
      <c r="B92" s="12"/>
      <c r="C92" s="16"/>
      <c r="D92" s="11"/>
      <c r="E92" s="12"/>
    </row>
    <row r="93" hidden="1">
      <c r="A93" s="19" t="s">
        <v>1657</v>
      </c>
      <c r="B93" s="6"/>
      <c r="C93" s="6"/>
      <c r="D93" s="6"/>
      <c r="E93" s="7"/>
    </row>
    <row r="94" hidden="1">
      <c r="A94" s="20" t="s">
        <v>1658</v>
      </c>
      <c r="B94" s="21" t="s">
        <v>1659</v>
      </c>
      <c r="C94" s="22" t="s">
        <v>1660</v>
      </c>
      <c r="D94" s="21" t="s">
        <v>1661</v>
      </c>
      <c r="E94" s="23" t="s">
        <v>13</v>
      </c>
    </row>
    <row r="95" hidden="1">
      <c r="A95" s="24" t="s">
        <v>1662</v>
      </c>
      <c r="B95" s="25">
        <v>36835.0</v>
      </c>
      <c r="C95" s="26">
        <f>(2000*0)+(1000*11)+(500*18)+(200*32)+(100*4)+(50*1)+(20*0)+(10*0)+(5*0)+(2*0)+(1*0)</f>
        <v>26850</v>
      </c>
      <c r="D95" s="27">
        <f t="shared" ref="D95:D110" si="4">C95-B95</f>
        <v>-9985</v>
      </c>
      <c r="E95" s="41"/>
    </row>
    <row r="96" hidden="1">
      <c r="A96" s="24" t="s">
        <v>1663</v>
      </c>
      <c r="B96" s="29">
        <v>24312.0</v>
      </c>
      <c r="C96" s="26">
        <f>3461+3875+2711+3186+3780+3925+3374</f>
        <v>24312</v>
      </c>
      <c r="D96" s="27">
        <f t="shared" si="4"/>
        <v>0</v>
      </c>
      <c r="E96" s="41"/>
    </row>
    <row r="97" hidden="1">
      <c r="A97" s="24" t="s">
        <v>1664</v>
      </c>
      <c r="B97" s="29">
        <v>220.0</v>
      </c>
      <c r="C97" s="26">
        <f>110+110</f>
        <v>220</v>
      </c>
      <c r="D97" s="27">
        <f t="shared" si="4"/>
        <v>0</v>
      </c>
      <c r="E97" s="41"/>
    </row>
    <row r="98" hidden="1">
      <c r="A98" s="24" t="s">
        <v>1666</v>
      </c>
      <c r="B98" s="29">
        <v>499.0</v>
      </c>
      <c r="C98" s="26">
        <v>499.0</v>
      </c>
      <c r="D98" s="27">
        <f t="shared" si="4"/>
        <v>0</v>
      </c>
      <c r="E98" s="41"/>
    </row>
    <row r="99" hidden="1">
      <c r="A99" s="30" t="s">
        <v>1668</v>
      </c>
      <c r="B99" s="29">
        <v>135.0</v>
      </c>
      <c r="C99" s="26">
        <v>135.0</v>
      </c>
      <c r="D99" s="27">
        <f t="shared" si="4"/>
        <v>0</v>
      </c>
      <c r="E99" s="41"/>
    </row>
    <row r="100" hidden="1">
      <c r="A100" s="30" t="s">
        <v>1669</v>
      </c>
      <c r="B100" s="29">
        <v>0.0</v>
      </c>
      <c r="C100" s="26"/>
      <c r="D100" s="27">
        <f t="shared" si="4"/>
        <v>0</v>
      </c>
      <c r="E100" s="41"/>
    </row>
    <row r="101" hidden="1">
      <c r="A101" s="30" t="s">
        <v>1671</v>
      </c>
      <c r="B101" s="29">
        <v>10080.0</v>
      </c>
      <c r="C101" s="26">
        <v>10000.0</v>
      </c>
      <c r="D101" s="27">
        <f t="shared" si="4"/>
        <v>-80</v>
      </c>
      <c r="E101" s="40" t="s">
        <v>3784</v>
      </c>
    </row>
    <row r="102" hidden="1">
      <c r="A102" s="31" t="s">
        <v>1673</v>
      </c>
      <c r="B102" s="29">
        <v>3720.0</v>
      </c>
      <c r="C102" s="26">
        <f>440+520+400+520+600+440+280+320+280</f>
        <v>3800</v>
      </c>
      <c r="D102" s="27">
        <f t="shared" si="4"/>
        <v>80</v>
      </c>
      <c r="E102" s="41"/>
    </row>
    <row r="103" hidden="1">
      <c r="A103" s="32" t="s">
        <v>1674</v>
      </c>
      <c r="B103" s="29">
        <v>106105.0</v>
      </c>
      <c r="C103" s="33">
        <f t="array" ref="C103">SUMIFS(INDIRECT(A85 &amp; " Restia!C:C"), INDIRECT(A85 &amp; " Restia!A:A"), A103, INDIRECT(A85 &amp; " Restia!B:B"), "&lt;&gt;canceled")</f>
        <v>47102</v>
      </c>
      <c r="D103" s="27">
        <f t="shared" si="4"/>
        <v>-59003</v>
      </c>
      <c r="E103" s="41"/>
    </row>
    <row r="104" hidden="1">
      <c r="A104" s="32" t="s">
        <v>1675</v>
      </c>
      <c r="B104" s="29">
        <v>29482.0</v>
      </c>
      <c r="C104" s="9">
        <f t="array" ref="C104">SUMIFS( INDIRECT(A85 &amp; " Restia!C:C"), INDIRECT(A85 &amp; " Restia!A:A"), A104, INDIRECT(A85 &amp; " Restia!B:B"), "&lt;&gt;canceled" )</f>
        <v>20194</v>
      </c>
      <c r="D104" s="27">
        <f t="shared" si="4"/>
        <v>-9288</v>
      </c>
      <c r="E104" s="41"/>
    </row>
    <row r="105" hidden="1">
      <c r="A105" s="32" t="s">
        <v>1676</v>
      </c>
      <c r="B105" s="29">
        <v>76656.0</v>
      </c>
      <c r="C105" s="9">
        <f t="array" ref="C105">SUMIFS( INDIRECT(A85 &amp; " Restia!C:C"), INDIRECT(A85 &amp; " Restia!A:A"), "damejidlo", INDIRECT(A85 &amp; " Restia!G:G"), "online", INDIRECT(A85 &amp; " Restia!B:B"), "&lt;&gt;canceled" )</f>
        <v>33651</v>
      </c>
      <c r="D105" s="27">
        <f t="shared" si="4"/>
        <v>-43005</v>
      </c>
      <c r="E105" s="41"/>
    </row>
    <row r="106" hidden="1">
      <c r="A106" s="32" t="s">
        <v>1677</v>
      </c>
      <c r="B106" s="29">
        <v>66900.5</v>
      </c>
      <c r="C106" s="9">
        <f t="array" ref="C106">SUMIFS( INDIRECT(A85 &amp; " Restia!C:C"), INDIRECT(A85 &amp; " Restia!A:A"), "generic", INDIRECT(A85 &amp; " Restia!G:G"), "online", INDIRECT(A85 &amp; " Restia!B:B"), "&lt;&gt;canceled" )</f>
        <v>27629</v>
      </c>
      <c r="D106" s="27">
        <f t="shared" si="4"/>
        <v>-39271.5</v>
      </c>
      <c r="E106" s="41"/>
    </row>
    <row r="107" hidden="1">
      <c r="A107" s="32" t="s">
        <v>1679</v>
      </c>
      <c r="B107" s="29">
        <v>1205.0</v>
      </c>
      <c r="C107" s="9">
        <f t="array" ref="C107">SUMIFS( INDIRECT(A85 &amp; " Restia!C:C"), INDIRECT(A85 &amp; " Restia!E:E"), "wolt kurýr", INDIRECT(A85 &amp; " Restia!A:A"), "&lt;&gt;wolt", INDIRECT(A85 &amp; " Restia!G:G"), "cash", INDIRECT(A85 &amp; " Restia!B:B"), "&lt;&gt;canceled" )</f>
        <v>990</v>
      </c>
      <c r="D107" s="27">
        <f t="shared" si="4"/>
        <v>-215</v>
      </c>
      <c r="E107" s="41"/>
    </row>
    <row r="108" hidden="1">
      <c r="A108" s="32" t="s">
        <v>1680</v>
      </c>
      <c r="B108" s="29">
        <v>13259.0</v>
      </c>
      <c r="C108" s="9">
        <f t="array" ref="C108">SUMIFS( INDIRECT(A85 &amp; " Restia!C:C"), INDIRECT(A85 &amp; " Restia!A:A"), "damejidlo", INDIRECT(A85 &amp; " Restia!G:G"), "cash", INDIRECT(A85 &amp; " Restia!B:B"), "&lt;&gt;canceled")</f>
        <v>6458</v>
      </c>
      <c r="D108" s="27">
        <f t="shared" si="4"/>
        <v>-6801</v>
      </c>
      <c r="E108" s="41"/>
    </row>
    <row r="109" hidden="1">
      <c r="A109" s="35" t="s">
        <v>1681</v>
      </c>
      <c r="B109" s="29">
        <v>346070.0</v>
      </c>
      <c r="C109" s="9">
        <f t="array" ref="C109">SUM(INDIRECT(A85 &amp; " Restia!C:C")) - SUMIFS(INDIRECT(A85 &amp; " Restia!C:C"), INDIRECT(A85 &amp; " Restia!B:B"), "canceled")</f>
        <v>165756</v>
      </c>
      <c r="D109" s="27">
        <f t="shared" si="4"/>
        <v>-180314</v>
      </c>
      <c r="E109" s="41"/>
    </row>
    <row r="110" hidden="1">
      <c r="A110" s="36" t="s">
        <v>1682</v>
      </c>
      <c r="B110" s="42">
        <v>10079.5</v>
      </c>
      <c r="C110" s="43">
        <f>sum(C95:C107)-C109</f>
        <v>29626</v>
      </c>
      <c r="D110" s="44">
        <f t="shared" si="4"/>
        <v>19546.5</v>
      </c>
      <c r="E110" s="45"/>
    </row>
    <row r="111" hidden="1"/>
    <row r="112" hidden="1"/>
    <row r="113" hidden="1">
      <c r="A113" s="5" t="s">
        <v>1982</v>
      </c>
      <c r="B113" s="6"/>
      <c r="C113" s="6"/>
      <c r="D113" s="6"/>
      <c r="E113" s="7"/>
    </row>
    <row r="114" hidden="1">
      <c r="A114" s="10"/>
      <c r="B114" s="11"/>
      <c r="C114" s="11"/>
      <c r="D114" s="11"/>
      <c r="E114" s="12"/>
    </row>
    <row r="115" hidden="1">
      <c r="A115" s="5" t="s">
        <v>1655</v>
      </c>
      <c r="B115" s="6"/>
      <c r="C115" s="6"/>
      <c r="D115" s="6"/>
      <c r="E115" s="7"/>
    </row>
    <row r="116" hidden="1">
      <c r="A116" s="10"/>
      <c r="B116" s="11"/>
      <c r="C116" s="11"/>
      <c r="D116" s="11"/>
      <c r="E116" s="12"/>
    </row>
    <row r="117" hidden="1">
      <c r="A117" s="13">
        <v>45558.0</v>
      </c>
      <c r="B117" s="6"/>
      <c r="C117" s="14" t="s">
        <v>1656</v>
      </c>
      <c r="D117" s="15">
        <v>45564.0</v>
      </c>
      <c r="E117" s="7"/>
    </row>
    <row r="118" hidden="1">
      <c r="A118" s="10"/>
      <c r="B118" s="11"/>
      <c r="C118" s="16"/>
      <c r="D118" s="11"/>
      <c r="E118" s="12"/>
    </row>
    <row r="119" hidden="1">
      <c r="A119" s="17" t="str">
        <f>CHOOSE(WEEKDAY(A117), "Neděle", "Pondělí", "Úterý", "Středa", "Čtvrtek", "Pátek", "Sobota")</f>
        <v>Pondělí</v>
      </c>
      <c r="B119" s="7"/>
      <c r="C119" s="16"/>
      <c r="D119" s="18" t="str">
        <f>CHOOSE(WEEKDAY(D117), "Neděle", "Pondělí", "Úterý", "Středa", "Čtvrtek", "Pátek", "Sobota")</f>
        <v>Neděle</v>
      </c>
      <c r="E119" s="7"/>
    </row>
    <row r="120" hidden="1">
      <c r="A120" s="10"/>
      <c r="B120" s="12"/>
      <c r="C120" s="16"/>
      <c r="D120" s="11"/>
      <c r="E120" s="12"/>
    </row>
    <row r="121" hidden="1">
      <c r="A121" s="19" t="s">
        <v>1657</v>
      </c>
      <c r="B121" s="6"/>
      <c r="C121" s="6"/>
      <c r="D121" s="6"/>
      <c r="E121" s="7"/>
    </row>
    <row r="122" hidden="1">
      <c r="A122" s="20" t="s">
        <v>1658</v>
      </c>
      <c r="B122" s="21" t="s">
        <v>1659</v>
      </c>
      <c r="C122" s="22" t="s">
        <v>1660</v>
      </c>
      <c r="D122" s="21" t="s">
        <v>1661</v>
      </c>
      <c r="E122" s="23" t="s">
        <v>13</v>
      </c>
    </row>
    <row r="123" hidden="1">
      <c r="A123" s="24" t="s">
        <v>1662</v>
      </c>
      <c r="B123" s="25">
        <v>39751.0</v>
      </c>
      <c r="C123" s="26">
        <f>(2000*4)+(1000*13)+(500*23)+(200*30)+(100*12)+(50*1)+(20*0)+(10*0)+(5*0)+(2*0)+(1*0)</f>
        <v>39750</v>
      </c>
      <c r="D123" s="27">
        <f t="shared" ref="D123:D138" si="5">C123-B123</f>
        <v>-1</v>
      </c>
      <c r="E123" s="41"/>
    </row>
    <row r="124" hidden="1">
      <c r="A124" s="24" t="s">
        <v>1663</v>
      </c>
      <c r="B124" s="29">
        <v>24789.0</v>
      </c>
      <c r="C124" s="26">
        <f>4391+4449+2419+4002+4889+1717+2922</f>
        <v>24789</v>
      </c>
      <c r="D124" s="27">
        <f t="shared" si="5"/>
        <v>0</v>
      </c>
      <c r="E124" s="41"/>
    </row>
    <row r="125" hidden="1">
      <c r="A125" s="24" t="s">
        <v>1664</v>
      </c>
      <c r="B125" s="29">
        <v>200.0</v>
      </c>
      <c r="C125" s="26">
        <v>200.0</v>
      </c>
      <c r="D125" s="27">
        <f t="shared" si="5"/>
        <v>0</v>
      </c>
      <c r="E125" s="41"/>
    </row>
    <row r="126" hidden="1">
      <c r="A126" s="24" t="s">
        <v>1666</v>
      </c>
      <c r="B126" s="29">
        <v>999.0</v>
      </c>
      <c r="C126" s="26">
        <f>499+500</f>
        <v>999</v>
      </c>
      <c r="D126" s="27">
        <f t="shared" si="5"/>
        <v>0</v>
      </c>
      <c r="E126" s="41"/>
    </row>
    <row r="127" hidden="1">
      <c r="A127" s="30" t="s">
        <v>1668</v>
      </c>
      <c r="B127" s="29">
        <v>0.0</v>
      </c>
      <c r="C127" s="26"/>
      <c r="D127" s="27">
        <f t="shared" si="5"/>
        <v>0</v>
      </c>
      <c r="E127" s="41"/>
    </row>
    <row r="128" hidden="1">
      <c r="A128" s="30" t="s">
        <v>1669</v>
      </c>
      <c r="B128" s="29">
        <v>0.0</v>
      </c>
      <c r="C128" s="26"/>
      <c r="D128" s="27">
        <f t="shared" si="5"/>
        <v>0</v>
      </c>
      <c r="E128" s="41"/>
    </row>
    <row r="129" hidden="1">
      <c r="A129" s="30" t="s">
        <v>1671</v>
      </c>
      <c r="B129" s="29">
        <v>0.0</v>
      </c>
      <c r="C129" s="26"/>
      <c r="D129" s="27">
        <f t="shared" si="5"/>
        <v>0</v>
      </c>
      <c r="E129" s="40" t="s">
        <v>3784</v>
      </c>
    </row>
    <row r="130" hidden="1">
      <c r="A130" s="31" t="s">
        <v>1673</v>
      </c>
      <c r="B130" s="29">
        <v>3360.0</v>
      </c>
      <c r="C130" s="26">
        <f>320+200+520+760+120+400+320+240+400+120</f>
        <v>3400</v>
      </c>
      <c r="D130" s="27">
        <f t="shared" si="5"/>
        <v>40</v>
      </c>
      <c r="E130" s="41"/>
    </row>
    <row r="131" hidden="1">
      <c r="A131" s="32" t="s">
        <v>1674</v>
      </c>
      <c r="B131" s="29">
        <v>96295.0</v>
      </c>
      <c r="C131" s="33">
        <f t="array" ref="C131">SUMIFS(INDIRECT(A113 &amp; " Restia!C:C"), INDIRECT(A113 &amp; " Restia!A:A"), A131, INDIRECT(A113 &amp; " Restia!B:B"), "&lt;&gt;canceled")</f>
        <v>47102</v>
      </c>
      <c r="D131" s="27">
        <f t="shared" si="5"/>
        <v>-49193</v>
      </c>
      <c r="E131" s="41"/>
    </row>
    <row r="132" hidden="1">
      <c r="A132" s="32" t="s">
        <v>1675</v>
      </c>
      <c r="B132" s="29">
        <v>36336.0</v>
      </c>
      <c r="C132" s="9">
        <f t="array" ref="C132">SUMIFS( INDIRECT(A113 &amp; " Restia!C:C"), INDIRECT(A113 &amp; " Restia!A:A"), A132, INDIRECT(A113 &amp; " Restia!B:B"), "&lt;&gt;canceled" )</f>
        <v>20194</v>
      </c>
      <c r="D132" s="27">
        <f t="shared" si="5"/>
        <v>-16142</v>
      </c>
      <c r="E132" s="41"/>
    </row>
    <row r="133" hidden="1">
      <c r="A133" s="32" t="s">
        <v>1676</v>
      </c>
      <c r="B133" s="29">
        <v>67291.0</v>
      </c>
      <c r="C133" s="9">
        <f t="array" ref="C133">SUMIFS( INDIRECT(A113 &amp; " Restia!C:C"), INDIRECT(A113 &amp; " Restia!A:A"), "damejidlo", INDIRECT(A113 &amp; " Restia!G:G"), "online", INDIRECT(A113 &amp; " Restia!B:B"), "&lt;&gt;canceled" )</f>
        <v>33651</v>
      </c>
      <c r="D133" s="27">
        <f t="shared" si="5"/>
        <v>-33640</v>
      </c>
      <c r="E133" s="41"/>
    </row>
    <row r="134" hidden="1">
      <c r="A134" s="32" t="s">
        <v>1677</v>
      </c>
      <c r="B134" s="29">
        <v>57856.0</v>
      </c>
      <c r="C134" s="9">
        <f t="array" ref="C134">SUMIFS( INDIRECT(A113 &amp; " Restia!C:C"), INDIRECT(A113 &amp; " Restia!A:A"), "generic", INDIRECT(A113 &amp; " Restia!G:G"), "online", INDIRECT(A113 &amp; " Restia!B:B"), "&lt;&gt;canceled" )</f>
        <v>27629</v>
      </c>
      <c r="D134" s="27">
        <f t="shared" si="5"/>
        <v>-30227</v>
      </c>
      <c r="E134" s="41"/>
    </row>
    <row r="135" hidden="1">
      <c r="A135" s="32" t="s">
        <v>1679</v>
      </c>
      <c r="B135" s="29">
        <v>996.0</v>
      </c>
      <c r="C135" s="9">
        <f t="array" ref="C135">SUMIFS( INDIRECT(A113 &amp; " Restia!C:C"), INDIRECT(A113 &amp; " Restia!E:E"), "wolt kurýr", INDIRECT(A113 &amp; " Restia!A:A"), "&lt;&gt;wolt", INDIRECT(A113 &amp; " Restia!G:G"), "cash", INDIRECT(A113 &amp; " Restia!B:B"), "&lt;&gt;canceled" )</f>
        <v>990</v>
      </c>
      <c r="D135" s="27">
        <f t="shared" si="5"/>
        <v>-6</v>
      </c>
      <c r="E135" s="41"/>
    </row>
    <row r="136" hidden="1">
      <c r="A136" s="32" t="s">
        <v>1680</v>
      </c>
      <c r="B136" s="29">
        <v>12594.0</v>
      </c>
      <c r="C136" s="9">
        <f t="array" ref="C136">SUMIFS( INDIRECT(A113 &amp; " Restia!C:C"), INDIRECT(A113 &amp; " Restia!A:A"), "damejidlo", INDIRECT(A113 &amp; " Restia!G:G"), "cash", INDIRECT(A113 &amp; " Restia!B:B"), "&lt;&gt;canceled")</f>
        <v>6458</v>
      </c>
      <c r="D136" s="27">
        <f t="shared" si="5"/>
        <v>-6136</v>
      </c>
      <c r="E136" s="41"/>
    </row>
    <row r="137" hidden="1">
      <c r="A137" s="35" t="s">
        <v>1681</v>
      </c>
      <c r="B137" s="29">
        <v>327822.9</v>
      </c>
      <c r="C137" s="9">
        <f t="array" ref="C137">SUM(INDIRECT(A113 &amp; " Restia!C:C")) - SUMIFS(INDIRECT(A113 &amp; " Restia!C:C"), INDIRECT(A113 &amp; " Restia!B:B"), "canceled")</f>
        <v>165756</v>
      </c>
      <c r="D137" s="27">
        <f t="shared" si="5"/>
        <v>-162066.9</v>
      </c>
      <c r="E137" s="41"/>
    </row>
    <row r="138" hidden="1">
      <c r="A138" s="36" t="s">
        <v>1682</v>
      </c>
      <c r="B138" s="42">
        <v>50.099999999998545</v>
      </c>
      <c r="C138" s="43">
        <f>sum(C123:C135)-C137</f>
        <v>32948</v>
      </c>
      <c r="D138" s="44">
        <f t="shared" si="5"/>
        <v>32897.9</v>
      </c>
      <c r="E138" s="45"/>
    </row>
    <row r="139" hidden="1"/>
    <row r="140" hidden="1"/>
    <row r="141" hidden="1">
      <c r="A141" s="5" t="s">
        <v>1982</v>
      </c>
      <c r="B141" s="6"/>
      <c r="C141" s="6"/>
      <c r="D141" s="6"/>
      <c r="E141" s="7"/>
    </row>
    <row r="142" hidden="1">
      <c r="A142" s="10"/>
      <c r="B142" s="11"/>
      <c r="C142" s="11"/>
      <c r="D142" s="11"/>
      <c r="E142" s="12"/>
    </row>
    <row r="143" hidden="1">
      <c r="A143" s="5" t="s">
        <v>1655</v>
      </c>
      <c r="B143" s="6"/>
      <c r="C143" s="6"/>
      <c r="D143" s="6"/>
      <c r="E143" s="7"/>
    </row>
    <row r="144" hidden="1">
      <c r="A144" s="10"/>
      <c r="B144" s="11"/>
      <c r="C144" s="11"/>
      <c r="D144" s="11"/>
      <c r="E144" s="12"/>
    </row>
    <row r="145" hidden="1">
      <c r="A145" s="13">
        <v>45565.0</v>
      </c>
      <c r="B145" s="6"/>
      <c r="C145" s="14" t="s">
        <v>1656</v>
      </c>
      <c r="D145" s="15">
        <v>45565.0</v>
      </c>
      <c r="E145" s="7"/>
    </row>
    <row r="146" hidden="1">
      <c r="A146" s="10"/>
      <c r="B146" s="11"/>
      <c r="C146" s="16"/>
      <c r="D146" s="11"/>
      <c r="E146" s="12"/>
    </row>
    <row r="147" hidden="1">
      <c r="A147" s="17" t="str">
        <f>CHOOSE(WEEKDAY(A145), "Neděle", "Pondělí", "Úterý", "Středa", "Čtvrtek", "Pátek", "Sobota")</f>
        <v>Pondělí</v>
      </c>
      <c r="B147" s="7"/>
      <c r="C147" s="16"/>
      <c r="D147" s="18" t="str">
        <f>CHOOSE(WEEKDAY(D145), "Neděle", "Pondělí", "Úterý", "Středa", "Čtvrtek", "Pátek", "Sobota")</f>
        <v>Pondělí</v>
      </c>
      <c r="E147" s="7"/>
    </row>
    <row r="148" hidden="1">
      <c r="A148" s="10"/>
      <c r="B148" s="12"/>
      <c r="C148" s="16"/>
      <c r="D148" s="11"/>
      <c r="E148" s="12"/>
    </row>
    <row r="149" hidden="1">
      <c r="A149" s="19" t="s">
        <v>1657</v>
      </c>
      <c r="B149" s="6"/>
      <c r="C149" s="6"/>
      <c r="D149" s="6"/>
      <c r="E149" s="7"/>
    </row>
    <row r="150" hidden="1">
      <c r="A150" s="20" t="s">
        <v>1658</v>
      </c>
      <c r="B150" s="21" t="s">
        <v>1659</v>
      </c>
      <c r="C150" s="22" t="s">
        <v>1660</v>
      </c>
      <c r="D150" s="21" t="s">
        <v>1661</v>
      </c>
      <c r="E150" s="23" t="s">
        <v>13</v>
      </c>
    </row>
    <row r="151" hidden="1">
      <c r="A151" s="24" t="s">
        <v>1662</v>
      </c>
      <c r="B151" s="25">
        <v>2904.0</v>
      </c>
      <c r="C151" s="26">
        <f>(2000*0)+(1000*2)+(500*1)+(200*2)+(100*0)+(50*0)+(20*0)+(10*0)+(5*1)+(2*0)+(1*0)</f>
        <v>2905</v>
      </c>
      <c r="D151" s="27">
        <f t="shared" ref="D151:D166" si="6">C151-B151</f>
        <v>1</v>
      </c>
      <c r="E151" s="41"/>
    </row>
    <row r="152" hidden="1">
      <c r="A152" s="24" t="s">
        <v>1663</v>
      </c>
      <c r="B152" s="29">
        <v>687.0</v>
      </c>
      <c r="C152" s="26">
        <v>687.0</v>
      </c>
      <c r="D152" s="27">
        <f t="shared" si="6"/>
        <v>0</v>
      </c>
      <c r="E152" s="41"/>
    </row>
    <row r="153" hidden="1">
      <c r="A153" s="24" t="s">
        <v>1664</v>
      </c>
      <c r="B153" s="29">
        <v>0.0</v>
      </c>
      <c r="C153" s="26"/>
      <c r="D153" s="27">
        <f t="shared" si="6"/>
        <v>0</v>
      </c>
      <c r="E153" s="41"/>
    </row>
    <row r="154" hidden="1">
      <c r="A154" s="24" t="s">
        <v>1666</v>
      </c>
      <c r="B154" s="29">
        <v>0.0</v>
      </c>
      <c r="C154" s="26"/>
      <c r="D154" s="27">
        <f t="shared" si="6"/>
        <v>0</v>
      </c>
      <c r="E154" s="41"/>
    </row>
    <row r="155" hidden="1">
      <c r="A155" s="30" t="s">
        <v>1668</v>
      </c>
      <c r="B155" s="29">
        <v>0.0</v>
      </c>
      <c r="C155" s="26"/>
      <c r="D155" s="27">
        <f t="shared" si="6"/>
        <v>0</v>
      </c>
      <c r="E155" s="41"/>
    </row>
    <row r="156" hidden="1">
      <c r="A156" s="30" t="s">
        <v>1669</v>
      </c>
      <c r="B156" s="29">
        <v>0.0</v>
      </c>
      <c r="C156" s="26"/>
      <c r="D156" s="27">
        <f t="shared" si="6"/>
        <v>0</v>
      </c>
      <c r="E156" s="41"/>
    </row>
    <row r="157" hidden="1">
      <c r="A157" s="30" t="s">
        <v>1671</v>
      </c>
      <c r="B157" s="29">
        <v>0.0</v>
      </c>
      <c r="C157" s="26"/>
      <c r="D157" s="27">
        <f t="shared" si="6"/>
        <v>0</v>
      </c>
      <c r="E157" s="40"/>
    </row>
    <row r="158" hidden="1">
      <c r="A158" s="31" t="s">
        <v>1673</v>
      </c>
      <c r="B158" s="29">
        <v>0.0</v>
      </c>
      <c r="C158" s="26"/>
      <c r="D158" s="27">
        <f t="shared" si="6"/>
        <v>0</v>
      </c>
      <c r="E158" s="41"/>
    </row>
    <row r="159" hidden="1">
      <c r="A159" s="32" t="s">
        <v>1674</v>
      </c>
      <c r="B159" s="29">
        <v>7002.0</v>
      </c>
      <c r="C159" s="33">
        <f t="array" ref="C159">SUMIFS(INDIRECT(A141 &amp; " Restia!C:C"), INDIRECT(A141 &amp; " Restia!A:A"), A159, INDIRECT(A141 &amp; " Restia!B:B"), "&lt;&gt;canceled")</f>
        <v>47102</v>
      </c>
      <c r="D159" s="27">
        <f t="shared" si="6"/>
        <v>40100</v>
      </c>
      <c r="E159" s="41"/>
    </row>
    <row r="160" hidden="1">
      <c r="A160" s="32" t="s">
        <v>1675</v>
      </c>
      <c r="B160" s="29">
        <v>2947.0</v>
      </c>
      <c r="C160" s="9">
        <f t="array" ref="C160">SUMIFS( INDIRECT(A141 &amp; " Restia!C:C"), INDIRECT(A141 &amp; " Restia!A:A"), A160, INDIRECT(A141 &amp; " Restia!B:B"), "&lt;&gt;canceled" )</f>
        <v>20194</v>
      </c>
      <c r="D160" s="27">
        <f t="shared" si="6"/>
        <v>17247</v>
      </c>
      <c r="E160" s="41"/>
    </row>
    <row r="161" hidden="1">
      <c r="A161" s="32" t="s">
        <v>1676</v>
      </c>
      <c r="B161" s="29">
        <v>11761.0</v>
      </c>
      <c r="C161" s="9">
        <f t="array" ref="C161">SUMIFS( INDIRECT(A141 &amp; " Restia!C:C"), INDIRECT(A141 &amp; " Restia!A:A"), "damejidlo", INDIRECT(A141 &amp; " Restia!G:G"), "online", INDIRECT(A141 &amp; " Restia!B:B"), "&lt;&gt;canceled" )</f>
        <v>33651</v>
      </c>
      <c r="D161" s="27">
        <f t="shared" si="6"/>
        <v>21890</v>
      </c>
      <c r="E161" s="41"/>
    </row>
    <row r="162" hidden="1">
      <c r="A162" s="32" t="s">
        <v>1677</v>
      </c>
      <c r="B162" s="29">
        <v>7462.0</v>
      </c>
      <c r="C162" s="9">
        <f t="array" ref="C162">SUMIFS( INDIRECT(A141 &amp; " Restia!C:C"), INDIRECT(A141 &amp; " Restia!A:A"), "generic", INDIRECT(A141 &amp; " Restia!G:G"), "online", INDIRECT(A141 &amp; " Restia!B:B"), "&lt;&gt;canceled" )</f>
        <v>27629</v>
      </c>
      <c r="D162" s="27">
        <f t="shared" si="6"/>
        <v>20167</v>
      </c>
      <c r="E162" s="41"/>
    </row>
    <row r="163" hidden="1">
      <c r="A163" s="32" t="s">
        <v>1679</v>
      </c>
      <c r="B163" s="29">
        <v>250.0</v>
      </c>
      <c r="C163" s="9">
        <f t="array" ref="C163">SUMIFS( INDIRECT(A141 &amp; " Restia!C:C"), INDIRECT(A141 &amp; " Restia!E:E"), "wolt kurýr", INDIRECT(A141 &amp; " Restia!A:A"), "&lt;&gt;wolt", INDIRECT(A141 &amp; " Restia!G:G"), "cash", INDIRECT(A141 &amp; " Restia!B:B"), "&lt;&gt;canceled" )</f>
        <v>990</v>
      </c>
      <c r="D163" s="27">
        <f t="shared" si="6"/>
        <v>740</v>
      </c>
      <c r="E163" s="41"/>
    </row>
    <row r="164" hidden="1">
      <c r="A164" s="32" t="s">
        <v>1680</v>
      </c>
      <c r="B164" s="29">
        <v>1416.0</v>
      </c>
      <c r="C164" s="9">
        <f t="array" ref="C164">SUMIFS( INDIRECT(A141 &amp; " Restia!C:C"), INDIRECT(A141 &amp; " Restia!A:A"), "damejidlo", INDIRECT(A141 &amp; " Restia!G:G"), "cash", INDIRECT(A141 &amp; " Restia!B:B"), "&lt;&gt;canceled")</f>
        <v>6458</v>
      </c>
      <c r="D164" s="27">
        <f t="shared" si="6"/>
        <v>5042</v>
      </c>
      <c r="E164" s="41"/>
    </row>
    <row r="165" hidden="1">
      <c r="A165" s="35" t="s">
        <v>1681</v>
      </c>
      <c r="B165" s="29">
        <v>33013.0</v>
      </c>
      <c r="C165" s="9">
        <f t="array" ref="C165">SUM(INDIRECT(A141 &amp; " Restia!C:C")) - SUMIFS(INDIRECT(A141 &amp; " Restia!C:C"), INDIRECT(A141 &amp; " Restia!B:B"), "canceled")</f>
        <v>165756</v>
      </c>
      <c r="D165" s="27">
        <f t="shared" si="6"/>
        <v>132743</v>
      </c>
      <c r="E165" s="41"/>
    </row>
    <row r="166" hidden="1">
      <c r="A166" s="36" t="s">
        <v>1682</v>
      </c>
      <c r="B166" s="42">
        <v>0.0</v>
      </c>
      <c r="C166" s="43">
        <f>sum(C151:C163)-C165</f>
        <v>-32598</v>
      </c>
      <c r="D166" s="44">
        <f t="shared" si="6"/>
        <v>-32598</v>
      </c>
      <c r="E166" s="45"/>
    </row>
    <row r="167" hidden="1"/>
    <row r="168" hidden="1"/>
    <row r="169" hidden="1">
      <c r="A169" s="5" t="s">
        <v>1982</v>
      </c>
      <c r="B169" s="6"/>
      <c r="C169" s="6"/>
      <c r="D169" s="6"/>
      <c r="E169" s="7"/>
    </row>
    <row r="170" hidden="1">
      <c r="A170" s="10"/>
      <c r="B170" s="11"/>
      <c r="C170" s="11"/>
      <c r="D170" s="11"/>
      <c r="E170" s="12"/>
    </row>
    <row r="171" hidden="1">
      <c r="A171" s="5" t="s">
        <v>1655</v>
      </c>
      <c r="B171" s="6"/>
      <c r="C171" s="6"/>
      <c r="D171" s="6"/>
      <c r="E171" s="7"/>
    </row>
    <row r="172" hidden="1">
      <c r="A172" s="10"/>
      <c r="B172" s="11"/>
      <c r="C172" s="11"/>
      <c r="D172" s="11"/>
      <c r="E172" s="12"/>
    </row>
    <row r="173" hidden="1">
      <c r="A173" s="13">
        <v>45566.0</v>
      </c>
      <c r="B173" s="6"/>
      <c r="C173" s="14" t="s">
        <v>1656</v>
      </c>
      <c r="D173" s="15">
        <v>45571.0</v>
      </c>
      <c r="E173" s="7"/>
    </row>
    <row r="174" hidden="1">
      <c r="A174" s="10"/>
      <c r="B174" s="11"/>
      <c r="C174" s="16"/>
      <c r="D174" s="11"/>
      <c r="E174" s="12"/>
    </row>
    <row r="175" hidden="1">
      <c r="A175" s="17" t="str">
        <f>CHOOSE(WEEKDAY(A173), "Neděle", "Pondělí", "Úterý", "Středa", "Čtvrtek", "Pátek", "Sobota")</f>
        <v>Úterý</v>
      </c>
      <c r="B175" s="7"/>
      <c r="C175" s="16"/>
      <c r="D175" s="18" t="str">
        <f>CHOOSE(WEEKDAY(D173), "Neděle", "Pondělí", "Úterý", "Středa", "Čtvrtek", "Pátek", "Sobota")</f>
        <v>Neděle</v>
      </c>
      <c r="E175" s="7"/>
    </row>
    <row r="176" hidden="1">
      <c r="A176" s="10"/>
      <c r="B176" s="12"/>
      <c r="C176" s="16"/>
      <c r="D176" s="11"/>
      <c r="E176" s="12"/>
    </row>
    <row r="177" hidden="1">
      <c r="A177" s="19" t="s">
        <v>1657</v>
      </c>
      <c r="B177" s="6"/>
      <c r="C177" s="6"/>
      <c r="D177" s="6"/>
      <c r="E177" s="7"/>
    </row>
    <row r="178" hidden="1">
      <c r="A178" s="20" t="s">
        <v>1658</v>
      </c>
      <c r="B178" s="21" t="s">
        <v>1659</v>
      </c>
      <c r="C178" s="22" t="s">
        <v>1660</v>
      </c>
      <c r="D178" s="21" t="s">
        <v>1661</v>
      </c>
      <c r="E178" s="23" t="s">
        <v>13</v>
      </c>
    </row>
    <row r="179" hidden="1">
      <c r="A179" s="24" t="s">
        <v>1662</v>
      </c>
      <c r="B179" s="25">
        <v>31412.0</v>
      </c>
      <c r="C179" s="26">
        <v>31415.0</v>
      </c>
      <c r="D179" s="27">
        <f t="shared" ref="D179:D194" si="7">C179-B179</f>
        <v>3</v>
      </c>
      <c r="E179" s="41"/>
    </row>
    <row r="180" hidden="1">
      <c r="A180" s="24" t="s">
        <v>1663</v>
      </c>
      <c r="B180" s="29">
        <v>20502.0</v>
      </c>
      <c r="C180" s="26">
        <f>3204+2819+4706+4439+2899+2435</f>
        <v>20502</v>
      </c>
      <c r="D180" s="27">
        <f t="shared" si="7"/>
        <v>0</v>
      </c>
      <c r="E180" s="41"/>
    </row>
    <row r="181" hidden="1">
      <c r="A181" s="24" t="s">
        <v>1664</v>
      </c>
      <c r="B181" s="29">
        <v>145.0</v>
      </c>
      <c r="C181" s="26">
        <v>145.0</v>
      </c>
      <c r="D181" s="27">
        <f t="shared" si="7"/>
        <v>0</v>
      </c>
      <c r="E181" s="41"/>
    </row>
    <row r="182" hidden="1">
      <c r="A182" s="24" t="s">
        <v>1666</v>
      </c>
      <c r="B182" s="29">
        <v>499.0</v>
      </c>
      <c r="C182" s="26">
        <v>499.0</v>
      </c>
      <c r="D182" s="27">
        <f t="shared" si="7"/>
        <v>0</v>
      </c>
      <c r="E182" s="41"/>
    </row>
    <row r="183" hidden="1">
      <c r="A183" s="30" t="s">
        <v>1668</v>
      </c>
      <c r="B183" s="29">
        <v>0.0</v>
      </c>
      <c r="C183" s="26"/>
      <c r="D183" s="27">
        <f t="shared" si="7"/>
        <v>0</v>
      </c>
      <c r="E183" s="41"/>
    </row>
    <row r="184" hidden="1">
      <c r="A184" s="30" t="s">
        <v>1669</v>
      </c>
      <c r="B184" s="29">
        <v>0.0</v>
      </c>
      <c r="C184" s="26"/>
      <c r="D184" s="27">
        <f t="shared" si="7"/>
        <v>0</v>
      </c>
      <c r="E184" s="41"/>
    </row>
    <row r="185" hidden="1">
      <c r="A185" s="30" t="s">
        <v>1671</v>
      </c>
      <c r="B185" s="29">
        <v>490.0</v>
      </c>
      <c r="C185" s="26">
        <v>450.0</v>
      </c>
      <c r="D185" s="27">
        <f t="shared" si="7"/>
        <v>-40</v>
      </c>
      <c r="E185" s="40" t="s">
        <v>3785</v>
      </c>
    </row>
    <row r="186" hidden="1">
      <c r="A186" s="31" t="s">
        <v>1673</v>
      </c>
      <c r="B186" s="29">
        <v>3800.0</v>
      </c>
      <c r="C186" s="26">
        <f>360+200+720+520+360+680+440+200+360</f>
        <v>3840</v>
      </c>
      <c r="D186" s="27">
        <f t="shared" si="7"/>
        <v>40</v>
      </c>
      <c r="E186" s="41"/>
    </row>
    <row r="187" hidden="1">
      <c r="A187" s="32" t="s">
        <v>1674</v>
      </c>
      <c r="B187" s="29">
        <v>73471.0</v>
      </c>
      <c r="C187" s="33">
        <f t="array" ref="C187">SUMIFS(INDIRECT(A169 &amp; " Restia!C:C"), INDIRECT(A169 &amp; " Restia!A:A"), A187, INDIRECT(A169 &amp; " Restia!B:B"), "&lt;&gt;canceled")</f>
        <v>47102</v>
      </c>
      <c r="D187" s="27">
        <f t="shared" si="7"/>
        <v>-26369</v>
      </c>
      <c r="E187" s="41"/>
    </row>
    <row r="188" hidden="1">
      <c r="A188" s="32" t="s">
        <v>1675</v>
      </c>
      <c r="B188" s="29">
        <v>27749.0</v>
      </c>
      <c r="C188" s="9">
        <f t="array" ref="C188">SUMIFS( INDIRECT(A169 &amp; " Restia!C:C"), INDIRECT(A169 &amp; " Restia!A:A"), A188, INDIRECT(A169 &amp; " Restia!B:B"), "&lt;&gt;canceled" )</f>
        <v>20194</v>
      </c>
      <c r="D188" s="27">
        <f t="shared" si="7"/>
        <v>-7555</v>
      </c>
      <c r="E188" s="41"/>
    </row>
    <row r="189" hidden="1">
      <c r="A189" s="32" t="s">
        <v>1676</v>
      </c>
      <c r="B189" s="29">
        <v>69218.0</v>
      </c>
      <c r="C189" s="9">
        <f t="array" ref="C189">SUMIFS( INDIRECT(A169 &amp; " Restia!C:C"), INDIRECT(A169 &amp; " Restia!A:A"), "damejidlo", INDIRECT(A169 &amp; " Restia!G:G"), "online", INDIRECT(A169 &amp; " Restia!B:B"), "&lt;&gt;canceled" )</f>
        <v>33651</v>
      </c>
      <c r="D189" s="27">
        <f t="shared" si="7"/>
        <v>-35567</v>
      </c>
      <c r="E189" s="41"/>
    </row>
    <row r="190" hidden="1">
      <c r="A190" s="32" t="s">
        <v>1677</v>
      </c>
      <c r="B190" s="29">
        <v>43687.5</v>
      </c>
      <c r="C190" s="9">
        <f t="array" ref="C190">SUMIFS( INDIRECT(A169 &amp; " Restia!C:C"), INDIRECT(A169 &amp; " Restia!A:A"), "generic", INDIRECT(A169 &amp; " Restia!G:G"), "online", INDIRECT(A169 &amp; " Restia!B:B"), "&lt;&gt;canceled" )</f>
        <v>27629</v>
      </c>
      <c r="D190" s="27">
        <f t="shared" si="7"/>
        <v>-16058.5</v>
      </c>
      <c r="E190" s="41"/>
    </row>
    <row r="191" hidden="1">
      <c r="A191" s="32" t="s">
        <v>1679</v>
      </c>
      <c r="B191" s="29">
        <v>318.0</v>
      </c>
      <c r="C191" s="9">
        <f t="array" ref="C191">SUMIFS( INDIRECT(A169 &amp; " Restia!C:C"), INDIRECT(A169 &amp; " Restia!E:E"), "wolt kurýr", INDIRECT(A169 &amp; " Restia!A:A"), "&lt;&gt;wolt", INDIRECT(A169 &amp; " Restia!G:G"), "cash", INDIRECT(A169 &amp; " Restia!B:B"), "&lt;&gt;canceled" )</f>
        <v>990</v>
      </c>
      <c r="D191" s="27">
        <f t="shared" si="7"/>
        <v>672</v>
      </c>
      <c r="E191" s="41"/>
    </row>
    <row r="192" hidden="1">
      <c r="A192" s="32" t="s">
        <v>1680</v>
      </c>
      <c r="B192" s="29">
        <v>12275.0</v>
      </c>
      <c r="C192" s="9">
        <f t="array" ref="C192">SUMIFS( INDIRECT(A169 &amp; " Restia!C:C"), INDIRECT(A169 &amp; " Restia!A:A"), "damejidlo", INDIRECT(A169 &amp; " Restia!G:G"), "cash", INDIRECT(A169 &amp; " Restia!B:B"), "&lt;&gt;canceled")</f>
        <v>6458</v>
      </c>
      <c r="D192" s="27">
        <f t="shared" si="7"/>
        <v>-5817</v>
      </c>
      <c r="E192" s="41"/>
    </row>
    <row r="193" hidden="1">
      <c r="A193" s="35" t="s">
        <v>1681</v>
      </c>
      <c r="B193" s="29">
        <v>271249.0</v>
      </c>
      <c r="C193" s="9">
        <f t="array" ref="C193">SUM(INDIRECT(A169 &amp; " Restia!C:C")) - SUMIFS(INDIRECT(A169 &amp; " Restia!C:C"), INDIRECT(A169 &amp; " Restia!B:B"), "canceled")</f>
        <v>165756</v>
      </c>
      <c r="D193" s="27">
        <f t="shared" si="7"/>
        <v>-105493</v>
      </c>
      <c r="E193" s="41"/>
    </row>
    <row r="194" hidden="1">
      <c r="A194" s="36" t="s">
        <v>1682</v>
      </c>
      <c r="B194" s="42">
        <v>42.5</v>
      </c>
      <c r="C194" s="43">
        <f>sum(C179:C191)-C193</f>
        <v>20661</v>
      </c>
      <c r="D194" s="44">
        <f t="shared" si="7"/>
        <v>20618.5</v>
      </c>
      <c r="E194" s="45"/>
    </row>
    <row r="195" hidden="1"/>
    <row r="196" hidden="1"/>
    <row r="197" hidden="1">
      <c r="A197" s="5" t="s">
        <v>1982</v>
      </c>
      <c r="B197" s="6"/>
      <c r="C197" s="6"/>
      <c r="D197" s="6"/>
      <c r="E197" s="7"/>
    </row>
    <row r="198" hidden="1">
      <c r="A198" s="10"/>
      <c r="B198" s="11"/>
      <c r="C198" s="11"/>
      <c r="D198" s="11"/>
      <c r="E198" s="12"/>
    </row>
    <row r="199" hidden="1">
      <c r="A199" s="5" t="s">
        <v>1655</v>
      </c>
      <c r="B199" s="6"/>
      <c r="C199" s="6"/>
      <c r="D199" s="6"/>
      <c r="E199" s="7"/>
    </row>
    <row r="200" hidden="1">
      <c r="A200" s="10"/>
      <c r="B200" s="11"/>
      <c r="C200" s="11"/>
      <c r="D200" s="11"/>
      <c r="E200" s="12"/>
    </row>
    <row r="201" hidden="1">
      <c r="A201" s="13">
        <v>45572.0</v>
      </c>
      <c r="B201" s="6"/>
      <c r="C201" s="14" t="s">
        <v>1656</v>
      </c>
      <c r="D201" s="15">
        <v>45578.0</v>
      </c>
      <c r="E201" s="7"/>
    </row>
    <row r="202" hidden="1">
      <c r="A202" s="10"/>
      <c r="B202" s="11"/>
      <c r="C202" s="16"/>
      <c r="D202" s="11"/>
      <c r="E202" s="12"/>
    </row>
    <row r="203" hidden="1">
      <c r="A203" s="17" t="str">
        <f>CHOOSE(WEEKDAY(A201), "Neděle", "Pondělí", "Úterý", "Středa", "Čtvrtek", "Pátek", "Sobota")</f>
        <v>Pondělí</v>
      </c>
      <c r="B203" s="7"/>
      <c r="C203" s="16"/>
      <c r="D203" s="18" t="str">
        <f>CHOOSE(WEEKDAY(D201), "Neděle", "Pondělí", "Úterý", "Středa", "Čtvrtek", "Pátek", "Sobota")</f>
        <v>Neděle</v>
      </c>
      <c r="E203" s="7"/>
    </row>
    <row r="204" hidden="1">
      <c r="A204" s="10"/>
      <c r="B204" s="12"/>
      <c r="C204" s="16"/>
      <c r="D204" s="11"/>
      <c r="E204" s="12"/>
    </row>
    <row r="205" hidden="1">
      <c r="A205" s="19" t="s">
        <v>1657</v>
      </c>
      <c r="B205" s="6"/>
      <c r="C205" s="6"/>
      <c r="D205" s="6"/>
      <c r="E205" s="7"/>
    </row>
    <row r="206" hidden="1">
      <c r="A206" s="20" t="s">
        <v>1658</v>
      </c>
      <c r="B206" s="21" t="s">
        <v>1659</v>
      </c>
      <c r="C206" s="22" t="s">
        <v>1660</v>
      </c>
      <c r="D206" s="21" t="s">
        <v>1661</v>
      </c>
      <c r="E206" s="23" t="s">
        <v>13</v>
      </c>
    </row>
    <row r="207" hidden="1">
      <c r="A207" s="24" t="s">
        <v>1662</v>
      </c>
      <c r="B207" s="25">
        <v>25889.0</v>
      </c>
      <c r="C207" s="26">
        <f>2400+4500+19000</f>
        <v>25900</v>
      </c>
      <c r="D207" s="27">
        <f t="shared" ref="D207:D222" si="8">C207-B207</f>
        <v>11</v>
      </c>
      <c r="E207" s="41"/>
    </row>
    <row r="208" hidden="1">
      <c r="A208" s="24" t="s">
        <v>1663</v>
      </c>
      <c r="B208" s="29">
        <v>16264.0</v>
      </c>
      <c r="C208" s="26">
        <f>1709+3825+2030+3712+1436+1778+1774</f>
        <v>16264</v>
      </c>
      <c r="D208" s="27">
        <f t="shared" si="8"/>
        <v>0</v>
      </c>
      <c r="E208" s="41"/>
    </row>
    <row r="209" hidden="1">
      <c r="A209" s="24" t="s">
        <v>1664</v>
      </c>
      <c r="B209" s="29">
        <v>300.0</v>
      </c>
      <c r="C209" s="26">
        <f>300</f>
        <v>300</v>
      </c>
      <c r="D209" s="27">
        <f t="shared" si="8"/>
        <v>0</v>
      </c>
      <c r="E209" s="41"/>
    </row>
    <row r="210" hidden="1">
      <c r="A210" s="24" t="s">
        <v>1666</v>
      </c>
      <c r="B210" s="29">
        <v>500.0</v>
      </c>
      <c r="C210" s="26">
        <v>500.0</v>
      </c>
      <c r="D210" s="27">
        <f t="shared" si="8"/>
        <v>0</v>
      </c>
      <c r="E210" s="41"/>
    </row>
    <row r="211" hidden="1">
      <c r="A211" s="30" t="s">
        <v>1668</v>
      </c>
      <c r="B211" s="29">
        <v>40.0</v>
      </c>
      <c r="C211" s="26"/>
      <c r="D211" s="27">
        <f t="shared" si="8"/>
        <v>-40</v>
      </c>
      <c r="E211" s="41"/>
    </row>
    <row r="212" hidden="1">
      <c r="A212" s="30" t="s">
        <v>1669</v>
      </c>
      <c r="B212" s="29">
        <v>0.0</v>
      </c>
      <c r="C212" s="26"/>
      <c r="D212" s="27">
        <f t="shared" si="8"/>
        <v>0</v>
      </c>
      <c r="E212" s="41"/>
    </row>
    <row r="213" hidden="1">
      <c r="A213" s="30" t="s">
        <v>1671</v>
      </c>
      <c r="B213" s="29">
        <v>500.0</v>
      </c>
      <c r="C213" s="26">
        <v>500.0</v>
      </c>
      <c r="D213" s="27">
        <f t="shared" si="8"/>
        <v>0</v>
      </c>
      <c r="E213" s="40"/>
    </row>
    <row r="214" hidden="1">
      <c r="A214" s="31" t="s">
        <v>1673</v>
      </c>
      <c r="B214" s="29">
        <v>3560.0</v>
      </c>
      <c r="C214" s="26">
        <f>320+480+320+560+320+480+240+560+320</f>
        <v>3600</v>
      </c>
      <c r="D214" s="27">
        <f t="shared" si="8"/>
        <v>40</v>
      </c>
      <c r="E214" s="41"/>
    </row>
    <row r="215" hidden="1">
      <c r="A215" s="32" t="s">
        <v>1674</v>
      </c>
      <c r="B215" s="29">
        <v>116806.0</v>
      </c>
      <c r="C215" s="33">
        <f t="array" ref="C215">SUMIFS(INDIRECT(A197 &amp; " Restia!C:C"), INDIRECT(A197 &amp; " Restia!A:A"), A215, INDIRECT(A197 &amp; " Restia!B:B"), "&lt;&gt;canceled")</f>
        <v>47102</v>
      </c>
      <c r="D215" s="27">
        <f t="shared" si="8"/>
        <v>-69704</v>
      </c>
      <c r="E215" s="41"/>
    </row>
    <row r="216" hidden="1">
      <c r="A216" s="32" t="s">
        <v>1675</v>
      </c>
      <c r="B216" s="29">
        <v>26699.0</v>
      </c>
      <c r="C216" s="9">
        <f t="array" ref="C216">SUMIFS( INDIRECT(A197 &amp; " Restia!C:C"), INDIRECT(A197 &amp; " Restia!A:A"), A216, INDIRECT(A197 &amp; " Restia!B:B"), "&lt;&gt;canceled" )</f>
        <v>20194</v>
      </c>
      <c r="D216" s="27">
        <f t="shared" si="8"/>
        <v>-6505</v>
      </c>
      <c r="E216" s="41"/>
    </row>
    <row r="217" hidden="1">
      <c r="A217" s="32" t="s">
        <v>1676</v>
      </c>
      <c r="B217" s="29">
        <v>82725.0</v>
      </c>
      <c r="C217" s="9">
        <f t="array" ref="C217">SUMIFS( INDIRECT(A197 &amp; " Restia!C:C"), INDIRECT(A197 &amp; " Restia!A:A"), "damejidlo", INDIRECT(A197 &amp; " Restia!G:G"), "online", INDIRECT(A197 &amp; " Restia!B:B"), "&lt;&gt;canceled" )</f>
        <v>33651</v>
      </c>
      <c r="D217" s="27">
        <f t="shared" si="8"/>
        <v>-49074</v>
      </c>
      <c r="E217" s="41"/>
    </row>
    <row r="218" hidden="1">
      <c r="A218" s="32" t="s">
        <v>1677</v>
      </c>
      <c r="B218" s="29">
        <v>68787.5</v>
      </c>
      <c r="C218" s="9">
        <f t="array" ref="C218">SUMIFS( INDIRECT(A197 &amp; " Restia!C:C"), INDIRECT(A197 &amp; " Restia!A:A"), "generic", INDIRECT(A197 &amp; " Restia!G:G"), "online", INDIRECT(A197 &amp; " Restia!B:B"), "&lt;&gt;canceled" )</f>
        <v>27629</v>
      </c>
      <c r="D218" s="27">
        <f t="shared" si="8"/>
        <v>-41158.5</v>
      </c>
      <c r="E218" s="41"/>
    </row>
    <row r="219" hidden="1">
      <c r="A219" s="32" t="s">
        <v>1679</v>
      </c>
      <c r="B219" s="29">
        <v>3130.0</v>
      </c>
      <c r="C219" s="9">
        <f t="array" ref="C219">SUMIFS( INDIRECT(A197 &amp; " Restia!C:C"), INDIRECT(A197 &amp; " Restia!E:E"), "wolt kurýr", INDIRECT(A197 &amp; " Restia!A:A"), "&lt;&gt;wolt", INDIRECT(A197 &amp; " Restia!G:G"), "cash", INDIRECT(A197 &amp; " Restia!B:B"), "&lt;&gt;canceled" )</f>
        <v>990</v>
      </c>
      <c r="D219" s="27">
        <f t="shared" si="8"/>
        <v>-2140</v>
      </c>
      <c r="E219" s="41"/>
    </row>
    <row r="220" hidden="1">
      <c r="A220" s="32" t="s">
        <v>1680</v>
      </c>
      <c r="B220" s="29">
        <v>11356.0</v>
      </c>
      <c r="C220" s="9">
        <f t="array" ref="C220">SUMIFS( INDIRECT(A197 &amp; " Restia!C:C"), INDIRECT(A197 &amp; " Restia!A:A"), "damejidlo", INDIRECT(A197 &amp; " Restia!G:G"), "cash", INDIRECT(A197 &amp; " Restia!B:B"), "&lt;&gt;canceled")</f>
        <v>6458</v>
      </c>
      <c r="D220" s="27">
        <f t="shared" si="8"/>
        <v>-4898</v>
      </c>
      <c r="E220" s="41"/>
    </row>
    <row r="221" hidden="1">
      <c r="A221" s="35" t="s">
        <v>1681</v>
      </c>
      <c r="B221" s="29">
        <v>345171.4</v>
      </c>
      <c r="C221" s="9">
        <f t="array" ref="C221">SUM(INDIRECT(A197 &amp; " Restia!C:C")) - SUMIFS(INDIRECT(A197 &amp; " Restia!C:C"), INDIRECT(A197 &amp; " Restia!B:B"), "canceled")</f>
        <v>165756</v>
      </c>
      <c r="D221" s="27">
        <f t="shared" si="8"/>
        <v>-179415.4</v>
      </c>
      <c r="E221" s="41"/>
    </row>
    <row r="222" hidden="1">
      <c r="A222" s="36" t="s">
        <v>1682</v>
      </c>
      <c r="B222" s="42">
        <v>29.10000000000582</v>
      </c>
      <c r="C222" s="43">
        <f>sum(C207:C219)-C221</f>
        <v>10874</v>
      </c>
      <c r="D222" s="44">
        <f t="shared" si="8"/>
        <v>10844.9</v>
      </c>
      <c r="E222" s="45"/>
    </row>
    <row r="223" hidden="1"/>
    <row r="224" hidden="1"/>
    <row r="225" hidden="1">
      <c r="A225" s="5" t="s">
        <v>1982</v>
      </c>
      <c r="B225" s="6"/>
      <c r="C225" s="6"/>
      <c r="D225" s="6"/>
      <c r="E225" s="7"/>
    </row>
    <row r="226" hidden="1">
      <c r="A226" s="10"/>
      <c r="B226" s="11"/>
      <c r="C226" s="11"/>
      <c r="D226" s="11"/>
      <c r="E226" s="12"/>
    </row>
    <row r="227" hidden="1">
      <c r="A227" s="5" t="s">
        <v>1655</v>
      </c>
      <c r="B227" s="6"/>
      <c r="C227" s="6"/>
      <c r="D227" s="6"/>
      <c r="E227" s="7"/>
    </row>
    <row r="228" hidden="1">
      <c r="A228" s="10"/>
      <c r="B228" s="11"/>
      <c r="C228" s="11"/>
      <c r="D228" s="11"/>
      <c r="E228" s="12"/>
    </row>
    <row r="229" hidden="1">
      <c r="A229" s="13">
        <v>45579.0</v>
      </c>
      <c r="B229" s="6"/>
      <c r="C229" s="14" t="s">
        <v>1656</v>
      </c>
      <c r="D229" s="15">
        <v>45585.0</v>
      </c>
      <c r="E229" s="7"/>
    </row>
    <row r="230" hidden="1">
      <c r="A230" s="10"/>
      <c r="B230" s="11"/>
      <c r="C230" s="16"/>
      <c r="D230" s="11"/>
      <c r="E230" s="12"/>
    </row>
    <row r="231" hidden="1">
      <c r="A231" s="17" t="str">
        <f>CHOOSE(WEEKDAY(A229), "Neděle", "Pondělí", "Úterý", "Středa", "Čtvrtek", "Pátek", "Sobota")</f>
        <v>Pondělí</v>
      </c>
      <c r="B231" s="7"/>
      <c r="C231" s="16"/>
      <c r="D231" s="18" t="str">
        <f>CHOOSE(WEEKDAY(D229), "Neděle", "Pondělí", "Úterý", "Středa", "Čtvrtek", "Pátek", "Sobota")</f>
        <v>Neděle</v>
      </c>
      <c r="E231" s="7"/>
    </row>
    <row r="232" hidden="1">
      <c r="A232" s="10"/>
      <c r="B232" s="12"/>
      <c r="C232" s="16"/>
      <c r="D232" s="11"/>
      <c r="E232" s="12"/>
    </row>
    <row r="233" hidden="1">
      <c r="A233" s="19" t="s">
        <v>1657</v>
      </c>
      <c r="B233" s="6"/>
      <c r="C233" s="6"/>
      <c r="D233" s="6"/>
      <c r="E233" s="7"/>
    </row>
    <row r="234" hidden="1">
      <c r="A234" s="20" t="s">
        <v>1658</v>
      </c>
      <c r="B234" s="21" t="s">
        <v>1659</v>
      </c>
      <c r="C234" s="22" t="s">
        <v>1660</v>
      </c>
      <c r="D234" s="21" t="s">
        <v>1661</v>
      </c>
      <c r="E234" s="23" t="s">
        <v>13</v>
      </c>
    </row>
    <row r="235" hidden="1">
      <c r="A235" s="24" t="s">
        <v>1662</v>
      </c>
      <c r="B235" s="25">
        <v>33547.0</v>
      </c>
      <c r="C235" s="26">
        <f>50+4000+3500+26000</f>
        <v>33550</v>
      </c>
      <c r="D235" s="27">
        <f t="shared" ref="D235:D250" si="9">C235-B235</f>
        <v>3</v>
      </c>
      <c r="E235" s="41"/>
    </row>
    <row r="236" hidden="1">
      <c r="A236" s="24" t="s">
        <v>1663</v>
      </c>
      <c r="B236" s="29">
        <v>22611.0</v>
      </c>
      <c r="C236" s="26">
        <f>3544+4637+4290+2720+1445+5975</f>
        <v>22611</v>
      </c>
      <c r="D236" s="27">
        <f t="shared" si="9"/>
        <v>0</v>
      </c>
      <c r="E236" s="41"/>
    </row>
    <row r="237" hidden="1">
      <c r="A237" s="24" t="s">
        <v>1664</v>
      </c>
      <c r="B237" s="29">
        <v>216.0</v>
      </c>
      <c r="C237" s="26">
        <v>116.0</v>
      </c>
      <c r="D237" s="27">
        <f t="shared" si="9"/>
        <v>-100</v>
      </c>
      <c r="E237" s="41"/>
    </row>
    <row r="238" hidden="1">
      <c r="A238" s="24" t="s">
        <v>1666</v>
      </c>
      <c r="B238" s="29">
        <v>499.0</v>
      </c>
      <c r="C238" s="26">
        <v>499.0</v>
      </c>
      <c r="D238" s="27">
        <f t="shared" si="9"/>
        <v>0</v>
      </c>
      <c r="E238" s="41"/>
    </row>
    <row r="239" hidden="1">
      <c r="A239" s="30" t="s">
        <v>1668</v>
      </c>
      <c r="B239" s="29">
        <v>500.0</v>
      </c>
      <c r="C239" s="26">
        <v>500.0</v>
      </c>
      <c r="D239" s="27">
        <f t="shared" si="9"/>
        <v>0</v>
      </c>
      <c r="E239" s="41"/>
    </row>
    <row r="240" hidden="1">
      <c r="A240" s="30" t="s">
        <v>1669</v>
      </c>
      <c r="B240" s="29">
        <v>0.0</v>
      </c>
      <c r="C240" s="26"/>
      <c r="D240" s="27">
        <f t="shared" si="9"/>
        <v>0</v>
      </c>
      <c r="E240" s="41"/>
    </row>
    <row r="241" hidden="1">
      <c r="A241" s="30" t="s">
        <v>1671</v>
      </c>
      <c r="B241" s="29">
        <v>500.0</v>
      </c>
      <c r="C241" s="26">
        <v>500.0</v>
      </c>
      <c r="D241" s="27">
        <f t="shared" si="9"/>
        <v>0</v>
      </c>
      <c r="E241" s="40"/>
    </row>
    <row r="242" hidden="1">
      <c r="A242" s="31" t="s">
        <v>1673</v>
      </c>
      <c r="B242" s="29">
        <v>3080.0</v>
      </c>
      <c r="C242" s="26">
        <f>360+520+640+560+160+560+160+120</f>
        <v>3080</v>
      </c>
      <c r="D242" s="27">
        <f t="shared" si="9"/>
        <v>0</v>
      </c>
      <c r="E242" s="41"/>
    </row>
    <row r="243" hidden="1">
      <c r="A243" s="32" t="s">
        <v>1674</v>
      </c>
      <c r="B243" s="29">
        <v>103351.0</v>
      </c>
      <c r="C243" s="33">
        <f t="array" ref="C243">SUMIFS(INDIRECT(A225 &amp; " Restia!C:C"), INDIRECT(A225 &amp; " Restia!A:A"), A243, INDIRECT(A225 &amp; " Restia!B:B"), "&lt;&gt;canceled")</f>
        <v>47102</v>
      </c>
      <c r="D243" s="27">
        <f t="shared" si="9"/>
        <v>-56249</v>
      </c>
      <c r="E243" s="41"/>
    </row>
    <row r="244" hidden="1">
      <c r="A244" s="32" t="s">
        <v>1675</v>
      </c>
      <c r="B244" s="29">
        <v>32191.0</v>
      </c>
      <c r="C244" s="9">
        <f t="array" ref="C244">SUMIFS( INDIRECT(A225 &amp; " Restia!C:C"), INDIRECT(A225 &amp; " Restia!A:A"), A244, INDIRECT(A225 &amp; " Restia!B:B"), "&lt;&gt;canceled" )</f>
        <v>20194</v>
      </c>
      <c r="D244" s="27">
        <f t="shared" si="9"/>
        <v>-11997</v>
      </c>
      <c r="E244" s="41"/>
    </row>
    <row r="245" hidden="1">
      <c r="A245" s="32" t="s">
        <v>1676</v>
      </c>
      <c r="B245" s="29">
        <v>82425.0</v>
      </c>
      <c r="C245" s="9">
        <f t="array" ref="C245">SUMIFS( INDIRECT(A225 &amp; " Restia!C:C"), INDIRECT(A225 &amp; " Restia!A:A"), "damejidlo", INDIRECT(A225 &amp; " Restia!G:G"), "online", INDIRECT(A225 &amp; " Restia!B:B"), "&lt;&gt;canceled" )</f>
        <v>33651</v>
      </c>
      <c r="D245" s="27">
        <f t="shared" si="9"/>
        <v>-48774</v>
      </c>
      <c r="E245" s="41"/>
    </row>
    <row r="246" hidden="1">
      <c r="A246" s="32" t="s">
        <v>1677</v>
      </c>
      <c r="B246" s="29">
        <v>61804.0</v>
      </c>
      <c r="C246" s="9">
        <f t="array" ref="C246">SUMIFS( INDIRECT(A225 &amp; " Restia!C:C"), INDIRECT(A225 &amp; " Restia!A:A"), "generic", INDIRECT(A225 &amp; " Restia!G:G"), "online", INDIRECT(A225 &amp; " Restia!B:B"), "&lt;&gt;canceled" )</f>
        <v>27629</v>
      </c>
      <c r="D246" s="27">
        <f t="shared" si="9"/>
        <v>-34175</v>
      </c>
      <c r="E246" s="41"/>
    </row>
    <row r="247" hidden="1">
      <c r="A247" s="32" t="s">
        <v>1679</v>
      </c>
      <c r="B247" s="29">
        <v>3414.0</v>
      </c>
      <c r="C247" s="9">
        <f t="array" ref="C247">SUMIFS( INDIRECT(A225 &amp; " Restia!C:C"), INDIRECT(A225 &amp; " Restia!E:E"), "wolt kurýr", INDIRECT(A225 &amp; " Restia!A:A"), "&lt;&gt;wolt", INDIRECT(A225 &amp; " Restia!G:G"), "cash", INDIRECT(A225 &amp; " Restia!B:B"), "&lt;&gt;canceled" )</f>
        <v>990</v>
      </c>
      <c r="D247" s="27">
        <f t="shared" si="9"/>
        <v>-2424</v>
      </c>
      <c r="E247" s="41"/>
    </row>
    <row r="248" hidden="1">
      <c r="A248" s="32" t="s">
        <v>1680</v>
      </c>
      <c r="B248" s="29">
        <v>19748.0</v>
      </c>
      <c r="C248" s="9">
        <f t="array" ref="C248">SUMIFS( INDIRECT(A225 &amp; " Restia!C:C"), INDIRECT(A225 &amp; " Restia!A:A"), "damejidlo", INDIRECT(A225 &amp; " Restia!G:G"), "cash", INDIRECT(A225 &amp; " Restia!B:B"), "&lt;&gt;canceled")</f>
        <v>6458</v>
      </c>
      <c r="D248" s="27">
        <f t="shared" si="9"/>
        <v>-13290</v>
      </c>
      <c r="E248" s="41"/>
    </row>
    <row r="249" hidden="1">
      <c r="A249" s="35" t="s">
        <v>1681</v>
      </c>
      <c r="B249" s="29">
        <v>344048.0</v>
      </c>
      <c r="C249" s="9">
        <f t="array" ref="C249">SUM(INDIRECT(A225 &amp; " Restia!C:C")) - SUMIFS(INDIRECT(A225 &amp; " Restia!C:C"), INDIRECT(A225 &amp; " Restia!B:B"), "canceled")</f>
        <v>165756</v>
      </c>
      <c r="D249" s="27">
        <f t="shared" si="9"/>
        <v>-178292</v>
      </c>
      <c r="E249" s="41"/>
    </row>
    <row r="250" hidden="1">
      <c r="A250" s="36" t="s">
        <v>1682</v>
      </c>
      <c r="B250" s="42">
        <v>90.0</v>
      </c>
      <c r="C250" s="43">
        <f>sum(C235:C247)-C249</f>
        <v>24666</v>
      </c>
      <c r="D250" s="44">
        <f t="shared" si="9"/>
        <v>24576</v>
      </c>
      <c r="E250" s="45"/>
    </row>
    <row r="251" hidden="1"/>
    <row r="252" hidden="1"/>
    <row r="253" hidden="1">
      <c r="A253" s="5" t="s">
        <v>1982</v>
      </c>
      <c r="B253" s="6"/>
      <c r="C253" s="6"/>
      <c r="D253" s="6"/>
      <c r="E253" s="7"/>
    </row>
    <row r="254" hidden="1">
      <c r="A254" s="10"/>
      <c r="B254" s="11"/>
      <c r="C254" s="11"/>
      <c r="D254" s="11"/>
      <c r="E254" s="12"/>
    </row>
    <row r="255" hidden="1">
      <c r="A255" s="5" t="s">
        <v>1655</v>
      </c>
      <c r="B255" s="6"/>
      <c r="C255" s="6"/>
      <c r="D255" s="6"/>
      <c r="E255" s="7"/>
    </row>
    <row r="256" hidden="1">
      <c r="A256" s="10"/>
      <c r="B256" s="11"/>
      <c r="C256" s="11"/>
      <c r="D256" s="11"/>
      <c r="E256" s="12"/>
    </row>
    <row r="257" hidden="1">
      <c r="A257" s="13">
        <v>45586.0</v>
      </c>
      <c r="B257" s="6"/>
      <c r="C257" s="14" t="s">
        <v>1656</v>
      </c>
      <c r="D257" s="15">
        <v>45592.0</v>
      </c>
      <c r="E257" s="7"/>
    </row>
    <row r="258" hidden="1">
      <c r="A258" s="10"/>
      <c r="B258" s="11"/>
      <c r="C258" s="16"/>
      <c r="D258" s="11"/>
      <c r="E258" s="12"/>
    </row>
    <row r="259" hidden="1">
      <c r="A259" s="17" t="str">
        <f>CHOOSE(WEEKDAY(A257), "Neděle", "Pondělí", "Úterý", "Středa", "Čtvrtek", "Pátek", "Sobota")</f>
        <v>Pondělí</v>
      </c>
      <c r="B259" s="7"/>
      <c r="C259" s="16"/>
      <c r="D259" s="18" t="str">
        <f>CHOOSE(WEEKDAY(D257), "Neděle", "Pondělí", "Úterý", "Středa", "Čtvrtek", "Pátek", "Sobota")</f>
        <v>Neděle</v>
      </c>
      <c r="E259" s="7"/>
    </row>
    <row r="260" hidden="1">
      <c r="A260" s="10"/>
      <c r="B260" s="12"/>
      <c r="C260" s="16"/>
      <c r="D260" s="11"/>
      <c r="E260" s="12"/>
    </row>
    <row r="261" hidden="1">
      <c r="A261" s="19" t="s">
        <v>1657</v>
      </c>
      <c r="B261" s="6"/>
      <c r="C261" s="6"/>
      <c r="D261" s="6"/>
      <c r="E261" s="7"/>
    </row>
    <row r="262" hidden="1">
      <c r="A262" s="20" t="s">
        <v>1658</v>
      </c>
      <c r="B262" s="21" t="s">
        <v>1659</v>
      </c>
      <c r="C262" s="22" t="s">
        <v>1660</v>
      </c>
      <c r="D262" s="21" t="s">
        <v>1661</v>
      </c>
      <c r="E262" s="23" t="s">
        <v>13</v>
      </c>
    </row>
    <row r="263" hidden="1">
      <c r="A263" s="24" t="s">
        <v>1662</v>
      </c>
      <c r="B263" s="25">
        <v>45077.0</v>
      </c>
      <c r="C263" s="26">
        <f>80+300+12200+12500+20000</f>
        <v>45080</v>
      </c>
      <c r="D263" s="27">
        <f t="shared" ref="D263:D278" si="10">C263-B263</f>
        <v>3</v>
      </c>
      <c r="E263" s="41"/>
    </row>
    <row r="264" hidden="1">
      <c r="A264" s="24" t="s">
        <v>1663</v>
      </c>
      <c r="B264" s="29">
        <v>20190.0</v>
      </c>
      <c r="C264" s="26">
        <v>20190.0</v>
      </c>
      <c r="D264" s="27">
        <f t="shared" si="10"/>
        <v>0</v>
      </c>
      <c r="E264" s="41"/>
    </row>
    <row r="265" hidden="1">
      <c r="A265" s="24" t="s">
        <v>1664</v>
      </c>
      <c r="B265" s="29">
        <v>110.0</v>
      </c>
      <c r="C265" s="26">
        <v>110.0</v>
      </c>
      <c r="D265" s="27">
        <f t="shared" si="10"/>
        <v>0</v>
      </c>
      <c r="E265" s="41"/>
    </row>
    <row r="266" hidden="1">
      <c r="A266" s="24" t="s">
        <v>1666</v>
      </c>
      <c r="B266" s="29">
        <v>499.0</v>
      </c>
      <c r="C266" s="26">
        <v>499.0</v>
      </c>
      <c r="D266" s="27">
        <f t="shared" si="10"/>
        <v>0</v>
      </c>
      <c r="E266" s="41"/>
    </row>
    <row r="267" hidden="1">
      <c r="A267" s="30" t="s">
        <v>1668</v>
      </c>
      <c r="B267" s="29">
        <v>40.0</v>
      </c>
      <c r="C267" s="26"/>
      <c r="D267" s="27">
        <f t="shared" si="10"/>
        <v>-40</v>
      </c>
      <c r="E267" s="41"/>
    </row>
    <row r="268" hidden="1">
      <c r="A268" s="30" t="s">
        <v>1669</v>
      </c>
      <c r="B268" s="29">
        <v>0.0</v>
      </c>
      <c r="C268" s="26"/>
      <c r="D268" s="27">
        <f t="shared" si="10"/>
        <v>0</v>
      </c>
      <c r="E268" s="41"/>
    </row>
    <row r="269" hidden="1">
      <c r="A269" s="30" t="s">
        <v>1671</v>
      </c>
      <c r="B269" s="29">
        <v>120.0</v>
      </c>
      <c r="C269" s="26"/>
      <c r="D269" s="27">
        <f t="shared" si="10"/>
        <v>-120</v>
      </c>
      <c r="E269" s="40"/>
    </row>
    <row r="270" hidden="1">
      <c r="A270" s="31" t="s">
        <v>1673</v>
      </c>
      <c r="B270" s="29">
        <v>3800.0</v>
      </c>
      <c r="C270" s="26">
        <f>800+400+440+80+280+480+480+920</f>
        <v>3880</v>
      </c>
      <c r="D270" s="27">
        <f t="shared" si="10"/>
        <v>80</v>
      </c>
      <c r="E270" s="41"/>
    </row>
    <row r="271" hidden="1">
      <c r="A271" s="32" t="s">
        <v>1674</v>
      </c>
      <c r="B271" s="29">
        <v>109019.0</v>
      </c>
      <c r="C271" s="33">
        <v>109019.0</v>
      </c>
      <c r="D271" s="27">
        <f t="shared" si="10"/>
        <v>0</v>
      </c>
      <c r="E271" s="41"/>
    </row>
    <row r="272" hidden="1">
      <c r="A272" s="32" t="s">
        <v>1675</v>
      </c>
      <c r="B272" s="29">
        <v>32041.0</v>
      </c>
      <c r="C272" s="9">
        <v>32041.0</v>
      </c>
      <c r="D272" s="27">
        <f t="shared" si="10"/>
        <v>0</v>
      </c>
      <c r="E272" s="41"/>
    </row>
    <row r="273" hidden="1">
      <c r="A273" s="32" t="s">
        <v>1676</v>
      </c>
      <c r="B273" s="29">
        <v>71820.0</v>
      </c>
      <c r="C273" s="9">
        <v>70651.0</v>
      </c>
      <c r="D273" s="27">
        <f t="shared" si="10"/>
        <v>-1169</v>
      </c>
      <c r="E273" s="41"/>
    </row>
    <row r="274" hidden="1">
      <c r="A274" s="32" t="s">
        <v>1677</v>
      </c>
      <c r="B274" s="29">
        <v>52999.0</v>
      </c>
      <c r="C274" s="9">
        <v>52999.0</v>
      </c>
      <c r="D274" s="27">
        <f t="shared" si="10"/>
        <v>0</v>
      </c>
      <c r="E274" s="41"/>
    </row>
    <row r="275" hidden="1">
      <c r="A275" s="32" t="s">
        <v>1679</v>
      </c>
      <c r="B275" s="29">
        <v>3011.0</v>
      </c>
      <c r="C275" s="9">
        <v>3011.0</v>
      </c>
      <c r="D275" s="27">
        <f t="shared" si="10"/>
        <v>0</v>
      </c>
      <c r="E275" s="41"/>
    </row>
    <row r="276" hidden="1">
      <c r="A276" s="32" t="s">
        <v>1680</v>
      </c>
      <c r="B276" s="29">
        <v>18817.0</v>
      </c>
      <c r="C276" s="9">
        <v>18553.0</v>
      </c>
      <c r="D276" s="27">
        <f t="shared" si="10"/>
        <v>-264</v>
      </c>
      <c r="E276" s="41"/>
    </row>
    <row r="277" hidden="1">
      <c r="A277" s="35" t="s">
        <v>1681</v>
      </c>
      <c r="B277" s="29">
        <v>338673.5</v>
      </c>
      <c r="C277" s="9">
        <v>337240.5</v>
      </c>
      <c r="D277" s="27">
        <f t="shared" si="10"/>
        <v>-1433</v>
      </c>
      <c r="E277" s="41"/>
    </row>
    <row r="278" hidden="1">
      <c r="A278" s="36" t="s">
        <v>1682</v>
      </c>
      <c r="B278" s="42">
        <v>52.5</v>
      </c>
      <c r="C278" s="43">
        <f>sum(C263:C275)-C277</f>
        <v>239.5</v>
      </c>
      <c r="D278" s="44">
        <f t="shared" si="10"/>
        <v>187</v>
      </c>
      <c r="E278" s="45"/>
    </row>
    <row r="279" hidden="1"/>
    <row r="280" hidden="1"/>
    <row r="281" hidden="1">
      <c r="A281" s="5" t="s">
        <v>1982</v>
      </c>
      <c r="B281" s="6"/>
      <c r="C281" s="6"/>
      <c r="D281" s="6"/>
      <c r="E281" s="7"/>
    </row>
    <row r="282" hidden="1">
      <c r="A282" s="10"/>
      <c r="B282" s="11"/>
      <c r="C282" s="11"/>
      <c r="D282" s="11"/>
      <c r="E282" s="12"/>
    </row>
    <row r="283" hidden="1">
      <c r="A283" s="5" t="s">
        <v>1655</v>
      </c>
      <c r="B283" s="6"/>
      <c r="C283" s="6"/>
      <c r="D283" s="6"/>
      <c r="E283" s="7"/>
    </row>
    <row r="284" hidden="1">
      <c r="A284" s="10"/>
      <c r="B284" s="11"/>
      <c r="C284" s="11"/>
      <c r="D284" s="11"/>
      <c r="E284" s="12"/>
    </row>
    <row r="285" hidden="1">
      <c r="A285" s="13">
        <v>45593.0</v>
      </c>
      <c r="B285" s="6"/>
      <c r="C285" s="54" t="s">
        <v>1656</v>
      </c>
      <c r="D285" s="15">
        <v>45596.0</v>
      </c>
      <c r="E285" s="7"/>
    </row>
    <row r="286" hidden="1">
      <c r="A286" s="10"/>
      <c r="B286" s="11"/>
      <c r="C286" s="16"/>
      <c r="D286" s="11"/>
      <c r="E286" s="12"/>
    </row>
    <row r="287" hidden="1">
      <c r="A287" s="55" t="s">
        <v>1985</v>
      </c>
      <c r="B287" s="7"/>
      <c r="C287" s="16"/>
      <c r="D287" s="56" t="s">
        <v>2000</v>
      </c>
      <c r="E287" s="7"/>
    </row>
    <row r="288" hidden="1">
      <c r="A288" s="10"/>
      <c r="B288" s="12"/>
      <c r="C288" s="16"/>
      <c r="D288" s="11"/>
      <c r="E288" s="12"/>
    </row>
    <row r="289" hidden="1">
      <c r="A289" s="19" t="s">
        <v>1657</v>
      </c>
      <c r="B289" s="6"/>
      <c r="C289" s="6"/>
      <c r="D289" s="6"/>
      <c r="E289" s="7"/>
    </row>
    <row r="290" hidden="1">
      <c r="A290" s="20" t="s">
        <v>1658</v>
      </c>
      <c r="B290" s="21" t="s">
        <v>1659</v>
      </c>
      <c r="C290" s="22" t="s">
        <v>1660</v>
      </c>
      <c r="D290" s="21" t="s">
        <v>1661</v>
      </c>
      <c r="E290" s="23" t="s">
        <v>13</v>
      </c>
    </row>
    <row r="291" hidden="1">
      <c r="A291" s="57" t="s">
        <v>1662</v>
      </c>
      <c r="B291" s="25">
        <v>20984.0</v>
      </c>
      <c r="C291" s="26">
        <v>21000.0</v>
      </c>
      <c r="D291" s="27">
        <v>16.0</v>
      </c>
      <c r="E291" s="41"/>
    </row>
    <row r="292" hidden="1">
      <c r="A292" s="57" t="s">
        <v>1663</v>
      </c>
      <c r="B292" s="29">
        <v>14162.0</v>
      </c>
      <c r="C292" s="26">
        <v>14162.0</v>
      </c>
      <c r="D292" s="27">
        <v>0.0</v>
      </c>
      <c r="E292" s="41"/>
    </row>
    <row r="293" hidden="1">
      <c r="A293" s="57" t="s">
        <v>1664</v>
      </c>
      <c r="B293" s="29">
        <v>0.0</v>
      </c>
      <c r="C293" s="26"/>
      <c r="D293" s="27">
        <v>0.0</v>
      </c>
      <c r="E293" s="41"/>
    </row>
    <row r="294" hidden="1">
      <c r="A294" s="57" t="s">
        <v>1666</v>
      </c>
      <c r="B294" s="29">
        <v>998.0</v>
      </c>
      <c r="C294" s="26">
        <v>998.0</v>
      </c>
      <c r="D294" s="27">
        <v>0.0</v>
      </c>
      <c r="E294" s="41"/>
    </row>
    <row r="295" hidden="1">
      <c r="A295" s="31" t="s">
        <v>1668</v>
      </c>
      <c r="B295" s="29">
        <v>0.0</v>
      </c>
      <c r="C295" s="26"/>
      <c r="D295" s="27">
        <v>0.0</v>
      </c>
      <c r="E295" s="41"/>
    </row>
    <row r="296" hidden="1">
      <c r="A296" s="31" t="s">
        <v>1669</v>
      </c>
      <c r="B296" s="29">
        <v>0.0</v>
      </c>
      <c r="C296" s="26"/>
      <c r="D296" s="27">
        <v>0.0</v>
      </c>
      <c r="E296" s="41"/>
    </row>
    <row r="297" hidden="1">
      <c r="A297" s="31" t="s">
        <v>1671</v>
      </c>
      <c r="B297" s="29">
        <v>80.0</v>
      </c>
      <c r="C297" s="26"/>
      <c r="D297" s="27">
        <v>-80.0</v>
      </c>
      <c r="E297" s="40"/>
    </row>
    <row r="298" hidden="1">
      <c r="A298" s="31" t="s">
        <v>1673</v>
      </c>
      <c r="B298" s="29">
        <v>2080.0</v>
      </c>
      <c r="C298" s="26">
        <v>2160.0</v>
      </c>
      <c r="D298" s="27">
        <v>80.0</v>
      </c>
      <c r="E298" s="41"/>
    </row>
    <row r="299" hidden="1">
      <c r="A299" s="58" t="s">
        <v>1674</v>
      </c>
      <c r="B299" s="29">
        <v>55181.0</v>
      </c>
      <c r="C299" s="29">
        <v>55181.0</v>
      </c>
      <c r="D299" s="27">
        <v>0.0</v>
      </c>
      <c r="E299" s="41"/>
    </row>
    <row r="300" hidden="1">
      <c r="A300" s="58" t="s">
        <v>1675</v>
      </c>
      <c r="B300" s="29">
        <v>14854.0</v>
      </c>
      <c r="C300" s="59">
        <v>14854.0</v>
      </c>
      <c r="D300" s="27">
        <v>0.0</v>
      </c>
      <c r="E300" s="41"/>
    </row>
    <row r="301" hidden="1">
      <c r="A301" s="58" t="s">
        <v>1676</v>
      </c>
      <c r="B301" s="29">
        <v>32034.0</v>
      </c>
      <c r="C301" s="59">
        <v>32034.0</v>
      </c>
      <c r="D301" s="27">
        <v>0.0</v>
      </c>
      <c r="E301" s="41"/>
    </row>
    <row r="302" hidden="1">
      <c r="A302" s="58" t="s">
        <v>1677</v>
      </c>
      <c r="B302" s="29">
        <v>36657.5</v>
      </c>
      <c r="C302" s="59">
        <v>36657.5</v>
      </c>
      <c r="D302" s="27">
        <v>0.0</v>
      </c>
      <c r="E302" s="41"/>
    </row>
    <row r="303" hidden="1">
      <c r="A303" s="58" t="s">
        <v>1679</v>
      </c>
      <c r="B303" s="29">
        <v>1298.0</v>
      </c>
      <c r="C303" s="59">
        <v>1298.0</v>
      </c>
      <c r="D303" s="27">
        <v>0.0</v>
      </c>
      <c r="E303" s="41"/>
    </row>
    <row r="304" hidden="1">
      <c r="A304" s="58" t="s">
        <v>1680</v>
      </c>
      <c r="B304" s="29">
        <v>6336.0</v>
      </c>
      <c r="C304" s="59">
        <v>6336.0</v>
      </c>
      <c r="D304" s="27">
        <v>0.0</v>
      </c>
      <c r="E304" s="41"/>
    </row>
    <row r="305" hidden="1">
      <c r="A305" s="35" t="s">
        <v>1681</v>
      </c>
      <c r="B305" s="29">
        <v>178323.0</v>
      </c>
      <c r="C305" s="59">
        <v>178323.0</v>
      </c>
      <c r="D305" s="27">
        <v>0.0</v>
      </c>
      <c r="E305" s="41"/>
    </row>
    <row r="306" hidden="1">
      <c r="A306" s="36" t="s">
        <v>1682</v>
      </c>
      <c r="B306" s="42">
        <v>5.5</v>
      </c>
      <c r="C306" s="65">
        <v>21.5</v>
      </c>
      <c r="D306" s="66">
        <v>16.0</v>
      </c>
      <c r="E306" s="45"/>
    </row>
    <row r="307" hidden="1"/>
    <row r="308" hidden="1"/>
    <row r="309" hidden="1">
      <c r="A309" s="5" t="s">
        <v>1982</v>
      </c>
      <c r="B309" s="6"/>
      <c r="C309" s="6"/>
      <c r="D309" s="6"/>
      <c r="E309" s="7"/>
    </row>
    <row r="310" hidden="1">
      <c r="A310" s="10"/>
      <c r="B310" s="11"/>
      <c r="C310" s="11"/>
      <c r="D310" s="11"/>
      <c r="E310" s="12"/>
    </row>
    <row r="311" hidden="1">
      <c r="A311" s="5" t="s">
        <v>1655</v>
      </c>
      <c r="B311" s="6"/>
      <c r="C311" s="6"/>
      <c r="D311" s="6"/>
      <c r="E311" s="7"/>
    </row>
    <row r="312" hidden="1">
      <c r="A312" s="10"/>
      <c r="B312" s="11"/>
      <c r="C312" s="11"/>
      <c r="D312" s="11"/>
      <c r="E312" s="12"/>
    </row>
    <row r="313" hidden="1">
      <c r="A313" s="13">
        <v>45597.0</v>
      </c>
      <c r="B313" s="6"/>
      <c r="C313" s="54" t="s">
        <v>1656</v>
      </c>
      <c r="D313" s="15">
        <v>45599.0</v>
      </c>
      <c r="E313" s="7"/>
    </row>
    <row r="314" hidden="1">
      <c r="A314" s="10"/>
      <c r="B314" s="11"/>
      <c r="C314" s="16"/>
      <c r="D314" s="11"/>
      <c r="E314" s="12"/>
    </row>
    <row r="315" hidden="1">
      <c r="A315" s="55" t="s">
        <v>1992</v>
      </c>
      <c r="B315" s="7"/>
      <c r="C315" s="16"/>
      <c r="D315" s="56" t="s">
        <v>1986</v>
      </c>
      <c r="E315" s="7"/>
    </row>
    <row r="316" hidden="1">
      <c r="A316" s="10"/>
      <c r="B316" s="12"/>
      <c r="C316" s="16"/>
      <c r="D316" s="11"/>
      <c r="E316" s="12"/>
    </row>
    <row r="317" hidden="1">
      <c r="A317" s="19" t="s">
        <v>1657</v>
      </c>
      <c r="B317" s="6"/>
      <c r="C317" s="6"/>
      <c r="D317" s="6"/>
      <c r="E317" s="7"/>
    </row>
    <row r="318" hidden="1">
      <c r="A318" s="20" t="s">
        <v>1658</v>
      </c>
      <c r="B318" s="21" t="s">
        <v>1659</v>
      </c>
      <c r="C318" s="22" t="s">
        <v>1660</v>
      </c>
      <c r="D318" s="21" t="s">
        <v>1661</v>
      </c>
      <c r="E318" s="23" t="s">
        <v>13</v>
      </c>
    </row>
    <row r="319" hidden="1">
      <c r="A319" s="57" t="s">
        <v>1662</v>
      </c>
      <c r="B319" s="25">
        <v>23290.0</v>
      </c>
      <c r="C319" s="26">
        <v>23300.0</v>
      </c>
      <c r="D319" s="27">
        <v>10.0</v>
      </c>
      <c r="E319" s="41"/>
    </row>
    <row r="320" hidden="1">
      <c r="A320" s="57" t="s">
        <v>1663</v>
      </c>
      <c r="B320" s="29">
        <v>11739.0</v>
      </c>
      <c r="C320" s="26">
        <v>11739.0</v>
      </c>
      <c r="D320" s="27">
        <v>0.0</v>
      </c>
      <c r="E320" s="41"/>
    </row>
    <row r="321" hidden="1">
      <c r="A321" s="57" t="s">
        <v>1664</v>
      </c>
      <c r="B321" s="29">
        <v>0.0</v>
      </c>
      <c r="C321" s="26"/>
      <c r="D321" s="27">
        <v>0.0</v>
      </c>
      <c r="E321" s="41"/>
    </row>
    <row r="322" hidden="1">
      <c r="A322" s="57" t="s">
        <v>1666</v>
      </c>
      <c r="B322" s="29">
        <v>1000.0</v>
      </c>
      <c r="C322" s="26">
        <v>1000.0</v>
      </c>
      <c r="D322" s="27">
        <v>0.0</v>
      </c>
      <c r="E322" s="41"/>
    </row>
    <row r="323" hidden="1">
      <c r="A323" s="31" t="s">
        <v>1668</v>
      </c>
      <c r="B323" s="29">
        <v>0.0</v>
      </c>
      <c r="C323" s="26"/>
      <c r="D323" s="27">
        <v>0.0</v>
      </c>
      <c r="E323" s="41"/>
    </row>
    <row r="324" hidden="1">
      <c r="A324" s="31" t="s">
        <v>1669</v>
      </c>
      <c r="B324" s="29">
        <v>0.0</v>
      </c>
      <c r="C324" s="26"/>
      <c r="D324" s="27">
        <v>0.0</v>
      </c>
      <c r="E324" s="41"/>
    </row>
    <row r="325" hidden="1">
      <c r="A325" s="31" t="s">
        <v>1671</v>
      </c>
      <c r="B325" s="29">
        <v>0.0</v>
      </c>
      <c r="C325" s="26"/>
      <c r="D325" s="27">
        <v>0.0</v>
      </c>
      <c r="E325" s="40"/>
    </row>
    <row r="326" hidden="1">
      <c r="A326" s="31" t="s">
        <v>1673</v>
      </c>
      <c r="B326" s="29">
        <v>1320.0</v>
      </c>
      <c r="C326" s="26">
        <v>1240.0</v>
      </c>
      <c r="D326" s="27">
        <v>-80.0</v>
      </c>
      <c r="E326" s="41"/>
    </row>
    <row r="327" hidden="1">
      <c r="A327" s="58" t="s">
        <v>1674</v>
      </c>
      <c r="B327" s="29">
        <v>43049.0</v>
      </c>
      <c r="C327" s="29">
        <v>43049.0</v>
      </c>
      <c r="D327" s="27">
        <v>0.0</v>
      </c>
      <c r="E327" s="41"/>
    </row>
    <row r="328" hidden="1">
      <c r="A328" s="58" t="s">
        <v>1675</v>
      </c>
      <c r="B328" s="29">
        <v>16603.0</v>
      </c>
      <c r="C328" s="59">
        <v>16603.0</v>
      </c>
      <c r="D328" s="27">
        <v>0.0</v>
      </c>
      <c r="E328" s="41"/>
    </row>
    <row r="329" hidden="1">
      <c r="A329" s="58" t="s">
        <v>1676</v>
      </c>
      <c r="B329" s="29">
        <v>33368.0</v>
      </c>
      <c r="C329" s="59">
        <v>33368.0</v>
      </c>
      <c r="D329" s="27">
        <v>0.0</v>
      </c>
      <c r="E329" s="41"/>
    </row>
    <row r="330" hidden="1">
      <c r="A330" s="58" t="s">
        <v>1677</v>
      </c>
      <c r="B330" s="29">
        <v>35547.0</v>
      </c>
      <c r="C330" s="59">
        <v>35547.0</v>
      </c>
      <c r="D330" s="27">
        <v>0.0</v>
      </c>
      <c r="E330" s="41"/>
    </row>
    <row r="331" hidden="1">
      <c r="A331" s="58" t="s">
        <v>1679</v>
      </c>
      <c r="B331" s="29">
        <v>917.0</v>
      </c>
      <c r="C331" s="59">
        <v>917.0</v>
      </c>
      <c r="D331" s="27">
        <v>0.0</v>
      </c>
      <c r="E331" s="41"/>
    </row>
    <row r="332" hidden="1">
      <c r="A332" s="58" t="s">
        <v>1680</v>
      </c>
      <c r="B332" s="29">
        <v>9209.0</v>
      </c>
      <c r="C332" s="59">
        <v>9209.0</v>
      </c>
      <c r="D332" s="27">
        <v>0.0</v>
      </c>
      <c r="E332" s="41"/>
    </row>
    <row r="333" hidden="1">
      <c r="A333" s="35" t="s">
        <v>1681</v>
      </c>
      <c r="B333" s="29">
        <v>166809.5</v>
      </c>
      <c r="C333" s="59">
        <v>166809.5</v>
      </c>
      <c r="D333" s="27">
        <v>0.0</v>
      </c>
      <c r="E333" s="41"/>
    </row>
    <row r="334" hidden="1">
      <c r="A334" s="36" t="s">
        <v>1682</v>
      </c>
      <c r="B334" s="42">
        <v>23.5</v>
      </c>
      <c r="C334" s="65">
        <v>-46.5</v>
      </c>
      <c r="D334" s="66">
        <v>-70.0</v>
      </c>
      <c r="E334" s="45"/>
    </row>
    <row r="335" hidden="1"/>
    <row r="336" hidden="1"/>
    <row r="337" hidden="1">
      <c r="A337" s="5" t="s">
        <v>1982</v>
      </c>
      <c r="B337" s="6"/>
      <c r="C337" s="6"/>
      <c r="D337" s="6"/>
      <c r="E337" s="7"/>
    </row>
    <row r="338" hidden="1">
      <c r="A338" s="10"/>
      <c r="B338" s="11"/>
      <c r="C338" s="11"/>
      <c r="D338" s="11"/>
      <c r="E338" s="12"/>
    </row>
    <row r="339" hidden="1">
      <c r="A339" s="5" t="s">
        <v>1655</v>
      </c>
      <c r="B339" s="6"/>
      <c r="C339" s="6"/>
      <c r="D339" s="6"/>
      <c r="E339" s="7"/>
    </row>
    <row r="340" hidden="1">
      <c r="A340" s="10"/>
      <c r="B340" s="11"/>
      <c r="C340" s="11"/>
      <c r="D340" s="11"/>
      <c r="E340" s="12"/>
    </row>
    <row r="341" hidden="1">
      <c r="A341" s="13">
        <v>45600.0</v>
      </c>
      <c r="B341" s="6"/>
      <c r="C341" s="54" t="s">
        <v>1656</v>
      </c>
      <c r="D341" s="15">
        <v>45606.0</v>
      </c>
      <c r="E341" s="7"/>
    </row>
    <row r="342" hidden="1">
      <c r="A342" s="10"/>
      <c r="B342" s="11"/>
      <c r="C342" s="16"/>
      <c r="D342" s="11"/>
      <c r="E342" s="12"/>
    </row>
    <row r="343" hidden="1">
      <c r="A343" s="55" t="s">
        <v>1985</v>
      </c>
      <c r="B343" s="7"/>
      <c r="C343" s="16"/>
      <c r="D343" s="56" t="s">
        <v>1986</v>
      </c>
      <c r="E343" s="7"/>
    </row>
    <row r="344" hidden="1">
      <c r="A344" s="10"/>
      <c r="B344" s="12"/>
      <c r="C344" s="16"/>
      <c r="D344" s="11"/>
      <c r="E344" s="12"/>
    </row>
    <row r="345" hidden="1">
      <c r="A345" s="19" t="s">
        <v>1657</v>
      </c>
      <c r="B345" s="6"/>
      <c r="C345" s="6"/>
      <c r="D345" s="6"/>
      <c r="E345" s="7"/>
    </row>
    <row r="346" hidden="1">
      <c r="A346" s="20" t="s">
        <v>1658</v>
      </c>
      <c r="B346" s="21" t="s">
        <v>1659</v>
      </c>
      <c r="C346" s="22" t="s">
        <v>1660</v>
      </c>
      <c r="D346" s="21" t="s">
        <v>1661</v>
      </c>
      <c r="E346" s="23" t="s">
        <v>13</v>
      </c>
    </row>
    <row r="347" hidden="1">
      <c r="A347" s="57" t="s">
        <v>1662</v>
      </c>
      <c r="B347" s="25">
        <v>29390.0</v>
      </c>
      <c r="C347" s="26">
        <v>31415.0</v>
      </c>
      <c r="D347" s="27">
        <v>2025.0</v>
      </c>
      <c r="E347" s="41"/>
    </row>
    <row r="348" hidden="1">
      <c r="A348" s="57" t="s">
        <v>1663</v>
      </c>
      <c r="B348" s="29">
        <v>19810.0</v>
      </c>
      <c r="C348" s="26">
        <v>19810.0</v>
      </c>
      <c r="D348" s="27">
        <v>0.0</v>
      </c>
      <c r="E348" s="41"/>
    </row>
    <row r="349" hidden="1">
      <c r="A349" s="57" t="s">
        <v>1664</v>
      </c>
      <c r="B349" s="29">
        <v>0.0</v>
      </c>
      <c r="C349" s="26"/>
      <c r="D349" s="27">
        <v>0.0</v>
      </c>
      <c r="E349" s="41"/>
    </row>
    <row r="350" hidden="1">
      <c r="A350" s="57" t="s">
        <v>1666</v>
      </c>
      <c r="B350" s="29">
        <v>500.0</v>
      </c>
      <c r="C350" s="26">
        <v>500.0</v>
      </c>
      <c r="D350" s="27">
        <v>0.0</v>
      </c>
      <c r="E350" s="41"/>
    </row>
    <row r="351" hidden="1">
      <c r="A351" s="31" t="s">
        <v>1668</v>
      </c>
      <c r="B351" s="29">
        <v>0.0</v>
      </c>
      <c r="C351" s="26"/>
      <c r="D351" s="27">
        <v>0.0</v>
      </c>
      <c r="E351" s="41"/>
    </row>
    <row r="352" hidden="1">
      <c r="A352" s="31" t="s">
        <v>1669</v>
      </c>
      <c r="B352" s="29">
        <v>0.0</v>
      </c>
      <c r="C352" s="26"/>
      <c r="D352" s="27">
        <v>0.0</v>
      </c>
      <c r="E352" s="41"/>
    </row>
    <row r="353" hidden="1">
      <c r="A353" s="31" t="s">
        <v>1671</v>
      </c>
      <c r="B353" s="29">
        <v>2080.0</v>
      </c>
      <c r="C353" s="26">
        <v>2000.0</v>
      </c>
      <c r="D353" s="27">
        <v>-80.0</v>
      </c>
      <c r="E353" s="40" t="s">
        <v>3786</v>
      </c>
    </row>
    <row r="354" hidden="1">
      <c r="A354" s="31" t="s">
        <v>1673</v>
      </c>
      <c r="B354" s="29">
        <v>3160.0</v>
      </c>
      <c r="C354" s="26">
        <v>3240.0</v>
      </c>
      <c r="D354" s="27">
        <v>80.0</v>
      </c>
      <c r="E354" s="41"/>
    </row>
    <row r="355" hidden="1">
      <c r="A355" s="58" t="s">
        <v>1674</v>
      </c>
      <c r="B355" s="29">
        <v>79548.0</v>
      </c>
      <c r="C355" s="29">
        <v>79548.0</v>
      </c>
      <c r="D355" s="27">
        <v>0.0</v>
      </c>
      <c r="E355" s="41"/>
    </row>
    <row r="356" hidden="1">
      <c r="A356" s="58" t="s">
        <v>1675</v>
      </c>
      <c r="B356" s="29">
        <v>43310.0</v>
      </c>
      <c r="C356" s="59">
        <v>43310.0</v>
      </c>
      <c r="D356" s="27">
        <v>0.0</v>
      </c>
      <c r="E356" s="41"/>
    </row>
    <row r="357" hidden="1">
      <c r="A357" s="58" t="s">
        <v>1676</v>
      </c>
      <c r="B357" s="29">
        <v>74218.0</v>
      </c>
      <c r="C357" s="59">
        <v>73849.0</v>
      </c>
      <c r="D357" s="27">
        <v>-369.0</v>
      </c>
      <c r="E357" s="41"/>
    </row>
    <row r="358" hidden="1">
      <c r="A358" s="58" t="s">
        <v>1677</v>
      </c>
      <c r="B358" s="29">
        <v>47167.0</v>
      </c>
      <c r="C358" s="59">
        <v>47167.0</v>
      </c>
      <c r="D358" s="27">
        <v>0.0</v>
      </c>
      <c r="E358" s="41"/>
    </row>
    <row r="359" hidden="1">
      <c r="A359" s="58" t="s">
        <v>1679</v>
      </c>
      <c r="B359" s="29">
        <v>0.0</v>
      </c>
      <c r="C359" s="59">
        <v>0.0</v>
      </c>
      <c r="D359" s="27">
        <v>0.0</v>
      </c>
      <c r="E359" s="41"/>
    </row>
    <row r="360" hidden="1">
      <c r="A360" s="58" t="s">
        <v>1680</v>
      </c>
      <c r="B360" s="29">
        <v>15147.0</v>
      </c>
      <c r="C360" s="59">
        <v>14720.0</v>
      </c>
      <c r="D360" s="27">
        <v>-427.0</v>
      </c>
      <c r="E360" s="41"/>
    </row>
    <row r="361" hidden="1">
      <c r="A361" s="35" t="s">
        <v>1681</v>
      </c>
      <c r="B361" s="29">
        <v>301188.5</v>
      </c>
      <c r="C361" s="59">
        <v>300392.5</v>
      </c>
      <c r="D361" s="27">
        <v>-796.0</v>
      </c>
      <c r="E361" s="41"/>
    </row>
    <row r="362" hidden="1">
      <c r="A362" s="36" t="s">
        <v>1682</v>
      </c>
      <c r="B362" s="42">
        <v>-2005.5</v>
      </c>
      <c r="C362" s="65">
        <v>446.5</v>
      </c>
      <c r="D362" s="66">
        <v>2452.0</v>
      </c>
      <c r="E362" s="45"/>
    </row>
    <row r="363" hidden="1"/>
    <row r="364" hidden="1"/>
    <row r="365" hidden="1">
      <c r="A365" s="5" t="s">
        <v>1982</v>
      </c>
      <c r="B365" s="6"/>
      <c r="C365" s="6"/>
      <c r="D365" s="6"/>
      <c r="E365" s="7"/>
    </row>
    <row r="366" hidden="1">
      <c r="A366" s="10"/>
      <c r="B366" s="11"/>
      <c r="C366" s="11"/>
      <c r="D366" s="11"/>
      <c r="E366" s="12"/>
    </row>
    <row r="367" hidden="1">
      <c r="A367" s="5" t="s">
        <v>1655</v>
      </c>
      <c r="B367" s="6"/>
      <c r="C367" s="6"/>
      <c r="D367" s="6"/>
      <c r="E367" s="7"/>
    </row>
    <row r="368" hidden="1">
      <c r="A368" s="10"/>
      <c r="B368" s="11"/>
      <c r="C368" s="11"/>
      <c r="D368" s="11"/>
      <c r="E368" s="12"/>
    </row>
    <row r="369" hidden="1">
      <c r="A369" s="13">
        <v>45607.0</v>
      </c>
      <c r="B369" s="6"/>
      <c r="C369" s="54" t="s">
        <v>1656</v>
      </c>
      <c r="D369" s="15">
        <v>45613.0</v>
      </c>
      <c r="E369" s="7"/>
    </row>
    <row r="370" hidden="1">
      <c r="A370" s="10"/>
      <c r="B370" s="11"/>
      <c r="C370" s="16"/>
      <c r="D370" s="11"/>
      <c r="E370" s="12"/>
    </row>
    <row r="371" hidden="1">
      <c r="A371" s="55" t="s">
        <v>1985</v>
      </c>
      <c r="B371" s="7"/>
      <c r="C371" s="16"/>
      <c r="D371" s="56" t="s">
        <v>1986</v>
      </c>
      <c r="E371" s="7"/>
    </row>
    <row r="372" hidden="1">
      <c r="A372" s="10"/>
      <c r="B372" s="12"/>
      <c r="C372" s="16"/>
      <c r="D372" s="11"/>
      <c r="E372" s="12"/>
    </row>
    <row r="373" hidden="1">
      <c r="A373" s="19" t="s">
        <v>1657</v>
      </c>
      <c r="B373" s="6"/>
      <c r="C373" s="6"/>
      <c r="D373" s="6"/>
      <c r="E373" s="7"/>
    </row>
    <row r="374" hidden="1">
      <c r="A374" s="20" t="s">
        <v>1658</v>
      </c>
      <c r="B374" s="21" t="s">
        <v>1659</v>
      </c>
      <c r="C374" s="22" t="s">
        <v>1660</v>
      </c>
      <c r="D374" s="21" t="s">
        <v>1661</v>
      </c>
      <c r="E374" s="23" t="s">
        <v>13</v>
      </c>
    </row>
    <row r="375" hidden="1">
      <c r="A375" s="57" t="s">
        <v>1662</v>
      </c>
      <c r="B375" s="25">
        <v>34630.0</v>
      </c>
      <c r="C375" s="26">
        <v>34630.0</v>
      </c>
      <c r="D375" s="27">
        <v>0.0</v>
      </c>
      <c r="E375" s="41"/>
    </row>
    <row r="376" hidden="1">
      <c r="A376" s="57" t="s">
        <v>1663</v>
      </c>
      <c r="B376" s="29">
        <v>22910.0</v>
      </c>
      <c r="C376" s="26">
        <v>22931.0</v>
      </c>
      <c r="D376" s="27">
        <v>21.0</v>
      </c>
      <c r="E376" s="41"/>
    </row>
    <row r="377" hidden="1">
      <c r="A377" s="57" t="s">
        <v>1664</v>
      </c>
      <c r="B377" s="29">
        <v>630.0</v>
      </c>
      <c r="C377" s="26">
        <v>630.0</v>
      </c>
      <c r="D377" s="27">
        <v>0.0</v>
      </c>
      <c r="E377" s="41"/>
    </row>
    <row r="378" hidden="1">
      <c r="A378" s="57" t="s">
        <v>1666</v>
      </c>
      <c r="B378" s="29">
        <v>0.0</v>
      </c>
      <c r="C378" s="26"/>
      <c r="D378" s="27">
        <v>0.0</v>
      </c>
      <c r="E378" s="41"/>
    </row>
    <row r="379" hidden="1">
      <c r="A379" s="31" t="s">
        <v>1668</v>
      </c>
      <c r="B379" s="29">
        <v>500.0</v>
      </c>
      <c r="C379" s="26">
        <v>500.0</v>
      </c>
      <c r="D379" s="27">
        <v>0.0</v>
      </c>
      <c r="E379" s="41"/>
    </row>
    <row r="380" hidden="1">
      <c r="A380" s="31" t="s">
        <v>1669</v>
      </c>
      <c r="B380" s="29">
        <v>0.0</v>
      </c>
      <c r="C380" s="26"/>
      <c r="D380" s="27">
        <v>0.0</v>
      </c>
      <c r="E380" s="41"/>
    </row>
    <row r="381" hidden="1">
      <c r="A381" s="31" t="s">
        <v>1671</v>
      </c>
      <c r="B381" s="29">
        <v>1458.0</v>
      </c>
      <c r="C381" s="26">
        <v>1417.0</v>
      </c>
      <c r="D381" s="27">
        <v>-41.0</v>
      </c>
      <c r="E381" s="40"/>
    </row>
    <row r="382" hidden="1">
      <c r="A382" s="31" t="s">
        <v>1673</v>
      </c>
      <c r="B382" s="29">
        <v>3400.0</v>
      </c>
      <c r="C382" s="26">
        <v>3440.0</v>
      </c>
      <c r="D382" s="27">
        <v>40.0</v>
      </c>
      <c r="E382" s="41"/>
    </row>
    <row r="383" hidden="1">
      <c r="A383" s="58" t="s">
        <v>1674</v>
      </c>
      <c r="B383" s="29">
        <v>104919.0</v>
      </c>
      <c r="C383" s="29">
        <v>104919.0</v>
      </c>
      <c r="D383" s="27">
        <v>0.0</v>
      </c>
      <c r="E383" s="41"/>
    </row>
    <row r="384" hidden="1">
      <c r="A384" s="58" t="s">
        <v>1675</v>
      </c>
      <c r="B384" s="29">
        <v>33016.0</v>
      </c>
      <c r="C384" s="59">
        <v>33016.0</v>
      </c>
      <c r="D384" s="27">
        <v>0.0</v>
      </c>
      <c r="E384" s="41"/>
    </row>
    <row r="385" hidden="1">
      <c r="A385" s="58" t="s">
        <v>1676</v>
      </c>
      <c r="B385" s="29">
        <v>75646.0</v>
      </c>
      <c r="C385" s="59">
        <v>75646.0</v>
      </c>
      <c r="D385" s="27">
        <v>0.0</v>
      </c>
      <c r="E385" s="41"/>
    </row>
    <row r="386" hidden="1">
      <c r="A386" s="58" t="s">
        <v>1677</v>
      </c>
      <c r="B386" s="29">
        <v>62100.5</v>
      </c>
      <c r="C386" s="59">
        <v>62100.5</v>
      </c>
      <c r="D386" s="27">
        <v>0.0</v>
      </c>
      <c r="E386" s="41"/>
    </row>
    <row r="387" hidden="1">
      <c r="A387" s="58" t="s">
        <v>1679</v>
      </c>
      <c r="B387" s="29">
        <v>2591.0</v>
      </c>
      <c r="C387" s="59">
        <v>2591.0</v>
      </c>
      <c r="D387" s="27">
        <v>0.0</v>
      </c>
      <c r="E387" s="41"/>
    </row>
    <row r="388" hidden="1">
      <c r="A388" s="58" t="s">
        <v>1680</v>
      </c>
      <c r="B388" s="29">
        <v>13201.0</v>
      </c>
      <c r="C388" s="59">
        <v>13201.0</v>
      </c>
      <c r="D388" s="27">
        <v>0.0</v>
      </c>
      <c r="E388" s="41"/>
    </row>
    <row r="389" hidden="1">
      <c r="A389" s="35" t="s">
        <v>1681</v>
      </c>
      <c r="B389" s="29">
        <v>341783.0</v>
      </c>
      <c r="C389" s="59">
        <v>341783.0</v>
      </c>
      <c r="D389" s="27">
        <v>0.0</v>
      </c>
      <c r="E389" s="41"/>
    </row>
    <row r="390" hidden="1">
      <c r="A390" s="36" t="s">
        <v>1682</v>
      </c>
      <c r="B390" s="42">
        <v>17.5</v>
      </c>
      <c r="C390" s="65">
        <v>37.5</v>
      </c>
      <c r="D390" s="66">
        <v>20.0</v>
      </c>
      <c r="E390" s="45"/>
    </row>
    <row r="391" hidden="1"/>
    <row r="392" hidden="1"/>
    <row r="393" hidden="1">
      <c r="A393" s="5" t="s">
        <v>1982</v>
      </c>
      <c r="B393" s="6"/>
      <c r="C393" s="6"/>
      <c r="D393" s="6"/>
      <c r="E393" s="7"/>
    </row>
    <row r="394" hidden="1">
      <c r="A394" s="10"/>
      <c r="B394" s="11"/>
      <c r="C394" s="11"/>
      <c r="D394" s="11"/>
      <c r="E394" s="12"/>
    </row>
    <row r="395" hidden="1">
      <c r="A395" s="5" t="s">
        <v>1655</v>
      </c>
      <c r="B395" s="6"/>
      <c r="C395" s="6"/>
      <c r="D395" s="6"/>
      <c r="E395" s="7"/>
    </row>
    <row r="396" hidden="1">
      <c r="A396" s="10"/>
      <c r="B396" s="11"/>
      <c r="C396" s="11"/>
      <c r="D396" s="11"/>
      <c r="E396" s="12"/>
    </row>
    <row r="397" hidden="1">
      <c r="A397" s="13">
        <v>45614.0</v>
      </c>
      <c r="B397" s="6"/>
      <c r="C397" s="54" t="s">
        <v>1656</v>
      </c>
      <c r="D397" s="15">
        <v>45620.0</v>
      </c>
      <c r="E397" s="7"/>
    </row>
    <row r="398" hidden="1">
      <c r="A398" s="10"/>
      <c r="B398" s="11"/>
      <c r="C398" s="16"/>
      <c r="D398" s="11"/>
      <c r="E398" s="12"/>
    </row>
    <row r="399" hidden="1">
      <c r="A399" s="55" t="s">
        <v>1985</v>
      </c>
      <c r="B399" s="7"/>
      <c r="C399" s="16"/>
      <c r="D399" s="56" t="s">
        <v>1986</v>
      </c>
      <c r="E399" s="7"/>
    </row>
    <row r="400" hidden="1">
      <c r="A400" s="10"/>
      <c r="B400" s="12"/>
      <c r="C400" s="16"/>
      <c r="D400" s="11"/>
      <c r="E400" s="12"/>
    </row>
    <row r="401" hidden="1">
      <c r="A401" s="19" t="s">
        <v>1657</v>
      </c>
      <c r="B401" s="6"/>
      <c r="C401" s="6"/>
      <c r="D401" s="6"/>
      <c r="E401" s="7"/>
    </row>
    <row r="402" hidden="1">
      <c r="A402" s="20" t="s">
        <v>1658</v>
      </c>
      <c r="B402" s="21" t="s">
        <v>1659</v>
      </c>
      <c r="C402" s="22" t="s">
        <v>1660</v>
      </c>
      <c r="D402" s="21" t="s">
        <v>1661</v>
      </c>
      <c r="E402" s="23" t="s">
        <v>13</v>
      </c>
    </row>
    <row r="403" hidden="1">
      <c r="A403" s="57" t="s">
        <v>1662</v>
      </c>
      <c r="B403" s="25">
        <v>36238.0</v>
      </c>
      <c r="C403" s="26">
        <v>36240.0</v>
      </c>
      <c r="D403" s="27">
        <v>2.0</v>
      </c>
      <c r="E403" s="41"/>
    </row>
    <row r="404" hidden="1">
      <c r="A404" s="57" t="s">
        <v>1663</v>
      </c>
      <c r="B404" s="29">
        <v>21688.0</v>
      </c>
      <c r="C404" s="26">
        <v>21688.0</v>
      </c>
      <c r="D404" s="27">
        <v>0.0</v>
      </c>
      <c r="E404" s="41"/>
    </row>
    <row r="405" hidden="1">
      <c r="A405" s="57" t="s">
        <v>1664</v>
      </c>
      <c r="B405" s="29">
        <v>530.0</v>
      </c>
      <c r="C405" s="26">
        <v>530.0</v>
      </c>
      <c r="D405" s="27">
        <v>0.0</v>
      </c>
      <c r="E405" s="41"/>
    </row>
    <row r="406" hidden="1">
      <c r="A406" s="57" t="s">
        <v>1666</v>
      </c>
      <c r="B406" s="29">
        <v>1500.0</v>
      </c>
      <c r="C406" s="26">
        <v>1500.0</v>
      </c>
      <c r="D406" s="27">
        <v>0.0</v>
      </c>
      <c r="E406" s="41"/>
    </row>
    <row r="407" hidden="1">
      <c r="A407" s="31" t="s">
        <v>1668</v>
      </c>
      <c r="B407" s="29">
        <v>200.0</v>
      </c>
      <c r="C407" s="26"/>
      <c r="D407" s="27">
        <v>-200.0</v>
      </c>
      <c r="E407" s="41"/>
    </row>
    <row r="408" hidden="1">
      <c r="A408" s="31" t="s">
        <v>1669</v>
      </c>
      <c r="B408" s="29">
        <v>0.0</v>
      </c>
      <c r="C408" s="26"/>
      <c r="D408" s="27">
        <v>0.0</v>
      </c>
      <c r="E408" s="41"/>
    </row>
    <row r="409" hidden="1">
      <c r="A409" s="31" t="s">
        <v>1671</v>
      </c>
      <c r="B409" s="29">
        <v>480.0</v>
      </c>
      <c r="C409" s="26"/>
      <c r="D409" s="27">
        <v>-480.0</v>
      </c>
      <c r="E409" s="40"/>
    </row>
    <row r="410" hidden="1">
      <c r="A410" s="31" t="s">
        <v>1673</v>
      </c>
      <c r="B410" s="29">
        <v>2240.0</v>
      </c>
      <c r="C410" s="26">
        <v>2920.0</v>
      </c>
      <c r="D410" s="27">
        <v>680.0</v>
      </c>
      <c r="E410" s="41"/>
    </row>
    <row r="411" hidden="1">
      <c r="A411" s="58" t="s">
        <v>1674</v>
      </c>
      <c r="B411" s="29">
        <v>112078.0</v>
      </c>
      <c r="C411" s="29">
        <v>112078.0</v>
      </c>
      <c r="D411" s="27">
        <v>0.0</v>
      </c>
      <c r="E411" s="41"/>
    </row>
    <row r="412" hidden="1">
      <c r="A412" s="58" t="s">
        <v>1675</v>
      </c>
      <c r="B412" s="29">
        <v>32312.0</v>
      </c>
      <c r="C412" s="59">
        <v>32312.0</v>
      </c>
      <c r="D412" s="27">
        <v>0.0</v>
      </c>
      <c r="E412" s="41"/>
    </row>
    <row r="413" hidden="1">
      <c r="A413" s="58" t="s">
        <v>1676</v>
      </c>
      <c r="B413" s="29">
        <v>77846.0</v>
      </c>
      <c r="C413" s="59">
        <v>77582.0</v>
      </c>
      <c r="D413" s="27">
        <v>-264.0</v>
      </c>
      <c r="E413" s="41"/>
    </row>
    <row r="414" hidden="1">
      <c r="A414" s="58" t="s">
        <v>1677</v>
      </c>
      <c r="B414" s="29">
        <v>64193.5</v>
      </c>
      <c r="C414" s="59">
        <v>64492.5</v>
      </c>
      <c r="D414" s="27">
        <v>299.0</v>
      </c>
      <c r="E414" s="41"/>
    </row>
    <row r="415" hidden="1">
      <c r="A415" s="58" t="s">
        <v>1679</v>
      </c>
      <c r="B415" s="29">
        <v>3889.0</v>
      </c>
      <c r="C415" s="59">
        <v>3889.0</v>
      </c>
      <c r="D415" s="27">
        <v>0.0</v>
      </c>
      <c r="E415" s="41"/>
    </row>
    <row r="416" hidden="1">
      <c r="A416" s="58" t="s">
        <v>1680</v>
      </c>
      <c r="B416" s="29">
        <v>15129.0</v>
      </c>
      <c r="C416" s="59">
        <v>15129.0</v>
      </c>
      <c r="D416" s="27">
        <v>0.0</v>
      </c>
      <c r="E416" s="41"/>
    </row>
    <row r="417" hidden="1">
      <c r="A417" s="35" t="s">
        <v>1681</v>
      </c>
      <c r="B417" s="29">
        <v>353165.2</v>
      </c>
      <c r="C417" s="59">
        <v>353200.2</v>
      </c>
      <c r="D417" s="27">
        <v>35.0</v>
      </c>
      <c r="E417" s="41"/>
    </row>
    <row r="418" hidden="1">
      <c r="A418" s="36" t="s">
        <v>1682</v>
      </c>
      <c r="B418" s="42">
        <v>29.30000000000291</v>
      </c>
      <c r="C418" s="65">
        <v>31.29999999998836</v>
      </c>
      <c r="D418" s="66">
        <v>1.999999999985448</v>
      </c>
      <c r="E418" s="45"/>
    </row>
    <row r="419" hidden="1"/>
    <row r="420" hidden="1"/>
    <row r="421" hidden="1">
      <c r="A421" s="5" t="s">
        <v>1982</v>
      </c>
      <c r="B421" s="6"/>
      <c r="C421" s="6"/>
      <c r="D421" s="6"/>
      <c r="E421" s="7"/>
    </row>
    <row r="422" hidden="1">
      <c r="A422" s="10"/>
      <c r="B422" s="11"/>
      <c r="C422" s="11"/>
      <c r="D422" s="11"/>
      <c r="E422" s="12"/>
    </row>
    <row r="423" hidden="1">
      <c r="A423" s="5" t="s">
        <v>1655</v>
      </c>
      <c r="B423" s="6"/>
      <c r="C423" s="6"/>
      <c r="D423" s="6"/>
      <c r="E423" s="7"/>
    </row>
    <row r="424" hidden="1">
      <c r="A424" s="10"/>
      <c r="B424" s="11"/>
      <c r="C424" s="11"/>
      <c r="D424" s="11"/>
      <c r="E424" s="12"/>
    </row>
    <row r="425" hidden="1">
      <c r="A425" s="13">
        <v>45621.0</v>
      </c>
      <c r="B425" s="6"/>
      <c r="C425" s="54" t="s">
        <v>1656</v>
      </c>
      <c r="D425" s="15">
        <v>45626.0</v>
      </c>
      <c r="E425" s="7"/>
    </row>
    <row r="426" hidden="1">
      <c r="A426" s="10"/>
      <c r="B426" s="11"/>
      <c r="C426" s="16"/>
      <c r="D426" s="11"/>
      <c r="E426" s="12"/>
    </row>
    <row r="427" hidden="1">
      <c r="A427" s="55" t="s">
        <v>1985</v>
      </c>
      <c r="B427" s="7"/>
      <c r="C427" s="16"/>
      <c r="D427" s="56" t="s">
        <v>1994</v>
      </c>
      <c r="E427" s="7"/>
    </row>
    <row r="428" hidden="1">
      <c r="A428" s="10"/>
      <c r="B428" s="12"/>
      <c r="C428" s="16"/>
      <c r="D428" s="11"/>
      <c r="E428" s="12"/>
    </row>
    <row r="429" hidden="1">
      <c r="A429" s="19" t="s">
        <v>1657</v>
      </c>
      <c r="B429" s="6"/>
      <c r="C429" s="6"/>
      <c r="D429" s="6"/>
      <c r="E429" s="7"/>
    </row>
    <row r="430" hidden="1">
      <c r="A430" s="20" t="s">
        <v>1658</v>
      </c>
      <c r="B430" s="21" t="s">
        <v>1659</v>
      </c>
      <c r="C430" s="22" t="s">
        <v>1660</v>
      </c>
      <c r="D430" s="21" t="s">
        <v>1661</v>
      </c>
      <c r="E430" s="23" t="s">
        <v>13</v>
      </c>
    </row>
    <row r="431" hidden="1">
      <c r="A431" s="57" t="s">
        <v>1662</v>
      </c>
      <c r="B431" s="25">
        <v>30032.0</v>
      </c>
      <c r="C431" s="26">
        <v>17632.0</v>
      </c>
      <c r="D431" s="27">
        <v>-12400.0</v>
      </c>
      <c r="E431" s="41"/>
    </row>
    <row r="432" hidden="1">
      <c r="A432" s="57" t="s">
        <v>1663</v>
      </c>
      <c r="B432" s="29">
        <v>19233.5</v>
      </c>
      <c r="C432" s="26">
        <v>19233.0</v>
      </c>
      <c r="D432" s="27">
        <v>-0.5</v>
      </c>
      <c r="E432" s="41"/>
    </row>
    <row r="433" hidden="1">
      <c r="A433" s="57" t="s">
        <v>1664</v>
      </c>
      <c r="B433" s="29">
        <v>200.0</v>
      </c>
      <c r="C433" s="26">
        <v>200.0</v>
      </c>
      <c r="D433" s="27">
        <v>0.0</v>
      </c>
      <c r="E433" s="41"/>
    </row>
    <row r="434" hidden="1">
      <c r="A434" s="57" t="s">
        <v>1666</v>
      </c>
      <c r="B434" s="29">
        <v>1000.0</v>
      </c>
      <c r="C434" s="26">
        <v>1000.0</v>
      </c>
      <c r="D434" s="27">
        <v>0.0</v>
      </c>
      <c r="E434" s="41"/>
    </row>
    <row r="435" hidden="1">
      <c r="A435" s="31" t="s">
        <v>1668</v>
      </c>
      <c r="B435" s="29">
        <v>0.0</v>
      </c>
      <c r="C435" s="26"/>
      <c r="D435" s="27">
        <v>0.0</v>
      </c>
      <c r="E435" s="41"/>
    </row>
    <row r="436" hidden="1">
      <c r="A436" s="31" t="s">
        <v>1669</v>
      </c>
      <c r="B436" s="29">
        <v>0.0</v>
      </c>
      <c r="C436" s="26"/>
      <c r="D436" s="27">
        <v>0.0</v>
      </c>
      <c r="E436" s="41"/>
    </row>
    <row r="437" hidden="1">
      <c r="A437" s="31" t="s">
        <v>1671</v>
      </c>
      <c r="B437" s="29">
        <v>400.0</v>
      </c>
      <c r="C437" s="26"/>
      <c r="D437" s="27">
        <v>-400.0</v>
      </c>
      <c r="E437" s="40"/>
    </row>
    <row r="438" hidden="1">
      <c r="A438" s="31" t="s">
        <v>1673</v>
      </c>
      <c r="B438" s="29">
        <v>1080.0</v>
      </c>
      <c r="C438" s="26">
        <v>1480.0</v>
      </c>
      <c r="D438" s="27">
        <v>400.0</v>
      </c>
      <c r="E438" s="41"/>
    </row>
    <row r="439" hidden="1">
      <c r="A439" s="58" t="s">
        <v>1674</v>
      </c>
      <c r="B439" s="29">
        <v>88504.0</v>
      </c>
      <c r="C439" s="29">
        <v>88504.0</v>
      </c>
      <c r="D439" s="27">
        <v>0.0</v>
      </c>
      <c r="E439" s="41"/>
    </row>
    <row r="440" hidden="1">
      <c r="A440" s="58" t="s">
        <v>1675</v>
      </c>
      <c r="B440" s="29">
        <v>34100.0</v>
      </c>
      <c r="C440" s="59">
        <v>34100.0</v>
      </c>
      <c r="D440" s="27">
        <v>0.0</v>
      </c>
      <c r="E440" s="41"/>
    </row>
    <row r="441" hidden="1">
      <c r="A441" s="58" t="s">
        <v>1676</v>
      </c>
      <c r="B441" s="29">
        <v>59785.0</v>
      </c>
      <c r="C441" s="59">
        <v>59571.0</v>
      </c>
      <c r="D441" s="27">
        <v>-214.0</v>
      </c>
      <c r="E441" s="41"/>
    </row>
    <row r="442" hidden="1">
      <c r="A442" s="58" t="s">
        <v>1677</v>
      </c>
      <c r="B442" s="29">
        <v>54313.0</v>
      </c>
      <c r="C442" s="59">
        <v>54313.0</v>
      </c>
      <c r="D442" s="27">
        <v>0.0</v>
      </c>
      <c r="E442" s="41"/>
    </row>
    <row r="443" hidden="1">
      <c r="A443" s="58" t="s">
        <v>1679</v>
      </c>
      <c r="B443" s="29">
        <v>3925.0</v>
      </c>
      <c r="C443" s="59">
        <v>3925.0</v>
      </c>
      <c r="D443" s="27">
        <v>0.0</v>
      </c>
      <c r="E443" s="41"/>
    </row>
    <row r="444" hidden="1">
      <c r="A444" s="58" t="s">
        <v>1680</v>
      </c>
      <c r="B444" s="29">
        <v>14193.0</v>
      </c>
      <c r="C444" s="59">
        <v>13701.0</v>
      </c>
      <c r="D444" s="27">
        <v>-492.0</v>
      </c>
      <c r="E444" s="41"/>
    </row>
    <row r="445" hidden="1">
      <c r="A445" s="35" t="s">
        <v>1681</v>
      </c>
      <c r="B445" s="29">
        <v>292555.5</v>
      </c>
      <c r="C445" s="59">
        <v>291849.5</v>
      </c>
      <c r="D445" s="27">
        <v>-706.0</v>
      </c>
      <c r="E445" s="41"/>
    </row>
    <row r="446" hidden="1">
      <c r="A446" s="36" t="s">
        <v>1682</v>
      </c>
      <c r="B446" s="42">
        <v>17.0</v>
      </c>
      <c r="C446" s="65">
        <v>-11891.5</v>
      </c>
      <c r="D446" s="66">
        <v>-11908.5</v>
      </c>
      <c r="E446" s="45"/>
    </row>
    <row r="447" hidden="1"/>
    <row r="448" hidden="1"/>
    <row r="449" hidden="1">
      <c r="A449" s="5" t="s">
        <v>1982</v>
      </c>
      <c r="B449" s="6"/>
      <c r="C449" s="6"/>
      <c r="D449" s="6"/>
      <c r="E449" s="7"/>
    </row>
    <row r="450" hidden="1">
      <c r="A450" s="10"/>
      <c r="B450" s="11"/>
      <c r="C450" s="11"/>
      <c r="D450" s="11"/>
      <c r="E450" s="12"/>
    </row>
    <row r="451" hidden="1">
      <c r="A451" s="5" t="s">
        <v>1655</v>
      </c>
      <c r="B451" s="6"/>
      <c r="C451" s="6"/>
      <c r="D451" s="6"/>
      <c r="E451" s="7"/>
    </row>
    <row r="452" hidden="1">
      <c r="A452" s="10"/>
      <c r="B452" s="11"/>
      <c r="C452" s="11"/>
      <c r="D452" s="11"/>
      <c r="E452" s="12"/>
    </row>
    <row r="453" hidden="1">
      <c r="A453" s="13">
        <v>45627.0</v>
      </c>
      <c r="B453" s="6"/>
      <c r="C453" s="54" t="s">
        <v>1656</v>
      </c>
      <c r="D453" s="15">
        <v>45627.0</v>
      </c>
      <c r="E453" s="7"/>
    </row>
    <row r="454" hidden="1">
      <c r="A454" s="10"/>
      <c r="B454" s="11"/>
      <c r="C454" s="16"/>
      <c r="D454" s="11"/>
      <c r="E454" s="12"/>
    </row>
    <row r="455" hidden="1">
      <c r="A455" s="55" t="s">
        <v>1986</v>
      </c>
      <c r="B455" s="7"/>
      <c r="C455" s="16"/>
      <c r="D455" s="56" t="s">
        <v>1986</v>
      </c>
      <c r="E455" s="7"/>
    </row>
    <row r="456" hidden="1">
      <c r="A456" s="10"/>
      <c r="B456" s="12"/>
      <c r="C456" s="16"/>
      <c r="D456" s="11"/>
      <c r="E456" s="12"/>
    </row>
    <row r="457" hidden="1">
      <c r="A457" s="19" t="s">
        <v>1657</v>
      </c>
      <c r="B457" s="6"/>
      <c r="C457" s="6"/>
      <c r="D457" s="6"/>
      <c r="E457" s="7"/>
    </row>
    <row r="458" hidden="1">
      <c r="A458" s="20" t="s">
        <v>1658</v>
      </c>
      <c r="B458" s="21" t="s">
        <v>1659</v>
      </c>
      <c r="C458" s="22" t="s">
        <v>1660</v>
      </c>
      <c r="D458" s="21" t="s">
        <v>1661</v>
      </c>
      <c r="E458" s="23" t="s">
        <v>13</v>
      </c>
    </row>
    <row r="459" hidden="1">
      <c r="A459" s="57" t="s">
        <v>1662</v>
      </c>
      <c r="B459" s="25">
        <v>4820.0</v>
      </c>
      <c r="C459" s="26">
        <v>4820.0</v>
      </c>
      <c r="D459" s="27">
        <v>0.0</v>
      </c>
      <c r="E459" s="41"/>
    </row>
    <row r="460" hidden="1">
      <c r="A460" s="57" t="s">
        <v>1663</v>
      </c>
      <c r="B460" s="29">
        <v>2689.0</v>
      </c>
      <c r="C460" s="26">
        <v>2689.0</v>
      </c>
      <c r="D460" s="27">
        <v>0.0</v>
      </c>
      <c r="E460" s="41"/>
    </row>
    <row r="461" hidden="1">
      <c r="A461" s="57" t="s">
        <v>1664</v>
      </c>
      <c r="B461" s="29">
        <v>0.0</v>
      </c>
      <c r="C461" s="26"/>
      <c r="D461" s="27">
        <v>0.0</v>
      </c>
      <c r="E461" s="41"/>
    </row>
    <row r="462" hidden="1">
      <c r="A462" s="57" t="s">
        <v>1666</v>
      </c>
      <c r="B462" s="29">
        <v>0.0</v>
      </c>
      <c r="C462" s="26"/>
      <c r="D462" s="27">
        <v>0.0</v>
      </c>
      <c r="E462" s="41"/>
    </row>
    <row r="463" hidden="1">
      <c r="A463" s="31" t="s">
        <v>1668</v>
      </c>
      <c r="B463" s="29">
        <v>0.0</v>
      </c>
      <c r="C463" s="26"/>
      <c r="D463" s="27">
        <v>0.0</v>
      </c>
      <c r="E463" s="41"/>
    </row>
    <row r="464" hidden="1">
      <c r="A464" s="31" t="s">
        <v>1669</v>
      </c>
      <c r="B464" s="29">
        <v>0.0</v>
      </c>
      <c r="C464" s="26"/>
      <c r="D464" s="27">
        <v>0.0</v>
      </c>
      <c r="E464" s="41"/>
    </row>
    <row r="465" hidden="1">
      <c r="A465" s="31" t="s">
        <v>1671</v>
      </c>
      <c r="B465" s="29">
        <v>12400.0</v>
      </c>
      <c r="C465" s="26">
        <v>12400.0</v>
      </c>
      <c r="D465" s="27">
        <v>0.0</v>
      </c>
      <c r="E465" s="40" t="s">
        <v>3787</v>
      </c>
    </row>
    <row r="466" hidden="1">
      <c r="A466" s="31" t="s">
        <v>1673</v>
      </c>
      <c r="B466" s="29">
        <v>200.0</v>
      </c>
      <c r="C466" s="26">
        <v>200.0</v>
      </c>
      <c r="D466" s="27">
        <v>0.0</v>
      </c>
      <c r="E466" s="41"/>
    </row>
    <row r="467" hidden="1">
      <c r="A467" s="58" t="s">
        <v>1674</v>
      </c>
      <c r="B467" s="29">
        <v>13673.0</v>
      </c>
      <c r="C467" s="29">
        <v>13673.0</v>
      </c>
      <c r="D467" s="27">
        <v>0.0</v>
      </c>
      <c r="E467" s="41"/>
    </row>
    <row r="468" hidden="1">
      <c r="A468" s="58" t="s">
        <v>1675</v>
      </c>
      <c r="B468" s="29">
        <v>6267.0</v>
      </c>
      <c r="C468" s="59">
        <v>6267.0</v>
      </c>
      <c r="D468" s="27">
        <v>0.0</v>
      </c>
      <c r="E468" s="41"/>
    </row>
    <row r="469" hidden="1">
      <c r="A469" s="58" t="s">
        <v>1676</v>
      </c>
      <c r="B469" s="29">
        <v>15011.0</v>
      </c>
      <c r="C469" s="59">
        <v>15011.0</v>
      </c>
      <c r="D469" s="27">
        <v>0.0</v>
      </c>
      <c r="E469" s="41"/>
    </row>
    <row r="470" hidden="1">
      <c r="A470" s="58" t="s">
        <v>1677</v>
      </c>
      <c r="B470" s="29">
        <v>6878.0</v>
      </c>
      <c r="C470" s="59">
        <v>6878.0</v>
      </c>
      <c r="D470" s="27">
        <v>0.0</v>
      </c>
      <c r="E470" s="41"/>
    </row>
    <row r="471" hidden="1">
      <c r="A471" s="58" t="s">
        <v>1679</v>
      </c>
      <c r="B471" s="29">
        <v>0.0</v>
      </c>
      <c r="C471" s="59">
        <v>0.0</v>
      </c>
      <c r="D471" s="27">
        <v>0.0</v>
      </c>
      <c r="E471" s="41"/>
    </row>
    <row r="472" hidden="1">
      <c r="A472" s="58" t="s">
        <v>1680</v>
      </c>
      <c r="B472" s="29">
        <v>3104.0</v>
      </c>
      <c r="C472" s="59">
        <v>3104.0</v>
      </c>
      <c r="D472" s="27">
        <v>0.0</v>
      </c>
      <c r="E472" s="41"/>
    </row>
    <row r="473" hidden="1">
      <c r="A473" s="35" t="s">
        <v>1681</v>
      </c>
      <c r="B473" s="29">
        <v>49533.0</v>
      </c>
      <c r="C473" s="59">
        <v>49533.0</v>
      </c>
      <c r="D473" s="27">
        <v>0.0</v>
      </c>
      <c r="E473" s="41"/>
    </row>
    <row r="474" hidden="1">
      <c r="A474" s="36" t="s">
        <v>1682</v>
      </c>
      <c r="B474" s="42">
        <v>12405.0</v>
      </c>
      <c r="C474" s="65">
        <v>12405.0</v>
      </c>
      <c r="D474" s="66">
        <v>0.0</v>
      </c>
      <c r="E474" s="45"/>
    </row>
    <row r="475" hidden="1"/>
    <row r="476" hidden="1"/>
    <row r="477" hidden="1">
      <c r="A477" s="5" t="s">
        <v>1982</v>
      </c>
      <c r="B477" s="6"/>
      <c r="C477" s="6"/>
      <c r="D477" s="6"/>
      <c r="E477" s="7"/>
    </row>
    <row r="478" hidden="1">
      <c r="A478" s="10"/>
      <c r="B478" s="11"/>
      <c r="C478" s="11"/>
      <c r="D478" s="11"/>
      <c r="E478" s="12"/>
    </row>
    <row r="479" hidden="1">
      <c r="A479" s="5" t="s">
        <v>1655</v>
      </c>
      <c r="B479" s="6"/>
      <c r="C479" s="6"/>
      <c r="D479" s="6"/>
      <c r="E479" s="7"/>
    </row>
    <row r="480" hidden="1">
      <c r="A480" s="10"/>
      <c r="B480" s="11"/>
      <c r="C480" s="11"/>
      <c r="D480" s="11"/>
      <c r="E480" s="12"/>
    </row>
    <row r="481" hidden="1">
      <c r="A481" s="13">
        <v>45628.0</v>
      </c>
      <c r="B481" s="6"/>
      <c r="C481" s="54" t="s">
        <v>1656</v>
      </c>
      <c r="D481" s="15">
        <v>45634.0</v>
      </c>
      <c r="E481" s="7"/>
    </row>
    <row r="482" hidden="1">
      <c r="A482" s="10"/>
      <c r="B482" s="11"/>
      <c r="C482" s="16"/>
      <c r="D482" s="11"/>
      <c r="E482" s="12"/>
    </row>
    <row r="483" hidden="1">
      <c r="A483" s="55" t="s">
        <v>1985</v>
      </c>
      <c r="B483" s="7"/>
      <c r="C483" s="16"/>
      <c r="D483" s="56" t="s">
        <v>1986</v>
      </c>
      <c r="E483" s="7"/>
    </row>
    <row r="484" hidden="1">
      <c r="A484" s="10"/>
      <c r="B484" s="12"/>
      <c r="C484" s="16"/>
      <c r="D484" s="11"/>
      <c r="E484" s="12"/>
    </row>
    <row r="485" hidden="1">
      <c r="A485" s="19" t="s">
        <v>1657</v>
      </c>
      <c r="B485" s="6"/>
      <c r="C485" s="6"/>
      <c r="D485" s="6"/>
      <c r="E485" s="7"/>
    </row>
    <row r="486" hidden="1">
      <c r="A486" s="20" t="s">
        <v>1658</v>
      </c>
      <c r="B486" s="21" t="s">
        <v>1659</v>
      </c>
      <c r="C486" s="22" t="s">
        <v>1660</v>
      </c>
      <c r="D486" s="21" t="s">
        <v>1661</v>
      </c>
      <c r="E486" s="23" t="s">
        <v>13</v>
      </c>
    </row>
    <row r="487" hidden="1">
      <c r="A487" s="57" t="s">
        <v>1662</v>
      </c>
      <c r="B487" s="25">
        <v>39785.0</v>
      </c>
      <c r="C487" s="26">
        <v>39780.0</v>
      </c>
      <c r="D487" s="27">
        <v>-5.0</v>
      </c>
      <c r="E487" s="41"/>
    </row>
    <row r="488" hidden="1">
      <c r="A488" s="57" t="s">
        <v>1663</v>
      </c>
      <c r="B488" s="29">
        <v>26517.0</v>
      </c>
      <c r="C488" s="26">
        <v>26517.0</v>
      </c>
      <c r="D488" s="27">
        <v>0.0</v>
      </c>
      <c r="E488" s="41"/>
    </row>
    <row r="489" hidden="1">
      <c r="A489" s="57" t="s">
        <v>1664</v>
      </c>
      <c r="B489" s="29">
        <v>400.0</v>
      </c>
      <c r="C489" s="26">
        <v>400.0</v>
      </c>
      <c r="D489" s="27">
        <v>0.0</v>
      </c>
      <c r="E489" s="41"/>
    </row>
    <row r="490" hidden="1">
      <c r="A490" s="57" t="s">
        <v>1666</v>
      </c>
      <c r="B490" s="29">
        <v>1500.0</v>
      </c>
      <c r="C490" s="26">
        <v>1500.0</v>
      </c>
      <c r="D490" s="27">
        <v>0.0</v>
      </c>
      <c r="E490" s="41"/>
    </row>
    <row r="491" hidden="1">
      <c r="A491" s="31" t="s">
        <v>1668</v>
      </c>
      <c r="B491" s="29">
        <v>0.0</v>
      </c>
      <c r="C491" s="26"/>
      <c r="D491" s="27">
        <v>0.0</v>
      </c>
      <c r="E491" s="41"/>
    </row>
    <row r="492" hidden="1">
      <c r="A492" s="31" t="s">
        <v>1669</v>
      </c>
      <c r="B492" s="29">
        <v>0.0</v>
      </c>
      <c r="C492" s="26"/>
      <c r="D492" s="27">
        <v>0.0</v>
      </c>
      <c r="E492" s="41"/>
    </row>
    <row r="493" hidden="1">
      <c r="A493" s="31" t="s">
        <v>1671</v>
      </c>
      <c r="B493" s="29">
        <v>2280.0</v>
      </c>
      <c r="C493" s="26">
        <v>2280.0</v>
      </c>
      <c r="D493" s="27">
        <v>0.0</v>
      </c>
      <c r="E493" s="40" t="s">
        <v>3788</v>
      </c>
    </row>
    <row r="494" hidden="1">
      <c r="A494" s="31" t="s">
        <v>1673</v>
      </c>
      <c r="B494" s="29">
        <v>3680.0</v>
      </c>
      <c r="C494" s="26">
        <v>3240.0</v>
      </c>
      <c r="D494" s="27">
        <v>-440.0</v>
      </c>
      <c r="E494" s="41"/>
    </row>
    <row r="495" hidden="1">
      <c r="A495" s="58" t="s">
        <v>1674</v>
      </c>
      <c r="B495" s="29">
        <v>101457.0</v>
      </c>
      <c r="C495" s="29">
        <v>101457.0</v>
      </c>
      <c r="D495" s="27">
        <v>0.0</v>
      </c>
      <c r="E495" s="41"/>
    </row>
    <row r="496" hidden="1">
      <c r="A496" s="58" t="s">
        <v>1675</v>
      </c>
      <c r="B496" s="29">
        <v>35290.0</v>
      </c>
      <c r="C496" s="59">
        <v>35290.0</v>
      </c>
      <c r="D496" s="27">
        <v>0.0</v>
      </c>
      <c r="E496" s="41"/>
    </row>
    <row r="497" hidden="1">
      <c r="A497" s="58" t="s">
        <v>1676</v>
      </c>
      <c r="B497" s="29">
        <v>80648.0</v>
      </c>
      <c r="C497" s="59">
        <v>78703.0</v>
      </c>
      <c r="D497" s="27">
        <v>-1945.0</v>
      </c>
      <c r="E497" s="41"/>
    </row>
    <row r="498" hidden="1">
      <c r="A498" s="58" t="s">
        <v>1677</v>
      </c>
      <c r="B498" s="29">
        <v>67107.5</v>
      </c>
      <c r="C498" s="59">
        <v>67107.5</v>
      </c>
      <c r="D498" s="27">
        <v>0.0</v>
      </c>
      <c r="E498" s="41"/>
    </row>
    <row r="499" hidden="1">
      <c r="A499" s="58" t="s">
        <v>1679</v>
      </c>
      <c r="B499" s="29">
        <v>3187.0</v>
      </c>
      <c r="C499" s="59">
        <v>3187.0</v>
      </c>
      <c r="D499" s="27">
        <v>0.0</v>
      </c>
      <c r="E499" s="41"/>
    </row>
    <row r="500" hidden="1">
      <c r="A500" s="58" t="s">
        <v>1680</v>
      </c>
      <c r="B500" s="29">
        <v>13694.0</v>
      </c>
      <c r="C500" s="59">
        <v>13694.0</v>
      </c>
      <c r="D500" s="27">
        <v>0.0</v>
      </c>
      <c r="E500" s="41"/>
    </row>
    <row r="501" hidden="1">
      <c r="A501" s="35" t="s">
        <v>1681</v>
      </c>
      <c r="B501" s="29">
        <v>361829.8</v>
      </c>
      <c r="C501" s="59">
        <v>359884.8</v>
      </c>
      <c r="D501" s="27">
        <v>-1945.0</v>
      </c>
      <c r="E501" s="41"/>
    </row>
    <row r="502" hidden="1">
      <c r="A502" s="36" t="s">
        <v>1682</v>
      </c>
      <c r="B502" s="42">
        <v>21.69999999999709</v>
      </c>
      <c r="C502" s="65">
        <v>-423.29999999998836</v>
      </c>
      <c r="D502" s="66">
        <v>-444.99999999998545</v>
      </c>
      <c r="E502" s="45"/>
    </row>
    <row r="503" hidden="1"/>
    <row r="504" hidden="1"/>
    <row r="505" hidden="1">
      <c r="A505" s="5" t="s">
        <v>1982</v>
      </c>
      <c r="B505" s="6"/>
      <c r="C505" s="6"/>
      <c r="D505" s="6"/>
      <c r="E505" s="7"/>
    </row>
    <row r="506" hidden="1">
      <c r="A506" s="10"/>
      <c r="B506" s="11"/>
      <c r="C506" s="11"/>
      <c r="D506" s="11"/>
      <c r="E506" s="12"/>
    </row>
    <row r="507" hidden="1">
      <c r="A507" s="5" t="s">
        <v>1655</v>
      </c>
      <c r="B507" s="6"/>
      <c r="C507" s="6"/>
      <c r="D507" s="6"/>
      <c r="E507" s="7"/>
    </row>
    <row r="508" hidden="1">
      <c r="A508" s="10"/>
      <c r="B508" s="11"/>
      <c r="C508" s="11"/>
      <c r="D508" s="11"/>
      <c r="E508" s="12"/>
    </row>
    <row r="509" hidden="1">
      <c r="A509" s="13">
        <v>45635.0</v>
      </c>
      <c r="B509" s="6"/>
      <c r="C509" s="54" t="s">
        <v>1656</v>
      </c>
      <c r="D509" s="15">
        <v>45641.0</v>
      </c>
      <c r="E509" s="7"/>
    </row>
    <row r="510" hidden="1">
      <c r="A510" s="10"/>
      <c r="B510" s="11"/>
      <c r="C510" s="16"/>
      <c r="D510" s="11"/>
      <c r="E510" s="12"/>
    </row>
    <row r="511" hidden="1">
      <c r="A511" s="55" t="s">
        <v>1985</v>
      </c>
      <c r="B511" s="7"/>
      <c r="C511" s="16"/>
      <c r="D511" s="56" t="s">
        <v>1986</v>
      </c>
      <c r="E511" s="7"/>
    </row>
    <row r="512" hidden="1">
      <c r="A512" s="10"/>
      <c r="B512" s="12"/>
      <c r="C512" s="16"/>
      <c r="D512" s="11"/>
      <c r="E512" s="12"/>
    </row>
    <row r="513" hidden="1">
      <c r="A513" s="19" t="s">
        <v>1657</v>
      </c>
      <c r="B513" s="6"/>
      <c r="C513" s="6"/>
      <c r="D513" s="6"/>
      <c r="E513" s="7"/>
    </row>
    <row r="514" hidden="1">
      <c r="A514" s="20" t="s">
        <v>1658</v>
      </c>
      <c r="B514" s="21" t="s">
        <v>1659</v>
      </c>
      <c r="C514" s="22" t="s">
        <v>1660</v>
      </c>
      <c r="D514" s="21" t="s">
        <v>1661</v>
      </c>
      <c r="E514" s="23" t="s">
        <v>13</v>
      </c>
    </row>
    <row r="515" hidden="1">
      <c r="A515" s="57" t="s">
        <v>1662</v>
      </c>
      <c r="B515" s="25">
        <v>41939.0</v>
      </c>
      <c r="C515" s="26">
        <v>41942.0</v>
      </c>
      <c r="D515" s="27">
        <v>3.0</v>
      </c>
      <c r="E515" s="41"/>
    </row>
    <row r="516" hidden="1">
      <c r="A516" s="57" t="s">
        <v>1663</v>
      </c>
      <c r="B516" s="29">
        <v>24536.0</v>
      </c>
      <c r="C516" s="26">
        <v>19211.0</v>
      </c>
      <c r="D516" s="27">
        <v>-5325.0</v>
      </c>
      <c r="E516" s="40" t="s">
        <v>3789</v>
      </c>
    </row>
    <row r="517" hidden="1">
      <c r="A517" s="57" t="s">
        <v>1664</v>
      </c>
      <c r="B517" s="29">
        <v>760.0</v>
      </c>
      <c r="C517" s="26">
        <v>760.0</v>
      </c>
      <c r="D517" s="27">
        <v>0.0</v>
      </c>
      <c r="E517" s="41"/>
    </row>
    <row r="518" hidden="1">
      <c r="A518" s="57" t="s">
        <v>1666</v>
      </c>
      <c r="B518" s="29">
        <v>1020.0</v>
      </c>
      <c r="C518" s="26">
        <v>1020.0</v>
      </c>
      <c r="D518" s="27">
        <v>0.0</v>
      </c>
      <c r="E518" s="41"/>
    </row>
    <row r="519" hidden="1">
      <c r="A519" s="31" t="s">
        <v>1668</v>
      </c>
      <c r="B519" s="29">
        <v>0.0</v>
      </c>
      <c r="C519" s="26"/>
      <c r="D519" s="27">
        <v>0.0</v>
      </c>
      <c r="E519" s="41"/>
    </row>
    <row r="520" hidden="1">
      <c r="A520" s="31" t="s">
        <v>1669</v>
      </c>
      <c r="B520" s="29">
        <v>0.0</v>
      </c>
      <c r="C520" s="26"/>
      <c r="D520" s="27">
        <v>0.0</v>
      </c>
      <c r="E520" s="41"/>
    </row>
    <row r="521" hidden="1">
      <c r="A521" s="31" t="s">
        <v>1671</v>
      </c>
      <c r="B521" s="29">
        <v>7920.0</v>
      </c>
      <c r="C521" s="26">
        <v>7000.0</v>
      </c>
      <c r="D521" s="27">
        <v>-920.0</v>
      </c>
      <c r="E521" s="40" t="s">
        <v>3790</v>
      </c>
    </row>
    <row r="522" hidden="1">
      <c r="A522" s="31" t="s">
        <v>1673</v>
      </c>
      <c r="B522" s="29">
        <v>2840.0</v>
      </c>
      <c r="C522" s="26">
        <v>3760.0</v>
      </c>
      <c r="D522" s="27">
        <v>920.0</v>
      </c>
      <c r="E522" s="41"/>
    </row>
    <row r="523" hidden="1">
      <c r="A523" s="58" t="s">
        <v>1674</v>
      </c>
      <c r="B523" s="29">
        <v>117349.0</v>
      </c>
      <c r="C523" s="29">
        <v>117349.0</v>
      </c>
      <c r="D523" s="27">
        <v>0.0</v>
      </c>
      <c r="E523" s="41"/>
    </row>
    <row r="524" hidden="1">
      <c r="A524" s="58" t="s">
        <v>1675</v>
      </c>
      <c r="B524" s="29">
        <v>33356.0</v>
      </c>
      <c r="C524" s="59">
        <v>33356.0</v>
      </c>
      <c r="D524" s="27">
        <v>0.0</v>
      </c>
      <c r="E524" s="41"/>
    </row>
    <row r="525" hidden="1">
      <c r="A525" s="58" t="s">
        <v>1676</v>
      </c>
      <c r="B525" s="29">
        <v>87221.0</v>
      </c>
      <c r="C525" s="59">
        <v>86658.0</v>
      </c>
      <c r="D525" s="27">
        <v>-563.0</v>
      </c>
      <c r="E525" s="41"/>
    </row>
    <row r="526" hidden="1">
      <c r="A526" s="58" t="s">
        <v>1677</v>
      </c>
      <c r="B526" s="29">
        <v>78943.0</v>
      </c>
      <c r="C526" s="59">
        <v>78943.0</v>
      </c>
      <c r="D526" s="27">
        <v>0.0</v>
      </c>
      <c r="E526" s="41"/>
    </row>
    <row r="527" hidden="1">
      <c r="A527" s="58" t="s">
        <v>1679</v>
      </c>
      <c r="B527" s="29">
        <v>1934.0</v>
      </c>
      <c r="C527" s="59">
        <v>3143.0</v>
      </c>
      <c r="D527" s="27">
        <v>1209.0</v>
      </c>
      <c r="E527" s="41"/>
    </row>
    <row r="528" hidden="1">
      <c r="A528" s="58" t="s">
        <v>1680</v>
      </c>
      <c r="B528" s="29">
        <v>16341.0</v>
      </c>
      <c r="C528" s="59">
        <v>16341.0</v>
      </c>
      <c r="D528" s="27">
        <v>0.0</v>
      </c>
      <c r="E528" s="41"/>
    </row>
    <row r="529" hidden="1">
      <c r="A529" s="35" t="s">
        <v>1681</v>
      </c>
      <c r="B529" s="29">
        <v>397849.0</v>
      </c>
      <c r="C529" s="59">
        <v>397286.0</v>
      </c>
      <c r="D529" s="27">
        <v>-563.0</v>
      </c>
      <c r="E529" s="41"/>
    </row>
    <row r="530" hidden="1">
      <c r="A530" s="36" t="s">
        <v>1682</v>
      </c>
      <c r="B530" s="42">
        <v>-31.0</v>
      </c>
      <c r="C530" s="65">
        <v>-4144.0</v>
      </c>
      <c r="D530" s="66">
        <v>-4113.0</v>
      </c>
      <c r="E530" s="45"/>
    </row>
    <row r="531" hidden="1"/>
    <row r="532" hidden="1"/>
    <row r="533" hidden="1">
      <c r="A533" s="5" t="s">
        <v>1982</v>
      </c>
      <c r="B533" s="6"/>
      <c r="C533" s="6"/>
      <c r="D533" s="6"/>
      <c r="E533" s="7"/>
    </row>
    <row r="534" hidden="1">
      <c r="A534" s="10"/>
      <c r="B534" s="11"/>
      <c r="C534" s="11"/>
      <c r="D534" s="11"/>
      <c r="E534" s="12"/>
    </row>
    <row r="535" hidden="1">
      <c r="A535" s="5" t="s">
        <v>1655</v>
      </c>
      <c r="B535" s="6"/>
      <c r="C535" s="6"/>
      <c r="D535" s="6"/>
      <c r="E535" s="7"/>
    </row>
    <row r="536" hidden="1">
      <c r="A536" s="10"/>
      <c r="B536" s="11"/>
      <c r="C536" s="11"/>
      <c r="D536" s="11"/>
      <c r="E536" s="12"/>
    </row>
    <row r="537" hidden="1">
      <c r="A537" s="13">
        <v>45642.0</v>
      </c>
      <c r="B537" s="6"/>
      <c r="C537" s="54" t="s">
        <v>1656</v>
      </c>
      <c r="D537" s="15">
        <v>45648.0</v>
      </c>
      <c r="E537" s="7"/>
    </row>
    <row r="538" hidden="1">
      <c r="A538" s="10"/>
      <c r="B538" s="11"/>
      <c r="C538" s="16"/>
      <c r="D538" s="11"/>
      <c r="E538" s="12"/>
    </row>
    <row r="539" hidden="1">
      <c r="A539" s="55" t="s">
        <v>1985</v>
      </c>
      <c r="B539" s="7"/>
      <c r="C539" s="16"/>
      <c r="D539" s="56" t="s">
        <v>1986</v>
      </c>
      <c r="E539" s="7"/>
    </row>
    <row r="540" hidden="1">
      <c r="A540" s="10"/>
      <c r="B540" s="12"/>
      <c r="C540" s="16"/>
      <c r="D540" s="11"/>
      <c r="E540" s="12"/>
    </row>
    <row r="541" hidden="1">
      <c r="A541" s="19" t="s">
        <v>1657</v>
      </c>
      <c r="B541" s="6"/>
      <c r="C541" s="6"/>
      <c r="D541" s="6"/>
      <c r="E541" s="7"/>
    </row>
    <row r="542" hidden="1">
      <c r="A542" s="20" t="s">
        <v>1658</v>
      </c>
      <c r="B542" s="21" t="s">
        <v>1659</v>
      </c>
      <c r="C542" s="22" t="s">
        <v>1660</v>
      </c>
      <c r="D542" s="21" t="s">
        <v>1661</v>
      </c>
      <c r="E542" s="23" t="s">
        <v>13</v>
      </c>
    </row>
    <row r="543" hidden="1">
      <c r="A543" s="57" t="s">
        <v>1662</v>
      </c>
      <c r="B543" s="25">
        <v>36613.0</v>
      </c>
      <c r="C543" s="26">
        <v>36115.0</v>
      </c>
      <c r="D543" s="27">
        <v>-498.0</v>
      </c>
      <c r="E543" s="41"/>
    </row>
    <row r="544" hidden="1">
      <c r="A544" s="57" t="s">
        <v>1663</v>
      </c>
      <c r="B544" s="29">
        <v>19451.0</v>
      </c>
      <c r="C544" s="26">
        <v>19451.0</v>
      </c>
      <c r="D544" s="27">
        <v>0.0</v>
      </c>
      <c r="E544" s="40"/>
    </row>
    <row r="545" hidden="1">
      <c r="A545" s="57" t="s">
        <v>1664</v>
      </c>
      <c r="B545" s="29">
        <v>0.0</v>
      </c>
      <c r="C545" s="26"/>
      <c r="D545" s="27">
        <v>0.0</v>
      </c>
      <c r="E545" s="41"/>
    </row>
    <row r="546" hidden="1">
      <c r="A546" s="57" t="s">
        <v>1666</v>
      </c>
      <c r="B546" s="29">
        <v>1000.0</v>
      </c>
      <c r="C546" s="26">
        <v>1000.0</v>
      </c>
      <c r="D546" s="27">
        <v>0.0</v>
      </c>
      <c r="E546" s="41"/>
    </row>
    <row r="547" hidden="1">
      <c r="A547" s="31" t="s">
        <v>1668</v>
      </c>
      <c r="B547" s="29">
        <v>0.0</v>
      </c>
      <c r="C547" s="26"/>
      <c r="D547" s="27">
        <v>0.0</v>
      </c>
      <c r="E547" s="41"/>
    </row>
    <row r="548" hidden="1">
      <c r="A548" s="31" t="s">
        <v>1669</v>
      </c>
      <c r="B548" s="29">
        <v>108.0</v>
      </c>
      <c r="C548" s="26">
        <v>108.0</v>
      </c>
      <c r="D548" s="27">
        <v>0.0</v>
      </c>
      <c r="E548" s="41"/>
    </row>
    <row r="549" hidden="1">
      <c r="A549" s="31" t="s">
        <v>1671</v>
      </c>
      <c r="B549" s="29">
        <v>3654.0</v>
      </c>
      <c r="C549" s="26">
        <v>3654.0</v>
      </c>
      <c r="D549" s="27">
        <v>0.0</v>
      </c>
      <c r="E549" s="40"/>
    </row>
    <row r="550" hidden="1">
      <c r="A550" s="31" t="s">
        <v>1673</v>
      </c>
      <c r="B550" s="29">
        <v>3600.0</v>
      </c>
      <c r="C550" s="26">
        <v>3320.0</v>
      </c>
      <c r="D550" s="27">
        <v>-280.0</v>
      </c>
      <c r="E550" s="41"/>
    </row>
    <row r="551" hidden="1">
      <c r="A551" s="58" t="s">
        <v>1674</v>
      </c>
      <c r="B551" s="29">
        <v>102051.0</v>
      </c>
      <c r="C551" s="29">
        <v>102051.0</v>
      </c>
      <c r="D551" s="27">
        <v>0.0</v>
      </c>
      <c r="E551" s="41"/>
    </row>
    <row r="552" hidden="1">
      <c r="A552" s="58" t="s">
        <v>1675</v>
      </c>
      <c r="B552" s="29">
        <v>44934.0</v>
      </c>
      <c r="C552" s="59">
        <v>44934.0</v>
      </c>
      <c r="D552" s="27">
        <v>0.0</v>
      </c>
      <c r="E552" s="41"/>
    </row>
    <row r="553" hidden="1">
      <c r="A553" s="58" t="s">
        <v>1676</v>
      </c>
      <c r="B553" s="29">
        <v>70795.0</v>
      </c>
      <c r="C553" s="59">
        <v>70466.0</v>
      </c>
      <c r="D553" s="27">
        <v>-329.0</v>
      </c>
      <c r="E553" s="41"/>
    </row>
    <row r="554" hidden="1">
      <c r="A554" s="58" t="s">
        <v>1677</v>
      </c>
      <c r="B554" s="29">
        <v>65836.0</v>
      </c>
      <c r="C554" s="59">
        <v>65836.0</v>
      </c>
      <c r="D554" s="27">
        <v>0.0</v>
      </c>
      <c r="E554" s="41"/>
    </row>
    <row r="555" hidden="1">
      <c r="A555" s="58" t="s">
        <v>1679</v>
      </c>
      <c r="B555" s="29">
        <v>3740.0</v>
      </c>
      <c r="C555" s="59">
        <v>3740.0</v>
      </c>
      <c r="D555" s="27">
        <v>0.0</v>
      </c>
      <c r="E555" s="41"/>
    </row>
    <row r="556" hidden="1">
      <c r="A556" s="58" t="s">
        <v>1680</v>
      </c>
      <c r="B556" s="29">
        <v>15034.0</v>
      </c>
      <c r="C556" s="59">
        <v>14755.0</v>
      </c>
      <c r="D556" s="27">
        <v>-279.0</v>
      </c>
      <c r="E556" s="41"/>
    </row>
    <row r="557" hidden="1">
      <c r="A557" s="35" t="s">
        <v>1681</v>
      </c>
      <c r="B557" s="29">
        <v>351760.5</v>
      </c>
      <c r="C557" s="59">
        <v>351152.5</v>
      </c>
      <c r="D557" s="27">
        <v>-608.0</v>
      </c>
      <c r="E557" s="41"/>
    </row>
    <row r="558" hidden="1">
      <c r="A558" s="36" t="s">
        <v>1682</v>
      </c>
      <c r="B558" s="42">
        <v>21.5</v>
      </c>
      <c r="C558" s="65">
        <v>-477.5</v>
      </c>
      <c r="D558" s="66">
        <v>-499.0</v>
      </c>
      <c r="E558" s="45"/>
    </row>
    <row r="559" hidden="1"/>
    <row r="560" hidden="1"/>
    <row r="561" hidden="1">
      <c r="A561" s="5" t="s">
        <v>1982</v>
      </c>
      <c r="B561" s="6"/>
      <c r="C561" s="6"/>
      <c r="D561" s="6"/>
      <c r="E561" s="7"/>
    </row>
    <row r="562" hidden="1">
      <c r="A562" s="10"/>
      <c r="B562" s="11"/>
      <c r="C562" s="11"/>
      <c r="D562" s="11"/>
      <c r="E562" s="12"/>
    </row>
    <row r="563" hidden="1">
      <c r="A563" s="5" t="s">
        <v>1655</v>
      </c>
      <c r="B563" s="6"/>
      <c r="C563" s="6"/>
      <c r="D563" s="6"/>
      <c r="E563" s="7"/>
    </row>
    <row r="564" hidden="1">
      <c r="A564" s="10"/>
      <c r="B564" s="11"/>
      <c r="C564" s="11"/>
      <c r="D564" s="11"/>
      <c r="E564" s="12"/>
    </row>
    <row r="565" hidden="1">
      <c r="A565" s="13">
        <v>45649.0</v>
      </c>
      <c r="B565" s="6"/>
      <c r="C565" s="54" t="s">
        <v>1656</v>
      </c>
      <c r="D565" s="15">
        <v>45655.0</v>
      </c>
      <c r="E565" s="7"/>
    </row>
    <row r="566" hidden="1">
      <c r="A566" s="10"/>
      <c r="B566" s="11"/>
      <c r="C566" s="16"/>
      <c r="D566" s="11"/>
      <c r="E566" s="12"/>
    </row>
    <row r="567" hidden="1">
      <c r="A567" s="55" t="s">
        <v>1985</v>
      </c>
      <c r="B567" s="7"/>
      <c r="C567" s="16"/>
      <c r="D567" s="56" t="s">
        <v>1986</v>
      </c>
      <c r="E567" s="7"/>
    </row>
    <row r="568" hidden="1">
      <c r="A568" s="10"/>
      <c r="B568" s="12"/>
      <c r="C568" s="16"/>
      <c r="D568" s="11"/>
      <c r="E568" s="12"/>
    </row>
    <row r="569" hidden="1">
      <c r="A569" s="19" t="s">
        <v>1657</v>
      </c>
      <c r="B569" s="6"/>
      <c r="C569" s="6"/>
      <c r="D569" s="6"/>
      <c r="E569" s="7"/>
    </row>
    <row r="570" hidden="1">
      <c r="A570" s="20" t="s">
        <v>1658</v>
      </c>
      <c r="B570" s="21" t="s">
        <v>1659</v>
      </c>
      <c r="C570" s="22" t="s">
        <v>1660</v>
      </c>
      <c r="D570" s="21" t="s">
        <v>1661</v>
      </c>
      <c r="E570" s="23" t="s">
        <v>13</v>
      </c>
    </row>
    <row r="571" hidden="1">
      <c r="A571" s="57" t="s">
        <v>1662</v>
      </c>
      <c r="B571" s="25">
        <v>34206.0</v>
      </c>
      <c r="C571" s="26">
        <v>34206.0</v>
      </c>
      <c r="D571" s="27">
        <v>0.0</v>
      </c>
      <c r="E571" s="41"/>
    </row>
    <row r="572" hidden="1">
      <c r="A572" s="57" t="s">
        <v>1663</v>
      </c>
      <c r="B572" s="29">
        <v>9875.0</v>
      </c>
      <c r="C572" s="26">
        <v>9875.0</v>
      </c>
      <c r="D572" s="27">
        <v>0.0</v>
      </c>
      <c r="E572" s="40"/>
    </row>
    <row r="573" hidden="1">
      <c r="A573" s="57" t="s">
        <v>1664</v>
      </c>
      <c r="B573" s="29">
        <v>1300.0</v>
      </c>
      <c r="C573" s="26">
        <v>1300.0</v>
      </c>
      <c r="D573" s="27">
        <v>0.0</v>
      </c>
      <c r="E573" s="41"/>
    </row>
    <row r="574" hidden="1">
      <c r="A574" s="57" t="s">
        <v>1666</v>
      </c>
      <c r="B574" s="29">
        <v>499.0</v>
      </c>
      <c r="C574" s="26">
        <v>499.0</v>
      </c>
      <c r="D574" s="27">
        <v>0.0</v>
      </c>
      <c r="E574" s="41"/>
    </row>
    <row r="575" hidden="1">
      <c r="A575" s="31" t="s">
        <v>1668</v>
      </c>
      <c r="B575" s="29">
        <v>0.0</v>
      </c>
      <c r="C575" s="26"/>
      <c r="D575" s="27">
        <v>0.0</v>
      </c>
      <c r="E575" s="41"/>
    </row>
    <row r="576" hidden="1">
      <c r="A576" s="31" t="s">
        <v>1669</v>
      </c>
      <c r="B576" s="29">
        <v>38.0</v>
      </c>
      <c r="C576" s="26">
        <v>38.0</v>
      </c>
      <c r="D576" s="27">
        <v>0.0</v>
      </c>
      <c r="E576" s="41"/>
    </row>
    <row r="577" hidden="1">
      <c r="A577" s="31" t="s">
        <v>1671</v>
      </c>
      <c r="B577" s="29">
        <v>2500.0</v>
      </c>
      <c r="C577" s="26">
        <v>2500.0</v>
      </c>
      <c r="D577" s="27">
        <v>0.0</v>
      </c>
      <c r="E577" s="40"/>
    </row>
    <row r="578" hidden="1">
      <c r="A578" s="31" t="s">
        <v>1673</v>
      </c>
      <c r="B578" s="29">
        <v>2120.0</v>
      </c>
      <c r="C578" s="26">
        <v>2120.0</v>
      </c>
      <c r="D578" s="27">
        <v>0.0</v>
      </c>
      <c r="E578" s="41"/>
    </row>
    <row r="579" hidden="1">
      <c r="A579" s="58" t="s">
        <v>1674</v>
      </c>
      <c r="B579" s="29">
        <v>65186.0</v>
      </c>
      <c r="C579" s="29">
        <v>65186.0</v>
      </c>
      <c r="D579" s="27">
        <v>0.0</v>
      </c>
      <c r="E579" s="41"/>
    </row>
    <row r="580" hidden="1">
      <c r="A580" s="58" t="s">
        <v>1675</v>
      </c>
      <c r="B580" s="29">
        <v>25256.0</v>
      </c>
      <c r="C580" s="59">
        <v>25256.0</v>
      </c>
      <c r="D580" s="27">
        <v>0.0</v>
      </c>
      <c r="E580" s="41"/>
    </row>
    <row r="581" hidden="1">
      <c r="A581" s="58" t="s">
        <v>1676</v>
      </c>
      <c r="B581" s="29">
        <v>57282.0</v>
      </c>
      <c r="C581" s="59">
        <v>56921.0</v>
      </c>
      <c r="D581" s="27">
        <v>-361.0</v>
      </c>
      <c r="E581" s="41"/>
    </row>
    <row r="582" hidden="1">
      <c r="A582" s="58" t="s">
        <v>1677</v>
      </c>
      <c r="B582" s="29">
        <v>38984.5</v>
      </c>
      <c r="C582" s="59">
        <v>38984.5</v>
      </c>
      <c r="D582" s="27">
        <v>0.0</v>
      </c>
      <c r="E582" s="41"/>
    </row>
    <row r="583" hidden="1">
      <c r="A583" s="58" t="s">
        <v>1679</v>
      </c>
      <c r="B583" s="29">
        <v>2909.0</v>
      </c>
      <c r="C583" s="59">
        <v>2909.0</v>
      </c>
      <c r="D583" s="27">
        <v>0.0</v>
      </c>
      <c r="E583" s="41"/>
    </row>
    <row r="584" hidden="1">
      <c r="A584" s="58" t="s">
        <v>1680</v>
      </c>
      <c r="B584" s="29">
        <v>15651.0</v>
      </c>
      <c r="C584" s="59">
        <v>15651.0</v>
      </c>
      <c r="D584" s="27">
        <v>0.0</v>
      </c>
      <c r="E584" s="41"/>
    </row>
    <row r="585" hidden="1">
      <c r="A585" s="35" t="s">
        <v>1681</v>
      </c>
      <c r="B585" s="29">
        <v>240482.0</v>
      </c>
      <c r="C585" s="59">
        <v>240121.0</v>
      </c>
      <c r="D585" s="27">
        <v>-361.0</v>
      </c>
      <c r="E585" s="41"/>
    </row>
    <row r="586" hidden="1">
      <c r="A586" s="36" t="s">
        <v>1682</v>
      </c>
      <c r="B586" s="42">
        <v>-326.5</v>
      </c>
      <c r="C586" s="65">
        <v>-326.5</v>
      </c>
      <c r="D586" s="66">
        <v>0.0</v>
      </c>
      <c r="E586" s="45"/>
    </row>
    <row r="587" hidden="1"/>
    <row r="588" hidden="1"/>
    <row r="589" hidden="1">
      <c r="A589" s="5" t="s">
        <v>1982</v>
      </c>
      <c r="B589" s="6"/>
      <c r="C589" s="6"/>
      <c r="D589" s="6"/>
      <c r="E589" s="7"/>
    </row>
    <row r="590" hidden="1">
      <c r="A590" s="10"/>
      <c r="B590" s="11"/>
      <c r="C590" s="11"/>
      <c r="D590" s="11"/>
      <c r="E590" s="12"/>
    </row>
    <row r="591" hidden="1">
      <c r="A591" s="5" t="s">
        <v>1655</v>
      </c>
      <c r="B591" s="6"/>
      <c r="C591" s="6"/>
      <c r="D591" s="6"/>
      <c r="E591" s="7"/>
    </row>
    <row r="592" hidden="1">
      <c r="A592" s="10"/>
      <c r="B592" s="11"/>
      <c r="C592" s="11"/>
      <c r="D592" s="11"/>
      <c r="E592" s="12"/>
    </row>
    <row r="593" hidden="1">
      <c r="A593" s="13">
        <v>45649.0</v>
      </c>
      <c r="B593" s="6"/>
      <c r="C593" s="54" t="s">
        <v>1656</v>
      </c>
      <c r="D593" s="15">
        <v>45655.0</v>
      </c>
      <c r="E593" s="7"/>
    </row>
    <row r="594" hidden="1">
      <c r="A594" s="10"/>
      <c r="B594" s="11"/>
      <c r="C594" s="16"/>
      <c r="D594" s="11"/>
      <c r="E594" s="12"/>
    </row>
    <row r="595" hidden="1">
      <c r="A595" s="55" t="s">
        <v>1985</v>
      </c>
      <c r="B595" s="7"/>
      <c r="C595" s="16"/>
      <c r="D595" s="56" t="s">
        <v>1986</v>
      </c>
      <c r="E595" s="7"/>
    </row>
    <row r="596" hidden="1">
      <c r="A596" s="10"/>
      <c r="B596" s="12"/>
      <c r="C596" s="16"/>
      <c r="D596" s="11"/>
      <c r="E596" s="12"/>
    </row>
    <row r="597" hidden="1">
      <c r="A597" s="19" t="s">
        <v>1657</v>
      </c>
      <c r="B597" s="6"/>
      <c r="C597" s="6"/>
      <c r="D597" s="6"/>
      <c r="E597" s="7"/>
    </row>
    <row r="598" hidden="1">
      <c r="A598" s="20" t="s">
        <v>1658</v>
      </c>
      <c r="B598" s="21" t="s">
        <v>1659</v>
      </c>
      <c r="C598" s="22" t="s">
        <v>1660</v>
      </c>
      <c r="D598" s="21" t="s">
        <v>1661</v>
      </c>
      <c r="E598" s="23" t="s">
        <v>13</v>
      </c>
    </row>
    <row r="599" hidden="1">
      <c r="A599" s="57" t="s">
        <v>1662</v>
      </c>
      <c r="B599" s="25">
        <v>34206.0</v>
      </c>
      <c r="C599" s="26">
        <v>34206.0</v>
      </c>
      <c r="D599" s="27">
        <v>0.0</v>
      </c>
      <c r="E599" s="41"/>
    </row>
    <row r="600" hidden="1">
      <c r="A600" s="57" t="s">
        <v>1663</v>
      </c>
      <c r="B600" s="29">
        <v>9875.0</v>
      </c>
      <c r="C600" s="26">
        <v>9875.0</v>
      </c>
      <c r="D600" s="27">
        <v>0.0</v>
      </c>
      <c r="E600" s="40"/>
    </row>
    <row r="601" hidden="1">
      <c r="A601" s="57" t="s">
        <v>1664</v>
      </c>
      <c r="B601" s="29">
        <v>1300.0</v>
      </c>
      <c r="C601" s="26">
        <v>1300.0</v>
      </c>
      <c r="D601" s="27">
        <v>0.0</v>
      </c>
      <c r="E601" s="41"/>
    </row>
    <row r="602" hidden="1">
      <c r="A602" s="57" t="s">
        <v>1666</v>
      </c>
      <c r="B602" s="29">
        <v>499.0</v>
      </c>
      <c r="C602" s="26">
        <v>499.0</v>
      </c>
      <c r="D602" s="27">
        <v>0.0</v>
      </c>
      <c r="E602" s="41"/>
    </row>
    <row r="603" hidden="1">
      <c r="A603" s="31" t="s">
        <v>1668</v>
      </c>
      <c r="B603" s="29">
        <v>0.0</v>
      </c>
      <c r="C603" s="26"/>
      <c r="D603" s="27">
        <v>0.0</v>
      </c>
      <c r="E603" s="41"/>
    </row>
    <row r="604" hidden="1">
      <c r="A604" s="31" t="s">
        <v>1669</v>
      </c>
      <c r="B604" s="29">
        <v>38.0</v>
      </c>
      <c r="C604" s="26">
        <v>38.0</v>
      </c>
      <c r="D604" s="27">
        <v>0.0</v>
      </c>
      <c r="E604" s="41"/>
    </row>
    <row r="605" hidden="1">
      <c r="A605" s="31" t="s">
        <v>1671</v>
      </c>
      <c r="B605" s="29">
        <v>2500.0</v>
      </c>
      <c r="C605" s="26">
        <v>2500.0</v>
      </c>
      <c r="D605" s="27">
        <v>0.0</v>
      </c>
      <c r="E605" s="28" t="s">
        <v>3791</v>
      </c>
    </row>
    <row r="606" hidden="1">
      <c r="A606" s="31" t="s">
        <v>1673</v>
      </c>
      <c r="B606" s="29">
        <v>2120.0</v>
      </c>
      <c r="C606" s="26">
        <v>2120.0</v>
      </c>
      <c r="D606" s="27">
        <v>0.0</v>
      </c>
      <c r="E606" s="41"/>
    </row>
    <row r="607" hidden="1">
      <c r="A607" s="58" t="s">
        <v>1674</v>
      </c>
      <c r="B607" s="29">
        <v>65186.0</v>
      </c>
      <c r="C607" s="29">
        <v>65186.0</v>
      </c>
      <c r="D607" s="27">
        <v>0.0</v>
      </c>
      <c r="E607" s="41"/>
    </row>
    <row r="608" hidden="1">
      <c r="A608" s="58" t="s">
        <v>1675</v>
      </c>
      <c r="B608" s="29">
        <v>25256.0</v>
      </c>
      <c r="C608" s="59">
        <v>25256.0</v>
      </c>
      <c r="D608" s="27">
        <v>0.0</v>
      </c>
      <c r="E608" s="41"/>
    </row>
    <row r="609" hidden="1">
      <c r="A609" s="58" t="s">
        <v>1676</v>
      </c>
      <c r="B609" s="29">
        <v>57282.0</v>
      </c>
      <c r="C609" s="59">
        <v>56921.0</v>
      </c>
      <c r="D609" s="27">
        <v>-361.0</v>
      </c>
      <c r="E609" s="41"/>
    </row>
    <row r="610" hidden="1">
      <c r="A610" s="58" t="s">
        <v>1677</v>
      </c>
      <c r="B610" s="29">
        <v>38984.5</v>
      </c>
      <c r="C610" s="59">
        <v>38984.5</v>
      </c>
      <c r="D610" s="27">
        <v>0.0</v>
      </c>
      <c r="E610" s="41"/>
    </row>
    <row r="611" hidden="1">
      <c r="A611" s="58" t="s">
        <v>1679</v>
      </c>
      <c r="B611" s="29">
        <v>2909.0</v>
      </c>
      <c r="C611" s="59">
        <v>2909.0</v>
      </c>
      <c r="D611" s="27">
        <v>0.0</v>
      </c>
      <c r="E611" s="41"/>
    </row>
    <row r="612" hidden="1">
      <c r="A612" s="58" t="s">
        <v>1680</v>
      </c>
      <c r="B612" s="29">
        <v>15651.0</v>
      </c>
      <c r="C612" s="59">
        <v>15651.0</v>
      </c>
      <c r="D612" s="27">
        <v>0.0</v>
      </c>
      <c r="E612" s="41"/>
    </row>
    <row r="613" hidden="1">
      <c r="A613" s="35" t="s">
        <v>1681</v>
      </c>
      <c r="B613" s="29">
        <v>240482.0</v>
      </c>
      <c r="C613" s="59">
        <v>240121.0</v>
      </c>
      <c r="D613" s="27">
        <v>-361.0</v>
      </c>
      <c r="E613" s="41"/>
    </row>
    <row r="614" hidden="1">
      <c r="A614" s="36" t="s">
        <v>1682</v>
      </c>
      <c r="B614" s="42">
        <v>-326.5</v>
      </c>
      <c r="C614" s="65">
        <v>-326.5</v>
      </c>
      <c r="D614" s="66">
        <v>0.0</v>
      </c>
      <c r="E614" s="45"/>
    </row>
    <row r="615" hidden="1"/>
    <row r="616" hidden="1"/>
    <row r="617" hidden="1">
      <c r="A617" s="5" t="s">
        <v>1982</v>
      </c>
      <c r="B617" s="6"/>
      <c r="C617" s="6"/>
      <c r="D617" s="6"/>
      <c r="E617" s="7"/>
    </row>
    <row r="618" hidden="1">
      <c r="A618" s="10"/>
      <c r="B618" s="11"/>
      <c r="C618" s="11"/>
      <c r="D618" s="11"/>
      <c r="E618" s="12"/>
    </row>
    <row r="619" hidden="1">
      <c r="A619" s="5" t="s">
        <v>1655</v>
      </c>
      <c r="B619" s="6"/>
      <c r="C619" s="6"/>
      <c r="D619" s="6"/>
      <c r="E619" s="7"/>
    </row>
    <row r="620" hidden="1">
      <c r="A620" s="10"/>
      <c r="B620" s="11"/>
      <c r="C620" s="11"/>
      <c r="D620" s="11"/>
      <c r="E620" s="12"/>
    </row>
    <row r="621" hidden="1">
      <c r="A621" s="13">
        <v>45656.0</v>
      </c>
      <c r="B621" s="6"/>
      <c r="C621" s="54" t="s">
        <v>1656</v>
      </c>
      <c r="D621" s="15">
        <v>45657.0</v>
      </c>
      <c r="E621" s="7"/>
    </row>
    <row r="622" hidden="1">
      <c r="A622" s="10"/>
      <c r="B622" s="11"/>
      <c r="C622" s="16"/>
      <c r="D622" s="11"/>
      <c r="E622" s="12"/>
    </row>
    <row r="623" hidden="1">
      <c r="A623" s="55" t="s">
        <v>1985</v>
      </c>
      <c r="B623" s="7"/>
      <c r="C623" s="16"/>
      <c r="D623" s="56" t="s">
        <v>1987</v>
      </c>
      <c r="E623" s="7"/>
    </row>
    <row r="624" hidden="1">
      <c r="A624" s="10"/>
      <c r="B624" s="12"/>
      <c r="C624" s="16"/>
      <c r="D624" s="11"/>
      <c r="E624" s="12"/>
    </row>
    <row r="625" hidden="1">
      <c r="A625" s="19" t="s">
        <v>1657</v>
      </c>
      <c r="B625" s="6"/>
      <c r="C625" s="6"/>
      <c r="D625" s="6"/>
      <c r="E625" s="7"/>
    </row>
    <row r="626" hidden="1">
      <c r="A626" s="20" t="s">
        <v>1658</v>
      </c>
      <c r="B626" s="21" t="s">
        <v>1659</v>
      </c>
      <c r="C626" s="22" t="s">
        <v>1660</v>
      </c>
      <c r="D626" s="21" t="s">
        <v>1661</v>
      </c>
      <c r="E626" s="23" t="s">
        <v>13</v>
      </c>
    </row>
    <row r="627" hidden="1">
      <c r="A627" s="57" t="s">
        <v>1662</v>
      </c>
      <c r="B627" s="25">
        <v>12148.0</v>
      </c>
      <c r="C627" s="26">
        <v>12150.0</v>
      </c>
      <c r="D627" s="27">
        <v>2.0</v>
      </c>
      <c r="E627" s="41"/>
    </row>
    <row r="628" hidden="1">
      <c r="A628" s="57" t="s">
        <v>1663</v>
      </c>
      <c r="B628" s="29">
        <v>4923.0</v>
      </c>
      <c r="C628" s="26">
        <v>4923.0</v>
      </c>
      <c r="D628" s="27">
        <v>0.0</v>
      </c>
      <c r="E628" s="40"/>
    </row>
    <row r="629" hidden="1">
      <c r="A629" s="57" t="s">
        <v>1664</v>
      </c>
      <c r="B629" s="29">
        <v>280.0</v>
      </c>
      <c r="C629" s="26">
        <v>280.0</v>
      </c>
      <c r="D629" s="27">
        <v>0.0</v>
      </c>
      <c r="E629" s="41"/>
    </row>
    <row r="630" hidden="1">
      <c r="A630" s="57" t="s">
        <v>1666</v>
      </c>
      <c r="B630" s="29">
        <v>500.0</v>
      </c>
      <c r="C630" s="26">
        <v>500.0</v>
      </c>
      <c r="D630" s="27">
        <v>0.0</v>
      </c>
      <c r="E630" s="41"/>
    </row>
    <row r="631" hidden="1">
      <c r="A631" s="31" t="s">
        <v>1668</v>
      </c>
      <c r="B631" s="29">
        <v>135.0</v>
      </c>
      <c r="C631" s="26">
        <v>135.0</v>
      </c>
      <c r="D631" s="27">
        <v>0.0</v>
      </c>
      <c r="E631" s="41"/>
    </row>
    <row r="632" hidden="1">
      <c r="A632" s="31" t="s">
        <v>1669</v>
      </c>
      <c r="B632" s="29">
        <v>115.0</v>
      </c>
      <c r="C632" s="26">
        <v>115.0</v>
      </c>
      <c r="D632" s="27">
        <v>0.0</v>
      </c>
      <c r="E632" s="41"/>
    </row>
    <row r="633" hidden="1">
      <c r="A633" s="31" t="s">
        <v>1671</v>
      </c>
      <c r="B633" s="29">
        <v>0.0</v>
      </c>
      <c r="C633" s="26"/>
      <c r="D633" s="27">
        <v>0.0</v>
      </c>
      <c r="E633" s="28"/>
    </row>
    <row r="634" hidden="1">
      <c r="A634" s="31" t="s">
        <v>1673</v>
      </c>
      <c r="B634" s="29">
        <v>880.0</v>
      </c>
      <c r="C634" s="26">
        <v>880.0</v>
      </c>
      <c r="D634" s="27">
        <v>0.0</v>
      </c>
      <c r="E634" s="41"/>
    </row>
    <row r="635" hidden="1">
      <c r="A635" s="58" t="s">
        <v>1674</v>
      </c>
      <c r="B635" s="29">
        <v>31364.0</v>
      </c>
      <c r="C635" s="29">
        <v>0.0</v>
      </c>
      <c r="D635" s="27">
        <v>-31364.0</v>
      </c>
      <c r="E635" s="41"/>
    </row>
    <row r="636" hidden="1">
      <c r="A636" s="58" t="s">
        <v>1675</v>
      </c>
      <c r="B636" s="29">
        <v>5618.0</v>
      </c>
      <c r="C636" s="59">
        <v>0.0</v>
      </c>
      <c r="D636" s="27">
        <v>-5618.0</v>
      </c>
      <c r="E636" s="41"/>
    </row>
    <row r="637" hidden="1">
      <c r="A637" s="58" t="s">
        <v>1676</v>
      </c>
      <c r="B637" s="29">
        <v>24976.0</v>
      </c>
      <c r="C637" s="59">
        <v>0.0</v>
      </c>
      <c r="D637" s="27">
        <v>-24976.0</v>
      </c>
      <c r="E637" s="41"/>
    </row>
    <row r="638" hidden="1">
      <c r="A638" s="58" t="s">
        <v>1677</v>
      </c>
      <c r="B638" s="29">
        <v>14773.0</v>
      </c>
      <c r="C638" s="59">
        <v>0.0</v>
      </c>
      <c r="D638" s="27">
        <v>-14773.0</v>
      </c>
      <c r="E638" s="41"/>
    </row>
    <row r="639" hidden="1">
      <c r="A639" s="58" t="s">
        <v>1679</v>
      </c>
      <c r="B639" s="29">
        <v>4659.0</v>
      </c>
      <c r="C639" s="59">
        <v>0.0</v>
      </c>
      <c r="D639" s="27">
        <v>-4659.0</v>
      </c>
      <c r="E639" s="41"/>
    </row>
    <row r="640" hidden="1">
      <c r="A640" s="58" t="s">
        <v>1680</v>
      </c>
      <c r="B640" s="29">
        <v>5845.0</v>
      </c>
      <c r="C640" s="59">
        <v>0.0</v>
      </c>
      <c r="D640" s="27">
        <v>-5845.0</v>
      </c>
      <c r="E640" s="41"/>
    </row>
    <row r="641" hidden="1">
      <c r="A641" s="35" t="s">
        <v>1681</v>
      </c>
      <c r="B641" s="29">
        <v>100371.0</v>
      </c>
      <c r="C641" s="59">
        <v>0.0</v>
      </c>
      <c r="D641" s="27">
        <v>-100371.0</v>
      </c>
      <c r="E641" s="41"/>
    </row>
    <row r="642" hidden="1">
      <c r="A642" s="36" t="s">
        <v>1682</v>
      </c>
      <c r="B642" s="42">
        <v>0.0</v>
      </c>
      <c r="C642" s="65">
        <v>18983.0</v>
      </c>
      <c r="D642" s="66">
        <v>18983.0</v>
      </c>
      <c r="E642" s="45"/>
    </row>
    <row r="643" hidden="1"/>
    <row r="644" hidden="1"/>
    <row r="645" hidden="1">
      <c r="A645" s="5" t="s">
        <v>1982</v>
      </c>
      <c r="B645" s="6"/>
      <c r="C645" s="6"/>
      <c r="D645" s="6"/>
      <c r="E645" s="7"/>
    </row>
    <row r="646" hidden="1">
      <c r="A646" s="10"/>
      <c r="B646" s="11"/>
      <c r="C646" s="11"/>
      <c r="D646" s="11"/>
      <c r="E646" s="12"/>
    </row>
    <row r="647" hidden="1">
      <c r="A647" s="5" t="s">
        <v>1655</v>
      </c>
      <c r="B647" s="6"/>
      <c r="C647" s="6"/>
      <c r="D647" s="6"/>
      <c r="E647" s="7"/>
    </row>
    <row r="648" hidden="1">
      <c r="A648" s="10"/>
      <c r="B648" s="11"/>
      <c r="C648" s="11"/>
      <c r="D648" s="11"/>
      <c r="E648" s="12"/>
    </row>
    <row r="649" hidden="1">
      <c r="A649" s="13">
        <v>45656.0</v>
      </c>
      <c r="B649" s="6"/>
      <c r="C649" s="54" t="s">
        <v>1656</v>
      </c>
      <c r="D649" s="15">
        <v>45657.0</v>
      </c>
      <c r="E649" s="7"/>
    </row>
    <row r="650" hidden="1">
      <c r="A650" s="10"/>
      <c r="B650" s="11"/>
      <c r="C650" s="16"/>
      <c r="D650" s="11"/>
      <c r="E650" s="12"/>
    </row>
    <row r="651" hidden="1">
      <c r="A651" s="55" t="s">
        <v>1985</v>
      </c>
      <c r="B651" s="7"/>
      <c r="C651" s="16"/>
      <c r="D651" s="56" t="s">
        <v>1987</v>
      </c>
      <c r="E651" s="7"/>
    </row>
    <row r="652" hidden="1">
      <c r="A652" s="10"/>
      <c r="B652" s="12"/>
      <c r="C652" s="16"/>
      <c r="D652" s="11"/>
      <c r="E652" s="12"/>
    </row>
    <row r="653" hidden="1">
      <c r="A653" s="19" t="s">
        <v>1657</v>
      </c>
      <c r="B653" s="6"/>
      <c r="C653" s="6"/>
      <c r="D653" s="6"/>
      <c r="E653" s="7"/>
    </row>
    <row r="654" hidden="1">
      <c r="A654" s="20" t="s">
        <v>1658</v>
      </c>
      <c r="B654" s="21" t="s">
        <v>1659</v>
      </c>
      <c r="C654" s="22" t="s">
        <v>1660</v>
      </c>
      <c r="D654" s="21" t="s">
        <v>1661</v>
      </c>
      <c r="E654" s="23" t="s">
        <v>13</v>
      </c>
    </row>
    <row r="655" hidden="1">
      <c r="A655" s="57" t="s">
        <v>1662</v>
      </c>
      <c r="B655" s="25">
        <v>12148.0</v>
      </c>
      <c r="C655" s="26">
        <v>12150.0</v>
      </c>
      <c r="D655" s="27">
        <v>2.0</v>
      </c>
      <c r="E655" s="41"/>
    </row>
    <row r="656" hidden="1">
      <c r="A656" s="57" t="s">
        <v>1663</v>
      </c>
      <c r="B656" s="29">
        <v>4923.0</v>
      </c>
      <c r="C656" s="26">
        <v>4923.0</v>
      </c>
      <c r="D656" s="27">
        <v>0.0</v>
      </c>
      <c r="E656" s="40"/>
    </row>
    <row r="657" hidden="1">
      <c r="A657" s="57" t="s">
        <v>1664</v>
      </c>
      <c r="B657" s="29">
        <v>280.0</v>
      </c>
      <c r="C657" s="26">
        <v>280.0</v>
      </c>
      <c r="D657" s="27">
        <v>0.0</v>
      </c>
      <c r="E657" s="41"/>
    </row>
    <row r="658" hidden="1">
      <c r="A658" s="57" t="s">
        <v>1666</v>
      </c>
      <c r="B658" s="29">
        <v>500.0</v>
      </c>
      <c r="C658" s="26">
        <v>500.0</v>
      </c>
      <c r="D658" s="27">
        <v>0.0</v>
      </c>
      <c r="E658" s="41"/>
    </row>
    <row r="659" hidden="1">
      <c r="A659" s="31" t="s">
        <v>1668</v>
      </c>
      <c r="B659" s="29">
        <v>135.0</v>
      </c>
      <c r="C659" s="26">
        <v>135.0</v>
      </c>
      <c r="D659" s="27">
        <v>0.0</v>
      </c>
      <c r="E659" s="41"/>
    </row>
    <row r="660" hidden="1">
      <c r="A660" s="31" t="s">
        <v>1669</v>
      </c>
      <c r="B660" s="29">
        <v>115.0</v>
      </c>
      <c r="C660" s="26">
        <v>115.0</v>
      </c>
      <c r="D660" s="27">
        <v>0.0</v>
      </c>
      <c r="E660" s="41"/>
    </row>
    <row r="661" hidden="1">
      <c r="A661" s="31" t="s">
        <v>1671</v>
      </c>
      <c r="B661" s="29">
        <v>0.0</v>
      </c>
      <c r="C661" s="26"/>
      <c r="D661" s="27">
        <v>0.0</v>
      </c>
      <c r="E661" s="28"/>
    </row>
    <row r="662" hidden="1">
      <c r="A662" s="31" t="s">
        <v>1673</v>
      </c>
      <c r="B662" s="29">
        <v>880.0</v>
      </c>
      <c r="C662" s="26">
        <v>880.0</v>
      </c>
      <c r="D662" s="27">
        <v>0.0</v>
      </c>
      <c r="E662" s="41"/>
    </row>
    <row r="663" hidden="1">
      <c r="A663" s="58" t="s">
        <v>1674</v>
      </c>
      <c r="B663" s="29">
        <v>31364.0</v>
      </c>
      <c r="C663" s="29">
        <v>30891.0</v>
      </c>
      <c r="D663" s="27">
        <v>-473.0</v>
      </c>
      <c r="E663" s="41"/>
    </row>
    <row r="664" hidden="1">
      <c r="A664" s="58" t="s">
        <v>1675</v>
      </c>
      <c r="B664" s="29">
        <v>5618.0</v>
      </c>
      <c r="C664" s="59">
        <v>5618.0</v>
      </c>
      <c r="D664" s="27">
        <v>0.0</v>
      </c>
      <c r="E664" s="41"/>
    </row>
    <row r="665" hidden="1">
      <c r="A665" s="58" t="s">
        <v>1676</v>
      </c>
      <c r="B665" s="29">
        <v>24976.0</v>
      </c>
      <c r="C665" s="59">
        <v>24976.0</v>
      </c>
      <c r="D665" s="27">
        <v>0.0</v>
      </c>
      <c r="E665" s="41"/>
    </row>
    <row r="666" hidden="1">
      <c r="A666" s="58" t="s">
        <v>1677</v>
      </c>
      <c r="B666" s="29">
        <v>14773.0</v>
      </c>
      <c r="C666" s="59">
        <v>14773.0</v>
      </c>
      <c r="D666" s="27">
        <v>0.0</v>
      </c>
      <c r="E666" s="41"/>
    </row>
    <row r="667" hidden="1">
      <c r="A667" s="58" t="s">
        <v>1679</v>
      </c>
      <c r="B667" s="29">
        <v>4659.0</v>
      </c>
      <c r="C667" s="59">
        <v>4659.0</v>
      </c>
      <c r="D667" s="27">
        <v>0.0</v>
      </c>
      <c r="E667" s="41"/>
    </row>
    <row r="668" hidden="1">
      <c r="A668" s="58" t="s">
        <v>1680</v>
      </c>
      <c r="B668" s="29">
        <v>5845.0</v>
      </c>
      <c r="C668" s="59">
        <v>5845.0</v>
      </c>
      <c r="D668" s="27">
        <v>0.0</v>
      </c>
      <c r="E668" s="41"/>
    </row>
    <row r="669" hidden="1">
      <c r="A669" s="35" t="s">
        <v>1681</v>
      </c>
      <c r="B669" s="29">
        <v>100371.0</v>
      </c>
      <c r="C669" s="59">
        <v>99898.0</v>
      </c>
      <c r="D669" s="27">
        <v>-473.0</v>
      </c>
      <c r="E669" s="41"/>
    </row>
    <row r="670" hidden="1">
      <c r="A670" s="36" t="s">
        <v>1682</v>
      </c>
      <c r="B670" s="42">
        <v>0.0</v>
      </c>
      <c r="C670" s="65">
        <v>2.0</v>
      </c>
      <c r="D670" s="66">
        <v>2.0</v>
      </c>
      <c r="E670" s="45"/>
    </row>
    <row r="671" hidden="1"/>
    <row r="672" hidden="1"/>
    <row r="673" hidden="1">
      <c r="A673" s="5" t="s">
        <v>1982</v>
      </c>
      <c r="B673" s="6"/>
      <c r="C673" s="6"/>
      <c r="D673" s="6"/>
      <c r="E673" s="7"/>
    </row>
    <row r="674" hidden="1">
      <c r="A674" s="10"/>
      <c r="B674" s="11"/>
      <c r="C674" s="11"/>
      <c r="D674" s="11"/>
      <c r="E674" s="12"/>
    </row>
    <row r="675" hidden="1">
      <c r="A675" s="5" t="s">
        <v>1655</v>
      </c>
      <c r="B675" s="6"/>
      <c r="C675" s="6"/>
      <c r="D675" s="6"/>
      <c r="E675" s="7"/>
    </row>
    <row r="676" hidden="1">
      <c r="A676" s="10"/>
      <c r="B676" s="11"/>
      <c r="C676" s="11"/>
      <c r="D676" s="11"/>
      <c r="E676" s="12"/>
    </row>
    <row r="677" hidden="1">
      <c r="A677" s="13">
        <v>45658.0</v>
      </c>
      <c r="B677" s="6"/>
      <c r="C677" s="54" t="s">
        <v>1656</v>
      </c>
      <c r="D677" s="15">
        <v>45662.0</v>
      </c>
      <c r="E677" s="7"/>
    </row>
    <row r="678" hidden="1">
      <c r="A678" s="10"/>
      <c r="B678" s="11"/>
      <c r="C678" s="16"/>
      <c r="D678" s="11"/>
      <c r="E678" s="12"/>
    </row>
    <row r="679" hidden="1">
      <c r="A679" s="55" t="s">
        <v>1988</v>
      </c>
      <c r="B679" s="7"/>
      <c r="C679" s="16"/>
      <c r="D679" s="56" t="s">
        <v>1986</v>
      </c>
      <c r="E679" s="7"/>
    </row>
    <row r="680" hidden="1">
      <c r="A680" s="10"/>
      <c r="B680" s="12"/>
      <c r="C680" s="16"/>
      <c r="D680" s="11"/>
      <c r="E680" s="12"/>
    </row>
    <row r="681" hidden="1">
      <c r="A681" s="19" t="s">
        <v>1657</v>
      </c>
      <c r="B681" s="6"/>
      <c r="C681" s="6"/>
      <c r="D681" s="6"/>
      <c r="E681" s="7"/>
    </row>
    <row r="682" hidden="1">
      <c r="A682" s="20" t="s">
        <v>1658</v>
      </c>
      <c r="B682" s="21" t="s">
        <v>1659</v>
      </c>
      <c r="C682" s="22" t="s">
        <v>1660</v>
      </c>
      <c r="D682" s="21" t="s">
        <v>1661</v>
      </c>
      <c r="E682" s="23" t="s">
        <v>13</v>
      </c>
    </row>
    <row r="683" hidden="1">
      <c r="A683" s="57" t="s">
        <v>1662</v>
      </c>
      <c r="B683" s="25">
        <v>29053.0</v>
      </c>
      <c r="C683" s="26">
        <v>29055.0</v>
      </c>
      <c r="D683" s="27">
        <v>2.0</v>
      </c>
      <c r="E683" s="41"/>
    </row>
    <row r="684" hidden="1">
      <c r="A684" s="57" t="s">
        <v>1663</v>
      </c>
      <c r="B684" s="29">
        <v>15937.0</v>
      </c>
      <c r="C684" s="26">
        <v>15937.0</v>
      </c>
      <c r="D684" s="27">
        <v>0.0</v>
      </c>
      <c r="E684" s="40"/>
    </row>
    <row r="685" hidden="1">
      <c r="A685" s="57" t="s">
        <v>1664</v>
      </c>
      <c r="B685" s="29">
        <v>0.0</v>
      </c>
      <c r="C685" s="26"/>
      <c r="D685" s="27">
        <v>0.0</v>
      </c>
      <c r="E685" s="41"/>
    </row>
    <row r="686" hidden="1">
      <c r="A686" s="57" t="s">
        <v>1666</v>
      </c>
      <c r="B686" s="29">
        <v>499.0</v>
      </c>
      <c r="C686" s="26">
        <v>499.0</v>
      </c>
      <c r="D686" s="27">
        <v>0.0</v>
      </c>
      <c r="E686" s="41"/>
    </row>
    <row r="687" hidden="1">
      <c r="A687" s="31" t="s">
        <v>1668</v>
      </c>
      <c r="B687" s="29">
        <v>0.0</v>
      </c>
      <c r="C687" s="26"/>
      <c r="D687" s="27">
        <v>0.0</v>
      </c>
      <c r="E687" s="41"/>
    </row>
    <row r="688" hidden="1">
      <c r="A688" s="31" t="s">
        <v>1669</v>
      </c>
      <c r="B688" s="29">
        <v>0.0</v>
      </c>
      <c r="C688" s="26"/>
      <c r="D688" s="27">
        <v>0.0</v>
      </c>
      <c r="E688" s="41"/>
    </row>
    <row r="689" hidden="1">
      <c r="A689" s="31" t="s">
        <v>1671</v>
      </c>
      <c r="B689" s="29">
        <v>150.0</v>
      </c>
      <c r="C689" s="26">
        <v>150.0</v>
      </c>
      <c r="D689" s="27">
        <v>0.0</v>
      </c>
      <c r="E689" s="28"/>
    </row>
    <row r="690" hidden="1">
      <c r="A690" s="31" t="s">
        <v>1673</v>
      </c>
      <c r="B690" s="29">
        <v>2920.0</v>
      </c>
      <c r="C690" s="26">
        <v>2920.0</v>
      </c>
      <c r="D690" s="27">
        <v>0.0</v>
      </c>
      <c r="E690" s="41"/>
    </row>
    <row r="691" hidden="1">
      <c r="A691" s="58" t="s">
        <v>1674</v>
      </c>
      <c r="B691" s="29">
        <v>92542.0</v>
      </c>
      <c r="C691" s="29">
        <v>92542.0</v>
      </c>
      <c r="D691" s="27">
        <v>0.0</v>
      </c>
      <c r="E691" s="41"/>
    </row>
    <row r="692" hidden="1">
      <c r="A692" s="58" t="s">
        <v>1675</v>
      </c>
      <c r="B692" s="29">
        <v>20828.0</v>
      </c>
      <c r="C692" s="59">
        <v>20828.0</v>
      </c>
      <c r="D692" s="27">
        <v>0.0</v>
      </c>
      <c r="E692" s="41"/>
    </row>
    <row r="693" hidden="1">
      <c r="A693" s="58" t="s">
        <v>1676</v>
      </c>
      <c r="B693" s="29">
        <v>52061.0</v>
      </c>
      <c r="C693" s="59">
        <v>52061.0</v>
      </c>
      <c r="D693" s="27">
        <v>0.0</v>
      </c>
      <c r="E693" s="41"/>
    </row>
    <row r="694" hidden="1">
      <c r="A694" s="58" t="s">
        <v>1677</v>
      </c>
      <c r="B694" s="29">
        <v>45319.5</v>
      </c>
      <c r="C694" s="59">
        <v>45319.5</v>
      </c>
      <c r="D694" s="27">
        <v>0.0</v>
      </c>
      <c r="E694" s="41"/>
    </row>
    <row r="695" hidden="1">
      <c r="A695" s="58" t="s">
        <v>1679</v>
      </c>
      <c r="B695" s="29">
        <v>4572.0</v>
      </c>
      <c r="C695" s="59">
        <v>4572.0</v>
      </c>
      <c r="D695" s="27">
        <v>0.0</v>
      </c>
      <c r="E695" s="41"/>
    </row>
    <row r="696" hidden="1">
      <c r="A696" s="58" t="s">
        <v>1680</v>
      </c>
      <c r="B696" s="29">
        <v>9603.0</v>
      </c>
      <c r="C696" s="59">
        <v>9603.0</v>
      </c>
      <c r="D696" s="27">
        <v>0.0</v>
      </c>
      <c r="E696" s="41"/>
    </row>
    <row r="697" hidden="1">
      <c r="A697" s="35" t="s">
        <v>1681</v>
      </c>
      <c r="B697" s="29">
        <v>263859.5</v>
      </c>
      <c r="C697" s="59">
        <v>263859.5</v>
      </c>
      <c r="D697" s="27">
        <v>0.0</v>
      </c>
      <c r="E697" s="41"/>
    </row>
    <row r="698" hidden="1">
      <c r="A698" s="36" t="s">
        <v>1682</v>
      </c>
      <c r="B698" s="42">
        <v>22.0</v>
      </c>
      <c r="C698" s="65">
        <v>24.0</v>
      </c>
      <c r="D698" s="66">
        <v>2.0</v>
      </c>
      <c r="E698" s="45"/>
    </row>
    <row r="699" hidden="1"/>
    <row r="700" hidden="1"/>
    <row r="701" hidden="1">
      <c r="A701" s="5" t="s">
        <v>1982</v>
      </c>
      <c r="B701" s="6"/>
      <c r="C701" s="6"/>
      <c r="D701" s="6"/>
      <c r="E701" s="7"/>
    </row>
    <row r="702" hidden="1">
      <c r="A702" s="10"/>
      <c r="B702" s="11"/>
      <c r="C702" s="11"/>
      <c r="D702" s="11"/>
      <c r="E702" s="12"/>
    </row>
    <row r="703" hidden="1">
      <c r="A703" s="5" t="s">
        <v>1655</v>
      </c>
      <c r="B703" s="6"/>
      <c r="C703" s="6"/>
      <c r="D703" s="6"/>
      <c r="E703" s="7"/>
    </row>
    <row r="704" hidden="1">
      <c r="A704" s="10"/>
      <c r="B704" s="11"/>
      <c r="C704" s="11"/>
      <c r="D704" s="11"/>
      <c r="E704" s="12"/>
    </row>
    <row r="705" hidden="1">
      <c r="A705" s="13">
        <v>45663.0</v>
      </c>
      <c r="B705" s="6"/>
      <c r="C705" s="54" t="s">
        <v>1656</v>
      </c>
      <c r="D705" s="15">
        <v>45669.0</v>
      </c>
      <c r="E705" s="7"/>
    </row>
    <row r="706" hidden="1">
      <c r="A706" s="10"/>
      <c r="B706" s="11"/>
      <c r="C706" s="16"/>
      <c r="D706" s="11"/>
      <c r="E706" s="12"/>
    </row>
    <row r="707" hidden="1">
      <c r="A707" s="55" t="s">
        <v>1985</v>
      </c>
      <c r="B707" s="7"/>
      <c r="C707" s="16"/>
      <c r="D707" s="56" t="s">
        <v>1986</v>
      </c>
      <c r="E707" s="7"/>
    </row>
    <row r="708" hidden="1">
      <c r="A708" s="10"/>
      <c r="B708" s="12"/>
      <c r="C708" s="16"/>
      <c r="D708" s="11"/>
      <c r="E708" s="12"/>
    </row>
    <row r="709" hidden="1">
      <c r="A709" s="19" t="s">
        <v>1657</v>
      </c>
      <c r="B709" s="6"/>
      <c r="C709" s="6"/>
      <c r="D709" s="6"/>
      <c r="E709" s="7"/>
    </row>
    <row r="710" hidden="1">
      <c r="A710" s="20" t="s">
        <v>1658</v>
      </c>
      <c r="B710" s="21" t="s">
        <v>1659</v>
      </c>
      <c r="C710" s="22" t="s">
        <v>1660</v>
      </c>
      <c r="D710" s="21" t="s">
        <v>1661</v>
      </c>
      <c r="E710" s="23" t="s">
        <v>13</v>
      </c>
    </row>
    <row r="711" hidden="1">
      <c r="A711" s="57" t="s">
        <v>1662</v>
      </c>
      <c r="B711" s="25">
        <v>43686.0</v>
      </c>
      <c r="C711" s="26">
        <v>43686.0</v>
      </c>
      <c r="D711" s="27">
        <v>0.0</v>
      </c>
      <c r="E711" s="41"/>
    </row>
    <row r="712" hidden="1">
      <c r="A712" s="57" t="s">
        <v>1663</v>
      </c>
      <c r="B712" s="29">
        <v>15511.5</v>
      </c>
      <c r="C712" s="26">
        <v>15511.5</v>
      </c>
      <c r="D712" s="27">
        <v>0.0</v>
      </c>
      <c r="E712" s="40"/>
    </row>
    <row r="713" hidden="1">
      <c r="A713" s="57" t="s">
        <v>1664</v>
      </c>
      <c r="B713" s="29">
        <v>240.0</v>
      </c>
      <c r="C713" s="26">
        <v>240.0</v>
      </c>
      <c r="D713" s="27">
        <v>0.0</v>
      </c>
      <c r="E713" s="41"/>
    </row>
    <row r="714" hidden="1">
      <c r="A714" s="57" t="s">
        <v>1666</v>
      </c>
      <c r="B714" s="29">
        <v>500.0</v>
      </c>
      <c r="C714" s="26">
        <v>500.0</v>
      </c>
      <c r="D714" s="27">
        <v>0.0</v>
      </c>
      <c r="E714" s="41"/>
    </row>
    <row r="715" hidden="1">
      <c r="A715" s="31" t="s">
        <v>1668</v>
      </c>
      <c r="B715" s="29">
        <v>0.0</v>
      </c>
      <c r="C715" s="26"/>
      <c r="D715" s="27">
        <v>0.0</v>
      </c>
      <c r="E715" s="41"/>
    </row>
    <row r="716" hidden="1">
      <c r="A716" s="31" t="s">
        <v>1669</v>
      </c>
      <c r="B716" s="29">
        <v>0.0</v>
      </c>
      <c r="C716" s="26"/>
      <c r="D716" s="27">
        <v>0.0</v>
      </c>
      <c r="E716" s="41"/>
    </row>
    <row r="717" hidden="1">
      <c r="A717" s="31" t="s">
        <v>1671</v>
      </c>
      <c r="B717" s="29">
        <v>1000.0</v>
      </c>
      <c r="C717" s="26">
        <v>1000.0</v>
      </c>
      <c r="D717" s="27">
        <v>0.0</v>
      </c>
      <c r="E717" s="28" t="s">
        <v>3792</v>
      </c>
    </row>
    <row r="718" hidden="1">
      <c r="A718" s="31" t="s">
        <v>1673</v>
      </c>
      <c r="B718" s="29">
        <v>3200.0</v>
      </c>
      <c r="C718" s="26">
        <v>3200.0</v>
      </c>
      <c r="D718" s="27">
        <v>0.0</v>
      </c>
      <c r="E718" s="41"/>
    </row>
    <row r="719" hidden="1">
      <c r="A719" s="58" t="s">
        <v>1674</v>
      </c>
      <c r="B719" s="29">
        <v>106137.0</v>
      </c>
      <c r="C719" s="29">
        <v>106137.0</v>
      </c>
      <c r="D719" s="27">
        <v>0.0</v>
      </c>
      <c r="E719" s="41"/>
    </row>
    <row r="720" hidden="1">
      <c r="A720" s="58" t="s">
        <v>1675</v>
      </c>
      <c r="B720" s="29">
        <v>33201.0</v>
      </c>
      <c r="C720" s="59">
        <v>33201.0</v>
      </c>
      <c r="D720" s="27">
        <v>0.0</v>
      </c>
      <c r="E720" s="41"/>
    </row>
    <row r="721" hidden="1">
      <c r="A721" s="58" t="s">
        <v>1676</v>
      </c>
      <c r="B721" s="29">
        <v>62752.0</v>
      </c>
      <c r="C721" s="59">
        <v>62752.0</v>
      </c>
      <c r="D721" s="27">
        <v>0.0</v>
      </c>
      <c r="E721" s="41"/>
    </row>
    <row r="722" hidden="1">
      <c r="A722" s="58" t="s">
        <v>1677</v>
      </c>
      <c r="B722" s="29">
        <v>63043.5</v>
      </c>
      <c r="C722" s="59">
        <v>63043.5</v>
      </c>
      <c r="D722" s="27">
        <v>0.0</v>
      </c>
      <c r="E722" s="41"/>
    </row>
    <row r="723" hidden="1">
      <c r="A723" s="58" t="s">
        <v>1679</v>
      </c>
      <c r="B723" s="29">
        <v>6934.0</v>
      </c>
      <c r="C723" s="59">
        <v>6934.0</v>
      </c>
      <c r="D723" s="27">
        <v>0.0</v>
      </c>
      <c r="E723" s="41"/>
    </row>
    <row r="724" hidden="1">
      <c r="A724" s="58" t="s">
        <v>1680</v>
      </c>
      <c r="B724" s="29">
        <v>20419.0</v>
      </c>
      <c r="C724" s="59">
        <v>20419.0</v>
      </c>
      <c r="D724" s="27">
        <v>0.0</v>
      </c>
      <c r="E724" s="41"/>
    </row>
    <row r="725" hidden="1">
      <c r="A725" s="35" t="s">
        <v>1681</v>
      </c>
      <c r="B725" s="29">
        <v>336191.5</v>
      </c>
      <c r="C725" s="59">
        <v>336191.5</v>
      </c>
      <c r="D725" s="27">
        <v>0.0</v>
      </c>
      <c r="E725" s="41"/>
    </row>
    <row r="726" hidden="1">
      <c r="A726" s="36" t="s">
        <v>1682</v>
      </c>
      <c r="B726" s="42">
        <v>13.5</v>
      </c>
      <c r="C726" s="65">
        <v>13.5</v>
      </c>
      <c r="D726" s="66">
        <v>0.0</v>
      </c>
      <c r="E726" s="45"/>
    </row>
    <row r="727" hidden="1"/>
    <row r="728" hidden="1"/>
    <row r="729" hidden="1">
      <c r="A729" s="5" t="s">
        <v>1982</v>
      </c>
      <c r="B729" s="6"/>
      <c r="C729" s="6"/>
      <c r="D729" s="6"/>
      <c r="E729" s="7"/>
    </row>
    <row r="730" hidden="1">
      <c r="A730" s="10"/>
      <c r="B730" s="11"/>
      <c r="C730" s="11"/>
      <c r="D730" s="11"/>
      <c r="E730" s="12"/>
    </row>
    <row r="731" hidden="1">
      <c r="A731" s="5" t="s">
        <v>1655</v>
      </c>
      <c r="B731" s="6"/>
      <c r="C731" s="6"/>
      <c r="D731" s="6"/>
      <c r="E731" s="7"/>
    </row>
    <row r="732" hidden="1">
      <c r="A732" s="10"/>
      <c r="B732" s="11"/>
      <c r="C732" s="11"/>
      <c r="D732" s="11"/>
      <c r="E732" s="12"/>
    </row>
    <row r="733" hidden="1">
      <c r="A733" s="13">
        <v>45670.0</v>
      </c>
      <c r="B733" s="6"/>
      <c r="C733" s="54" t="s">
        <v>1656</v>
      </c>
      <c r="D733" s="15">
        <v>45676.0</v>
      </c>
      <c r="E733" s="7"/>
    </row>
    <row r="734" hidden="1">
      <c r="A734" s="10"/>
      <c r="B734" s="11"/>
      <c r="C734" s="16"/>
      <c r="D734" s="11"/>
      <c r="E734" s="12"/>
    </row>
    <row r="735" hidden="1">
      <c r="A735" s="55" t="s">
        <v>1985</v>
      </c>
      <c r="B735" s="7"/>
      <c r="C735" s="16"/>
      <c r="D735" s="56" t="s">
        <v>1986</v>
      </c>
      <c r="E735" s="7"/>
    </row>
    <row r="736" hidden="1">
      <c r="A736" s="10"/>
      <c r="B736" s="12"/>
      <c r="C736" s="16"/>
      <c r="D736" s="11"/>
      <c r="E736" s="12"/>
    </row>
    <row r="737" hidden="1">
      <c r="A737" s="19" t="s">
        <v>1657</v>
      </c>
      <c r="B737" s="6"/>
      <c r="C737" s="6"/>
      <c r="D737" s="6"/>
      <c r="E737" s="7"/>
    </row>
    <row r="738" hidden="1">
      <c r="A738" s="20" t="s">
        <v>1658</v>
      </c>
      <c r="B738" s="21" t="s">
        <v>1659</v>
      </c>
      <c r="C738" s="22" t="s">
        <v>1660</v>
      </c>
      <c r="D738" s="21" t="s">
        <v>1661</v>
      </c>
      <c r="E738" s="23" t="s">
        <v>13</v>
      </c>
    </row>
    <row r="739" hidden="1">
      <c r="A739" s="57" t="s">
        <v>1662</v>
      </c>
      <c r="B739" s="25">
        <v>34499.0</v>
      </c>
      <c r="C739" s="26">
        <v>34500.0</v>
      </c>
      <c r="D739" s="27">
        <v>1.0</v>
      </c>
      <c r="E739" s="41"/>
    </row>
    <row r="740" hidden="1">
      <c r="A740" s="57" t="s">
        <v>1663</v>
      </c>
      <c r="B740" s="29">
        <v>23376.0</v>
      </c>
      <c r="C740" s="26">
        <v>23376.0</v>
      </c>
      <c r="D740" s="27">
        <v>0.0</v>
      </c>
      <c r="E740" s="40"/>
    </row>
    <row r="741" hidden="1">
      <c r="A741" s="57" t="s">
        <v>1664</v>
      </c>
      <c r="B741" s="29">
        <v>300.0</v>
      </c>
      <c r="C741" s="26">
        <v>300.0</v>
      </c>
      <c r="D741" s="27">
        <v>0.0</v>
      </c>
      <c r="E741" s="41"/>
    </row>
    <row r="742" hidden="1">
      <c r="A742" s="57" t="s">
        <v>1666</v>
      </c>
      <c r="B742" s="29">
        <v>500.0</v>
      </c>
      <c r="C742" s="26">
        <v>500.0</v>
      </c>
      <c r="D742" s="27">
        <v>0.0</v>
      </c>
      <c r="E742" s="41"/>
    </row>
    <row r="743" hidden="1">
      <c r="A743" s="31" t="s">
        <v>1668</v>
      </c>
      <c r="B743" s="29">
        <v>219.0</v>
      </c>
      <c r="C743" s="26">
        <v>209.0</v>
      </c>
      <c r="D743" s="27">
        <v>-10.0</v>
      </c>
      <c r="E743" s="28" t="s">
        <v>3793</v>
      </c>
    </row>
    <row r="744" hidden="1">
      <c r="A744" s="31" t="s">
        <v>1669</v>
      </c>
      <c r="B744" s="29">
        <v>0.0</v>
      </c>
      <c r="C744" s="26"/>
      <c r="D744" s="27">
        <v>0.0</v>
      </c>
      <c r="E744" s="41"/>
    </row>
    <row r="745" hidden="1">
      <c r="A745" s="31" t="s">
        <v>1671</v>
      </c>
      <c r="B745" s="29">
        <v>190.0</v>
      </c>
      <c r="C745" s="26">
        <v>110.0</v>
      </c>
      <c r="D745" s="27">
        <v>-80.0</v>
      </c>
      <c r="E745" s="28" t="s">
        <v>3794</v>
      </c>
    </row>
    <row r="746" hidden="1">
      <c r="A746" s="31" t="s">
        <v>1673</v>
      </c>
      <c r="B746" s="29">
        <v>3560.0</v>
      </c>
      <c r="C746" s="26">
        <v>3640.0</v>
      </c>
      <c r="D746" s="27">
        <v>80.0</v>
      </c>
      <c r="E746" s="41"/>
    </row>
    <row r="747" hidden="1">
      <c r="A747" s="58" t="s">
        <v>1674</v>
      </c>
      <c r="B747" s="29">
        <v>98514.0</v>
      </c>
      <c r="C747" s="29">
        <v>98514.0</v>
      </c>
      <c r="D747" s="27">
        <v>0.0</v>
      </c>
      <c r="E747" s="41"/>
    </row>
    <row r="748" hidden="1">
      <c r="A748" s="58" t="s">
        <v>1675</v>
      </c>
      <c r="B748" s="29">
        <v>28744.0</v>
      </c>
      <c r="C748" s="59">
        <v>28744.0</v>
      </c>
      <c r="D748" s="27">
        <v>0.0</v>
      </c>
      <c r="E748" s="41"/>
    </row>
    <row r="749" hidden="1">
      <c r="A749" s="58" t="s">
        <v>1676</v>
      </c>
      <c r="B749" s="29">
        <v>73877.0</v>
      </c>
      <c r="C749" s="59">
        <v>73877.0</v>
      </c>
      <c r="D749" s="27">
        <v>0.0</v>
      </c>
      <c r="E749" s="41"/>
    </row>
    <row r="750" hidden="1">
      <c r="A750" s="58" t="s">
        <v>1677</v>
      </c>
      <c r="B750" s="29">
        <v>53288.0</v>
      </c>
      <c r="C750" s="59">
        <v>53288.0</v>
      </c>
      <c r="D750" s="27">
        <v>0.0</v>
      </c>
      <c r="E750" s="41"/>
    </row>
    <row r="751" hidden="1">
      <c r="A751" s="58" t="s">
        <v>1679</v>
      </c>
      <c r="B751" s="29">
        <v>6322.0</v>
      </c>
      <c r="C751" s="59">
        <v>6322.0</v>
      </c>
      <c r="D751" s="27">
        <v>0.0</v>
      </c>
      <c r="E751" s="41"/>
    </row>
    <row r="752" hidden="1">
      <c r="A752" s="58" t="s">
        <v>1680</v>
      </c>
      <c r="B752" s="29">
        <v>11480.0</v>
      </c>
      <c r="C752" s="59">
        <v>11480.0</v>
      </c>
      <c r="D752" s="27">
        <v>0.0</v>
      </c>
      <c r="E752" s="41"/>
    </row>
    <row r="753" hidden="1">
      <c r="A753" s="35" t="s">
        <v>1681</v>
      </c>
      <c r="B753" s="29">
        <v>323367.5</v>
      </c>
      <c r="C753" s="59">
        <v>323367.5</v>
      </c>
      <c r="D753" s="27">
        <v>0.0</v>
      </c>
      <c r="E753" s="41"/>
    </row>
    <row r="754" hidden="1">
      <c r="A754" s="36" t="s">
        <v>1682</v>
      </c>
      <c r="B754" s="42">
        <v>21.5</v>
      </c>
      <c r="C754" s="65">
        <v>12.5</v>
      </c>
      <c r="D754" s="66">
        <v>-9.0</v>
      </c>
      <c r="E754" s="45"/>
    </row>
    <row r="755" hidden="1"/>
    <row r="756" hidden="1"/>
    <row r="757" hidden="1">
      <c r="A757" s="5" t="s">
        <v>1982</v>
      </c>
      <c r="B757" s="6"/>
      <c r="C757" s="6"/>
      <c r="D757" s="6"/>
      <c r="E757" s="7"/>
    </row>
    <row r="758" hidden="1">
      <c r="A758" s="10"/>
      <c r="B758" s="11"/>
      <c r="C758" s="11"/>
      <c r="D758" s="11"/>
      <c r="E758" s="12"/>
    </row>
    <row r="759" hidden="1">
      <c r="A759" s="5" t="s">
        <v>1655</v>
      </c>
      <c r="B759" s="6"/>
      <c r="C759" s="6"/>
      <c r="D759" s="6"/>
      <c r="E759" s="7"/>
    </row>
    <row r="760" hidden="1">
      <c r="A760" s="10"/>
      <c r="B760" s="11"/>
      <c r="C760" s="11"/>
      <c r="D760" s="11"/>
      <c r="E760" s="12"/>
    </row>
    <row r="761" hidden="1">
      <c r="A761" s="13">
        <v>45677.0</v>
      </c>
      <c r="B761" s="6"/>
      <c r="C761" s="54" t="s">
        <v>1656</v>
      </c>
      <c r="D761" s="15">
        <v>45683.0</v>
      </c>
      <c r="E761" s="7"/>
    </row>
    <row r="762" hidden="1">
      <c r="A762" s="10"/>
      <c r="B762" s="11"/>
      <c r="C762" s="16"/>
      <c r="D762" s="11"/>
      <c r="E762" s="12"/>
    </row>
    <row r="763" hidden="1">
      <c r="A763" s="55" t="s">
        <v>1985</v>
      </c>
      <c r="B763" s="7"/>
      <c r="C763" s="16"/>
      <c r="D763" s="56" t="s">
        <v>1986</v>
      </c>
      <c r="E763" s="7"/>
    </row>
    <row r="764" hidden="1">
      <c r="A764" s="10"/>
      <c r="B764" s="12"/>
      <c r="C764" s="16"/>
      <c r="D764" s="11"/>
      <c r="E764" s="12"/>
    </row>
    <row r="765" hidden="1">
      <c r="A765" s="19" t="s">
        <v>1657</v>
      </c>
      <c r="B765" s="6"/>
      <c r="C765" s="6"/>
      <c r="D765" s="6"/>
      <c r="E765" s="7"/>
    </row>
    <row r="766" hidden="1">
      <c r="A766" s="20" t="s">
        <v>1658</v>
      </c>
      <c r="B766" s="21" t="s">
        <v>1659</v>
      </c>
      <c r="C766" s="22" t="s">
        <v>1660</v>
      </c>
      <c r="D766" s="21" t="s">
        <v>1661</v>
      </c>
      <c r="E766" s="23" t="s">
        <v>13</v>
      </c>
    </row>
    <row r="767" hidden="1">
      <c r="A767" s="57" t="s">
        <v>1662</v>
      </c>
      <c r="B767" s="25">
        <v>29859.0</v>
      </c>
      <c r="C767" s="26">
        <v>29860.0</v>
      </c>
      <c r="D767" s="27">
        <v>1.0</v>
      </c>
      <c r="E767" s="41"/>
    </row>
    <row r="768" hidden="1">
      <c r="A768" s="57" t="s">
        <v>1663</v>
      </c>
      <c r="B768" s="29">
        <v>23008.0</v>
      </c>
      <c r="C768" s="26">
        <v>23008.0</v>
      </c>
      <c r="D768" s="27">
        <v>0.0</v>
      </c>
      <c r="E768" s="40"/>
    </row>
    <row r="769" hidden="1">
      <c r="A769" s="57" t="s">
        <v>1664</v>
      </c>
      <c r="B769" s="29">
        <v>0.0</v>
      </c>
      <c r="C769" s="26"/>
      <c r="D769" s="27">
        <v>0.0</v>
      </c>
      <c r="E769" s="41"/>
    </row>
    <row r="770" hidden="1">
      <c r="A770" s="57" t="s">
        <v>1666</v>
      </c>
      <c r="B770" s="29">
        <v>1000.0</v>
      </c>
      <c r="C770" s="26">
        <v>1000.0</v>
      </c>
      <c r="D770" s="27">
        <v>0.0</v>
      </c>
      <c r="E770" s="41"/>
    </row>
    <row r="771" hidden="1">
      <c r="A771" s="31" t="s">
        <v>1668</v>
      </c>
      <c r="B771" s="29">
        <v>0.0</v>
      </c>
      <c r="C771" s="26"/>
      <c r="D771" s="27">
        <v>0.0</v>
      </c>
      <c r="E771" s="28"/>
    </row>
    <row r="772" hidden="1">
      <c r="A772" s="31" t="s">
        <v>1669</v>
      </c>
      <c r="B772" s="29">
        <v>0.0</v>
      </c>
      <c r="C772" s="26"/>
      <c r="D772" s="27">
        <v>0.0</v>
      </c>
      <c r="E772" s="41"/>
    </row>
    <row r="773" hidden="1">
      <c r="A773" s="31" t="s">
        <v>1671</v>
      </c>
      <c r="B773" s="29">
        <v>185.0</v>
      </c>
      <c r="C773" s="26">
        <v>105.0</v>
      </c>
      <c r="D773" s="27">
        <v>-80.0</v>
      </c>
      <c r="E773" s="28" t="s">
        <v>3795</v>
      </c>
    </row>
    <row r="774" hidden="1">
      <c r="A774" s="31" t="s">
        <v>1673</v>
      </c>
      <c r="B774" s="29">
        <v>3160.0</v>
      </c>
      <c r="C774" s="26">
        <v>3240.0</v>
      </c>
      <c r="D774" s="27">
        <v>80.0</v>
      </c>
      <c r="E774" s="41"/>
    </row>
    <row r="775" hidden="1">
      <c r="A775" s="58" t="s">
        <v>1674</v>
      </c>
      <c r="B775" s="29">
        <v>89046.0</v>
      </c>
      <c r="C775" s="29">
        <v>89046.0</v>
      </c>
      <c r="D775" s="27">
        <v>0.0</v>
      </c>
      <c r="E775" s="41"/>
    </row>
    <row r="776" hidden="1">
      <c r="A776" s="58" t="s">
        <v>1675</v>
      </c>
      <c r="B776" s="29">
        <v>22499.0</v>
      </c>
      <c r="C776" s="59">
        <v>22499.0</v>
      </c>
      <c r="D776" s="27">
        <v>0.0</v>
      </c>
      <c r="E776" s="41"/>
    </row>
    <row r="777" hidden="1">
      <c r="A777" s="58" t="s">
        <v>1676</v>
      </c>
      <c r="B777" s="29">
        <v>76239.0</v>
      </c>
      <c r="C777" s="59">
        <v>76239.0</v>
      </c>
      <c r="D777" s="27">
        <v>0.0</v>
      </c>
      <c r="E777" s="41"/>
    </row>
    <row r="778" hidden="1">
      <c r="A778" s="58" t="s">
        <v>1677</v>
      </c>
      <c r="B778" s="29">
        <v>60242.5</v>
      </c>
      <c r="C778" s="59">
        <v>60242.5</v>
      </c>
      <c r="D778" s="27">
        <v>0.0</v>
      </c>
      <c r="E778" s="41"/>
    </row>
    <row r="779" hidden="1">
      <c r="A779" s="58" t="s">
        <v>1679</v>
      </c>
      <c r="B779" s="29">
        <v>5336.0</v>
      </c>
      <c r="C779" s="59">
        <v>5336.0</v>
      </c>
      <c r="D779" s="27">
        <v>0.0</v>
      </c>
      <c r="E779" s="41"/>
    </row>
    <row r="780" hidden="1">
      <c r="A780" s="58" t="s">
        <v>1680</v>
      </c>
      <c r="B780" s="29">
        <v>10002.0</v>
      </c>
      <c r="C780" s="59">
        <v>10002.0</v>
      </c>
      <c r="D780" s="27">
        <v>0.0</v>
      </c>
      <c r="E780" s="41"/>
    </row>
    <row r="781" hidden="1">
      <c r="A781" s="35" t="s">
        <v>1681</v>
      </c>
      <c r="B781" s="29">
        <v>310556.0</v>
      </c>
      <c r="C781" s="59">
        <v>310556.0</v>
      </c>
      <c r="D781" s="27">
        <v>0.0</v>
      </c>
      <c r="E781" s="41"/>
    </row>
    <row r="782" hidden="1">
      <c r="A782" s="36" t="s">
        <v>1682</v>
      </c>
      <c r="B782" s="42">
        <v>18.5</v>
      </c>
      <c r="C782" s="65">
        <v>19.5</v>
      </c>
      <c r="D782" s="66">
        <v>1.0</v>
      </c>
      <c r="E782" s="45"/>
    </row>
    <row r="783" hidden="1"/>
    <row r="784" hidden="1"/>
    <row r="785" hidden="1">
      <c r="A785" s="5" t="s">
        <v>1982</v>
      </c>
      <c r="B785" s="6"/>
      <c r="C785" s="6"/>
      <c r="D785" s="6"/>
      <c r="E785" s="7"/>
    </row>
    <row r="786" hidden="1">
      <c r="A786" s="10"/>
      <c r="B786" s="11"/>
      <c r="C786" s="11"/>
      <c r="D786" s="11"/>
      <c r="E786" s="12"/>
    </row>
    <row r="787" hidden="1">
      <c r="A787" s="5" t="s">
        <v>1655</v>
      </c>
      <c r="B787" s="6"/>
      <c r="C787" s="6"/>
      <c r="D787" s="6"/>
      <c r="E787" s="7"/>
    </row>
    <row r="788" hidden="1">
      <c r="A788" s="10"/>
      <c r="B788" s="11"/>
      <c r="C788" s="11"/>
      <c r="D788" s="11"/>
      <c r="E788" s="12"/>
    </row>
    <row r="789" hidden="1">
      <c r="A789" s="13">
        <v>45684.0</v>
      </c>
      <c r="B789" s="6"/>
      <c r="C789" s="54" t="s">
        <v>1656</v>
      </c>
      <c r="D789" s="15">
        <v>45688.0</v>
      </c>
      <c r="E789" s="7"/>
    </row>
    <row r="790" hidden="1">
      <c r="A790" s="10"/>
      <c r="B790" s="11"/>
      <c r="C790" s="16"/>
      <c r="D790" s="11"/>
      <c r="E790" s="12"/>
    </row>
    <row r="791" hidden="1">
      <c r="A791" s="55" t="s">
        <v>1985</v>
      </c>
      <c r="B791" s="7"/>
      <c r="C791" s="16"/>
      <c r="D791" s="56" t="s">
        <v>1992</v>
      </c>
      <c r="E791" s="7"/>
    </row>
    <row r="792" hidden="1">
      <c r="A792" s="10"/>
      <c r="B792" s="12"/>
      <c r="C792" s="16"/>
      <c r="D792" s="11"/>
      <c r="E792" s="12"/>
    </row>
    <row r="793" hidden="1">
      <c r="A793" s="19" t="s">
        <v>1657</v>
      </c>
      <c r="B793" s="6"/>
      <c r="C793" s="6"/>
      <c r="D793" s="6"/>
      <c r="E793" s="7"/>
    </row>
    <row r="794" hidden="1">
      <c r="A794" s="20" t="s">
        <v>1658</v>
      </c>
      <c r="B794" s="21" t="s">
        <v>1659</v>
      </c>
      <c r="C794" s="22" t="s">
        <v>1660</v>
      </c>
      <c r="D794" s="21" t="s">
        <v>1661</v>
      </c>
      <c r="E794" s="23" t="s">
        <v>13</v>
      </c>
    </row>
    <row r="795" hidden="1">
      <c r="A795" s="57" t="s">
        <v>1662</v>
      </c>
      <c r="B795" s="25">
        <v>23519.0</v>
      </c>
      <c r="C795" s="26">
        <v>23519.0</v>
      </c>
      <c r="D795" s="27">
        <v>0.0</v>
      </c>
      <c r="E795" s="41"/>
    </row>
    <row r="796" hidden="1">
      <c r="A796" s="57" t="s">
        <v>1663</v>
      </c>
      <c r="B796" s="29">
        <v>12180.0</v>
      </c>
      <c r="C796" s="26">
        <v>12180.0</v>
      </c>
      <c r="D796" s="27">
        <v>0.0</v>
      </c>
      <c r="E796" s="40"/>
    </row>
    <row r="797" hidden="1">
      <c r="A797" s="57" t="s">
        <v>1664</v>
      </c>
      <c r="B797" s="29">
        <v>840.0</v>
      </c>
      <c r="C797" s="26">
        <v>840.0</v>
      </c>
      <c r="D797" s="27">
        <v>0.0</v>
      </c>
      <c r="E797" s="41"/>
    </row>
    <row r="798" hidden="1">
      <c r="A798" s="57" t="s">
        <v>1666</v>
      </c>
      <c r="B798" s="29">
        <v>0.0</v>
      </c>
      <c r="C798" s="26"/>
      <c r="D798" s="27">
        <v>0.0</v>
      </c>
      <c r="E798" s="41"/>
    </row>
    <row r="799" hidden="1">
      <c r="A799" s="31" t="s">
        <v>1668</v>
      </c>
      <c r="B799" s="29">
        <v>0.0</v>
      </c>
      <c r="C799" s="26"/>
      <c r="D799" s="27">
        <v>0.0</v>
      </c>
      <c r="E799" s="28"/>
    </row>
    <row r="800" hidden="1">
      <c r="A800" s="31" t="s">
        <v>1669</v>
      </c>
      <c r="B800" s="29">
        <v>0.0</v>
      </c>
      <c r="C800" s="26"/>
      <c r="D800" s="27">
        <v>0.0</v>
      </c>
      <c r="E800" s="41"/>
    </row>
    <row r="801" hidden="1">
      <c r="A801" s="31" t="s">
        <v>1671</v>
      </c>
      <c r="B801" s="29">
        <v>45.0</v>
      </c>
      <c r="C801" s="26">
        <v>45.0</v>
      </c>
      <c r="D801" s="27">
        <v>0.0</v>
      </c>
      <c r="E801" s="28"/>
    </row>
    <row r="802" hidden="1">
      <c r="A802" s="31" t="s">
        <v>1673</v>
      </c>
      <c r="B802" s="29">
        <v>2200.0</v>
      </c>
      <c r="C802" s="26">
        <v>2200.0</v>
      </c>
      <c r="D802" s="27">
        <v>0.0</v>
      </c>
      <c r="E802" s="41"/>
    </row>
    <row r="803" hidden="1">
      <c r="A803" s="58" t="s">
        <v>1674</v>
      </c>
      <c r="B803" s="29">
        <v>66187.0</v>
      </c>
      <c r="C803" s="29">
        <v>66187.0</v>
      </c>
      <c r="D803" s="27">
        <v>0.0</v>
      </c>
      <c r="E803" s="41"/>
    </row>
    <row r="804" hidden="1">
      <c r="A804" s="58" t="s">
        <v>1675</v>
      </c>
      <c r="B804" s="29">
        <v>17229.0</v>
      </c>
      <c r="C804" s="59">
        <v>17229.0</v>
      </c>
      <c r="D804" s="27">
        <v>0.0</v>
      </c>
      <c r="E804" s="41"/>
    </row>
    <row r="805" hidden="1">
      <c r="A805" s="58" t="s">
        <v>1676</v>
      </c>
      <c r="B805" s="29">
        <v>44820.0</v>
      </c>
      <c r="C805" s="59">
        <v>44820.0</v>
      </c>
      <c r="D805" s="27">
        <v>0.0</v>
      </c>
      <c r="E805" s="41"/>
    </row>
    <row r="806" hidden="1">
      <c r="A806" s="58" t="s">
        <v>1677</v>
      </c>
      <c r="B806" s="29">
        <v>42880.0</v>
      </c>
      <c r="C806" s="59">
        <v>42880.0</v>
      </c>
      <c r="D806" s="27">
        <v>0.0</v>
      </c>
      <c r="E806" s="41"/>
    </row>
    <row r="807" hidden="1">
      <c r="A807" s="58" t="s">
        <v>1679</v>
      </c>
      <c r="B807" s="29">
        <v>2522.0</v>
      </c>
      <c r="C807" s="59">
        <v>2522.0</v>
      </c>
      <c r="D807" s="27">
        <v>0.0</v>
      </c>
      <c r="E807" s="41"/>
    </row>
    <row r="808" hidden="1">
      <c r="A808" s="58" t="s">
        <v>1680</v>
      </c>
      <c r="B808" s="29">
        <v>8953.0</v>
      </c>
      <c r="C808" s="59">
        <v>8953.0</v>
      </c>
      <c r="D808" s="27">
        <v>0.0</v>
      </c>
      <c r="E808" s="41"/>
    </row>
    <row r="809" hidden="1">
      <c r="A809" s="35" t="s">
        <v>1681</v>
      </c>
      <c r="B809" s="29">
        <v>212421.2</v>
      </c>
      <c r="C809" s="59">
        <v>212421.2</v>
      </c>
      <c r="D809" s="27">
        <v>0.0</v>
      </c>
      <c r="E809" s="41"/>
    </row>
    <row r="810" hidden="1">
      <c r="A810" s="36" t="s">
        <v>1682</v>
      </c>
      <c r="B810" s="42">
        <v>0.8000000000029104</v>
      </c>
      <c r="C810" s="65">
        <v>0.7999999999883585</v>
      </c>
      <c r="D810" s="66">
        <v>-1.4551915228366852E-11</v>
      </c>
      <c r="E810" s="45"/>
    </row>
    <row r="811" hidden="1"/>
    <row r="812" hidden="1"/>
    <row r="813" hidden="1">
      <c r="A813" s="5" t="s">
        <v>1982</v>
      </c>
      <c r="B813" s="6"/>
      <c r="C813" s="6"/>
      <c r="D813" s="6"/>
      <c r="E813" s="7"/>
    </row>
    <row r="814" hidden="1">
      <c r="A814" s="10"/>
      <c r="B814" s="11"/>
      <c r="C814" s="11"/>
      <c r="D814" s="11"/>
      <c r="E814" s="12"/>
    </row>
    <row r="815" hidden="1">
      <c r="A815" s="5" t="s">
        <v>1655</v>
      </c>
      <c r="B815" s="6"/>
      <c r="C815" s="6"/>
      <c r="D815" s="6"/>
      <c r="E815" s="7"/>
    </row>
    <row r="816" hidden="1">
      <c r="A816" s="10"/>
      <c r="B816" s="11"/>
      <c r="C816" s="11"/>
      <c r="D816" s="11"/>
      <c r="E816" s="12"/>
    </row>
    <row r="817" hidden="1">
      <c r="A817" s="13">
        <v>45689.0</v>
      </c>
      <c r="B817" s="6"/>
      <c r="C817" s="54" t="s">
        <v>1656</v>
      </c>
      <c r="D817" s="15">
        <v>45690.0</v>
      </c>
      <c r="E817" s="7"/>
    </row>
    <row r="818" hidden="1">
      <c r="A818" s="10"/>
      <c r="B818" s="11"/>
      <c r="C818" s="16"/>
      <c r="D818" s="11"/>
      <c r="E818" s="12"/>
    </row>
    <row r="819" hidden="1">
      <c r="A819" s="55" t="s">
        <v>1994</v>
      </c>
      <c r="B819" s="7"/>
      <c r="C819" s="16"/>
      <c r="D819" s="56" t="s">
        <v>1986</v>
      </c>
      <c r="E819" s="7"/>
    </row>
    <row r="820" hidden="1">
      <c r="A820" s="10"/>
      <c r="B820" s="12"/>
      <c r="C820" s="16"/>
      <c r="D820" s="11"/>
      <c r="E820" s="12"/>
    </row>
    <row r="821" hidden="1">
      <c r="A821" s="19" t="s">
        <v>1657</v>
      </c>
      <c r="B821" s="6"/>
      <c r="C821" s="6"/>
      <c r="D821" s="6"/>
      <c r="E821" s="7"/>
    </row>
    <row r="822" hidden="1">
      <c r="A822" s="20" t="s">
        <v>1658</v>
      </c>
      <c r="B822" s="21" t="s">
        <v>1659</v>
      </c>
      <c r="C822" s="22" t="s">
        <v>1660</v>
      </c>
      <c r="D822" s="21" t="s">
        <v>1661</v>
      </c>
      <c r="E822" s="23" t="s">
        <v>13</v>
      </c>
    </row>
    <row r="823" hidden="1">
      <c r="A823" s="57" t="s">
        <v>1662</v>
      </c>
      <c r="B823" s="25">
        <v>16539.0</v>
      </c>
      <c r="C823" s="26">
        <v>16540.0</v>
      </c>
      <c r="D823" s="27">
        <v>1.0</v>
      </c>
      <c r="E823" s="41"/>
    </row>
    <row r="824" hidden="1">
      <c r="A824" s="57" t="s">
        <v>1663</v>
      </c>
      <c r="B824" s="29">
        <v>5029.0</v>
      </c>
      <c r="C824" s="26">
        <v>5029.0</v>
      </c>
      <c r="D824" s="27">
        <v>0.0</v>
      </c>
      <c r="E824" s="40"/>
    </row>
    <row r="825" hidden="1">
      <c r="A825" s="57" t="s">
        <v>1664</v>
      </c>
      <c r="B825" s="29">
        <v>0.0</v>
      </c>
      <c r="C825" s="26"/>
      <c r="D825" s="27">
        <v>0.0</v>
      </c>
      <c r="E825" s="41"/>
    </row>
    <row r="826" hidden="1">
      <c r="A826" s="57" t="s">
        <v>1666</v>
      </c>
      <c r="B826" s="29">
        <v>500.0</v>
      </c>
      <c r="C826" s="26">
        <v>500.0</v>
      </c>
      <c r="D826" s="27">
        <v>0.0</v>
      </c>
      <c r="E826" s="41"/>
    </row>
    <row r="827" hidden="1">
      <c r="A827" s="31" t="s">
        <v>1668</v>
      </c>
      <c r="B827" s="29">
        <v>0.0</v>
      </c>
      <c r="C827" s="26"/>
      <c r="D827" s="27">
        <v>0.0</v>
      </c>
      <c r="E827" s="28"/>
    </row>
    <row r="828" hidden="1">
      <c r="A828" s="31" t="s">
        <v>1669</v>
      </c>
      <c r="B828" s="29">
        <v>0.0</v>
      </c>
      <c r="C828" s="26"/>
      <c r="D828" s="27">
        <v>0.0</v>
      </c>
      <c r="E828" s="41"/>
    </row>
    <row r="829" hidden="1">
      <c r="A829" s="31" t="s">
        <v>1671</v>
      </c>
      <c r="B829" s="29">
        <v>0.0</v>
      </c>
      <c r="C829" s="26"/>
      <c r="D829" s="27">
        <v>0.0</v>
      </c>
      <c r="E829" s="28"/>
    </row>
    <row r="830" hidden="1">
      <c r="A830" s="31" t="s">
        <v>1673</v>
      </c>
      <c r="B830" s="29">
        <v>1080.0</v>
      </c>
      <c r="C830" s="26">
        <v>1170.0</v>
      </c>
      <c r="D830" s="27">
        <v>90.0</v>
      </c>
      <c r="E830" s="41"/>
    </row>
    <row r="831" hidden="1">
      <c r="A831" s="58" t="s">
        <v>1674</v>
      </c>
      <c r="B831" s="29">
        <v>34396.0</v>
      </c>
      <c r="C831" s="29">
        <v>34396.0</v>
      </c>
      <c r="D831" s="27">
        <v>0.0</v>
      </c>
      <c r="E831" s="41"/>
    </row>
    <row r="832" hidden="1">
      <c r="A832" s="58" t="s">
        <v>1675</v>
      </c>
      <c r="B832" s="29">
        <v>8031.0</v>
      </c>
      <c r="C832" s="59">
        <v>8031.0</v>
      </c>
      <c r="D832" s="27">
        <v>0.0</v>
      </c>
      <c r="E832" s="41"/>
    </row>
    <row r="833" hidden="1">
      <c r="A833" s="58" t="s">
        <v>1676</v>
      </c>
      <c r="B833" s="29">
        <v>24781.0</v>
      </c>
      <c r="C833" s="59">
        <v>24781.0</v>
      </c>
      <c r="D833" s="27">
        <v>0.0</v>
      </c>
      <c r="E833" s="41"/>
    </row>
    <row r="834" hidden="1">
      <c r="A834" s="58" t="s">
        <v>1677</v>
      </c>
      <c r="B834" s="29">
        <v>24369.0</v>
      </c>
      <c r="C834" s="59">
        <v>24369.0</v>
      </c>
      <c r="D834" s="27">
        <v>0.0</v>
      </c>
      <c r="E834" s="41"/>
    </row>
    <row r="835" hidden="1">
      <c r="A835" s="58" t="s">
        <v>1679</v>
      </c>
      <c r="B835" s="29">
        <v>1286.0</v>
      </c>
      <c r="C835" s="59">
        <v>1286.0</v>
      </c>
      <c r="D835" s="27">
        <v>0.0</v>
      </c>
      <c r="E835" s="41"/>
    </row>
    <row r="836" hidden="1">
      <c r="A836" s="58" t="s">
        <v>1680</v>
      </c>
      <c r="B836" s="29">
        <v>6467.0</v>
      </c>
      <c r="C836" s="59">
        <v>6467.0</v>
      </c>
      <c r="D836" s="27">
        <v>0.0</v>
      </c>
      <c r="E836" s="41"/>
    </row>
    <row r="837" hidden="1">
      <c r="A837" s="35" t="s">
        <v>1681</v>
      </c>
      <c r="B837" s="29">
        <v>116011.0</v>
      </c>
      <c r="C837" s="59">
        <v>116011.0</v>
      </c>
      <c r="D837" s="27">
        <v>0.0</v>
      </c>
      <c r="E837" s="41"/>
    </row>
    <row r="838" hidden="1">
      <c r="A838" s="36" t="s">
        <v>1682</v>
      </c>
      <c r="B838" s="42">
        <v>0.0</v>
      </c>
      <c r="C838" s="65">
        <v>91.0</v>
      </c>
      <c r="D838" s="66">
        <v>91.0</v>
      </c>
      <c r="E838" s="45"/>
    </row>
    <row r="839" hidden="1"/>
    <row r="840" hidden="1"/>
    <row r="841" hidden="1">
      <c r="A841" s="5" t="s">
        <v>1982</v>
      </c>
      <c r="B841" s="6"/>
      <c r="C841" s="6"/>
      <c r="D841" s="6"/>
      <c r="E841" s="7"/>
    </row>
    <row r="842" hidden="1">
      <c r="A842" s="10"/>
      <c r="B842" s="11"/>
      <c r="C842" s="11"/>
      <c r="D842" s="11"/>
      <c r="E842" s="12"/>
    </row>
    <row r="843" hidden="1">
      <c r="A843" s="5" t="s">
        <v>1655</v>
      </c>
      <c r="B843" s="6"/>
      <c r="C843" s="6"/>
      <c r="D843" s="6"/>
      <c r="E843" s="7"/>
    </row>
    <row r="844" hidden="1">
      <c r="A844" s="10"/>
      <c r="B844" s="11"/>
      <c r="C844" s="11"/>
      <c r="D844" s="11"/>
      <c r="E844" s="12"/>
    </row>
    <row r="845" hidden="1">
      <c r="A845" s="13">
        <v>45691.0</v>
      </c>
      <c r="B845" s="6"/>
      <c r="C845" s="54" t="s">
        <v>1656</v>
      </c>
      <c r="D845" s="15">
        <v>45697.0</v>
      </c>
      <c r="E845" s="7"/>
    </row>
    <row r="846" hidden="1">
      <c r="A846" s="10"/>
      <c r="B846" s="11"/>
      <c r="C846" s="16"/>
      <c r="D846" s="11"/>
      <c r="E846" s="12"/>
    </row>
    <row r="847" hidden="1">
      <c r="A847" s="55" t="s">
        <v>1985</v>
      </c>
      <c r="B847" s="7"/>
      <c r="C847" s="16"/>
      <c r="D847" s="56" t="s">
        <v>1986</v>
      </c>
      <c r="E847" s="7"/>
    </row>
    <row r="848" hidden="1">
      <c r="A848" s="10"/>
      <c r="B848" s="12"/>
      <c r="C848" s="16"/>
      <c r="D848" s="11"/>
      <c r="E848" s="12"/>
    </row>
    <row r="849" hidden="1">
      <c r="A849" s="19" t="s">
        <v>1657</v>
      </c>
      <c r="B849" s="6"/>
      <c r="C849" s="6"/>
      <c r="D849" s="6"/>
      <c r="E849" s="7"/>
    </row>
    <row r="850" hidden="1">
      <c r="A850" s="20" t="s">
        <v>1658</v>
      </c>
      <c r="B850" s="21" t="s">
        <v>1659</v>
      </c>
      <c r="C850" s="22" t="s">
        <v>1660</v>
      </c>
      <c r="D850" s="21" t="s">
        <v>1661</v>
      </c>
      <c r="E850" s="23" t="s">
        <v>13</v>
      </c>
    </row>
    <row r="851" hidden="1">
      <c r="A851" s="57" t="s">
        <v>1662</v>
      </c>
      <c r="B851" s="25">
        <v>30688.0</v>
      </c>
      <c r="C851" s="26">
        <v>30700.0</v>
      </c>
      <c r="D851" s="27">
        <v>12.0</v>
      </c>
      <c r="E851" s="40" t="s">
        <v>3796</v>
      </c>
    </row>
    <row r="852" hidden="1">
      <c r="A852" s="57" t="s">
        <v>1663</v>
      </c>
      <c r="B852" s="29">
        <v>23963.0</v>
      </c>
      <c r="C852" s="26">
        <v>23963.0</v>
      </c>
      <c r="D852" s="27">
        <v>0.0</v>
      </c>
      <c r="E852" s="40"/>
    </row>
    <row r="853" hidden="1">
      <c r="A853" s="57" t="s">
        <v>1664</v>
      </c>
      <c r="B853" s="29">
        <v>0.0</v>
      </c>
      <c r="C853" s="26"/>
      <c r="D853" s="27">
        <v>0.0</v>
      </c>
      <c r="E853" s="41"/>
    </row>
    <row r="854" hidden="1">
      <c r="A854" s="57" t="s">
        <v>1666</v>
      </c>
      <c r="B854" s="29">
        <v>999.0</v>
      </c>
      <c r="C854" s="26">
        <v>999.0</v>
      </c>
      <c r="D854" s="27">
        <v>0.0</v>
      </c>
      <c r="E854" s="41"/>
    </row>
    <row r="855" hidden="1">
      <c r="A855" s="31" t="s">
        <v>1668</v>
      </c>
      <c r="B855" s="29">
        <v>0.0</v>
      </c>
      <c r="C855" s="26"/>
      <c r="D855" s="27">
        <v>0.0</v>
      </c>
      <c r="E855" s="28"/>
    </row>
    <row r="856" hidden="1">
      <c r="A856" s="31" t="s">
        <v>1669</v>
      </c>
      <c r="B856" s="29">
        <v>0.0</v>
      </c>
      <c r="C856" s="26"/>
      <c r="D856" s="27">
        <v>0.0</v>
      </c>
      <c r="E856" s="41"/>
    </row>
    <row r="857" hidden="1">
      <c r="A857" s="31" t="s">
        <v>1671</v>
      </c>
      <c r="B857" s="29">
        <v>255.0</v>
      </c>
      <c r="C857" s="26">
        <v>135.0</v>
      </c>
      <c r="D857" s="27">
        <v>-120.0</v>
      </c>
      <c r="E857" s="28"/>
    </row>
    <row r="858" hidden="1">
      <c r="A858" s="31" t="s">
        <v>1673</v>
      </c>
      <c r="B858" s="29">
        <v>2600.0</v>
      </c>
      <c r="C858" s="26">
        <v>2720.0</v>
      </c>
      <c r="D858" s="27">
        <v>120.0</v>
      </c>
      <c r="E858" s="41"/>
    </row>
    <row r="859" hidden="1">
      <c r="A859" s="58" t="s">
        <v>1674</v>
      </c>
      <c r="B859" s="29">
        <v>101453.0</v>
      </c>
      <c r="C859" s="29">
        <v>101453.0</v>
      </c>
      <c r="D859" s="27">
        <v>0.0</v>
      </c>
      <c r="E859" s="41"/>
    </row>
    <row r="860" hidden="1">
      <c r="A860" s="58" t="s">
        <v>1675</v>
      </c>
      <c r="B860" s="29">
        <v>46960.799999999996</v>
      </c>
      <c r="C860" s="59">
        <v>46960.80000000008</v>
      </c>
      <c r="D860" s="27">
        <v>8.731149137020111E-11</v>
      </c>
      <c r="E860" s="41"/>
    </row>
    <row r="861" hidden="1">
      <c r="A861" s="58" t="s">
        <v>1676</v>
      </c>
      <c r="B861" s="29">
        <v>59294.0</v>
      </c>
      <c r="C861" s="59">
        <v>59294.0</v>
      </c>
      <c r="D861" s="27">
        <v>0.0</v>
      </c>
      <c r="E861" s="41"/>
    </row>
    <row r="862" hidden="1">
      <c r="A862" s="58" t="s">
        <v>1677</v>
      </c>
      <c r="B862" s="29">
        <v>66914.5</v>
      </c>
      <c r="C862" s="59">
        <v>66914.5</v>
      </c>
      <c r="D862" s="27">
        <v>0.0</v>
      </c>
      <c r="E862" s="41"/>
    </row>
    <row r="863" hidden="1">
      <c r="A863" s="58" t="s">
        <v>1679</v>
      </c>
      <c r="B863" s="29">
        <v>5934.0</v>
      </c>
      <c r="C863" s="59">
        <v>5934.0</v>
      </c>
      <c r="D863" s="27">
        <v>0.0</v>
      </c>
      <c r="E863" s="41"/>
    </row>
    <row r="864" hidden="1">
      <c r="A864" s="58" t="s">
        <v>1680</v>
      </c>
      <c r="B864" s="29">
        <v>13533.0</v>
      </c>
      <c r="C864" s="59">
        <v>13533.0</v>
      </c>
      <c r="D864" s="27">
        <v>0.0</v>
      </c>
      <c r="E864" s="41"/>
    </row>
    <row r="865" hidden="1">
      <c r="A865" s="35" t="s">
        <v>1681</v>
      </c>
      <c r="B865" s="29">
        <v>339057.30000000005</v>
      </c>
      <c r="C865" s="59">
        <v>339057.3000000004</v>
      </c>
      <c r="D865" s="27">
        <v>3.4924596548080444E-10</v>
      </c>
      <c r="E865" s="41"/>
    </row>
    <row r="866" hidden="1">
      <c r="A866" s="36" t="s">
        <v>1682</v>
      </c>
      <c r="B866" s="42">
        <v>3.9999999999417923</v>
      </c>
      <c r="C866" s="65">
        <v>15.999999999650754</v>
      </c>
      <c r="D866" s="66">
        <v>11.999999999708962</v>
      </c>
      <c r="E866" s="45"/>
    </row>
    <row r="867" hidden="1"/>
    <row r="868" hidden="1"/>
    <row r="869" hidden="1">
      <c r="A869" s="5" t="s">
        <v>1982</v>
      </c>
      <c r="B869" s="6"/>
      <c r="C869" s="6"/>
      <c r="D869" s="6"/>
      <c r="E869" s="7"/>
    </row>
    <row r="870" hidden="1">
      <c r="A870" s="10"/>
      <c r="B870" s="11"/>
      <c r="C870" s="11"/>
      <c r="D870" s="11"/>
      <c r="E870" s="12"/>
    </row>
    <row r="871" hidden="1">
      <c r="A871" s="5" t="s">
        <v>1655</v>
      </c>
      <c r="B871" s="6"/>
      <c r="C871" s="6"/>
      <c r="D871" s="6"/>
      <c r="E871" s="7"/>
    </row>
    <row r="872" hidden="1">
      <c r="A872" s="10"/>
      <c r="B872" s="11"/>
      <c r="C872" s="11"/>
      <c r="D872" s="11"/>
      <c r="E872" s="12"/>
    </row>
    <row r="873" hidden="1">
      <c r="A873" s="13">
        <v>45698.0</v>
      </c>
      <c r="B873" s="6"/>
      <c r="C873" s="54" t="s">
        <v>1656</v>
      </c>
      <c r="D873" s="15">
        <v>45704.0</v>
      </c>
      <c r="E873" s="7"/>
    </row>
    <row r="874" hidden="1">
      <c r="A874" s="10"/>
      <c r="B874" s="11"/>
      <c r="C874" s="16"/>
      <c r="D874" s="11"/>
      <c r="E874" s="12"/>
    </row>
    <row r="875" hidden="1">
      <c r="A875" s="55" t="s">
        <v>1985</v>
      </c>
      <c r="B875" s="7"/>
      <c r="C875" s="16"/>
      <c r="D875" s="56" t="s">
        <v>1986</v>
      </c>
      <c r="E875" s="7"/>
    </row>
    <row r="876" hidden="1">
      <c r="A876" s="10"/>
      <c r="B876" s="12"/>
      <c r="C876" s="16"/>
      <c r="D876" s="11"/>
      <c r="E876" s="12"/>
    </row>
    <row r="877" hidden="1">
      <c r="A877" s="19" t="s">
        <v>1657</v>
      </c>
      <c r="B877" s="6"/>
      <c r="C877" s="6"/>
      <c r="D877" s="6"/>
      <c r="E877" s="7"/>
    </row>
    <row r="878" hidden="1">
      <c r="A878" s="20" t="s">
        <v>1658</v>
      </c>
      <c r="B878" s="21" t="s">
        <v>1659</v>
      </c>
      <c r="C878" s="22" t="s">
        <v>1660</v>
      </c>
      <c r="D878" s="21" t="s">
        <v>1661</v>
      </c>
      <c r="E878" s="23" t="s">
        <v>13</v>
      </c>
    </row>
    <row r="879" hidden="1">
      <c r="A879" s="57" t="s">
        <v>1662</v>
      </c>
      <c r="B879" s="25">
        <v>25957.0</v>
      </c>
      <c r="C879" s="26">
        <v>25960.0</v>
      </c>
      <c r="D879" s="27">
        <v>3.0</v>
      </c>
      <c r="E879" s="28" t="s">
        <v>3797</v>
      </c>
    </row>
    <row r="880" hidden="1">
      <c r="A880" s="57" t="s">
        <v>1663</v>
      </c>
      <c r="B880" s="29">
        <v>22058.0</v>
      </c>
      <c r="C880" s="26">
        <v>22058.0</v>
      </c>
      <c r="D880" s="27">
        <v>0.0</v>
      </c>
      <c r="E880" s="40"/>
    </row>
    <row r="881" hidden="1">
      <c r="A881" s="57" t="s">
        <v>1664</v>
      </c>
      <c r="B881" s="29">
        <v>0.0</v>
      </c>
      <c r="C881" s="26"/>
      <c r="D881" s="27">
        <v>0.0</v>
      </c>
      <c r="E881" s="41"/>
    </row>
    <row r="882" hidden="1">
      <c r="A882" s="57" t="s">
        <v>1666</v>
      </c>
      <c r="B882" s="29">
        <v>501.0</v>
      </c>
      <c r="C882" s="26">
        <v>501.0</v>
      </c>
      <c r="D882" s="27">
        <v>0.0</v>
      </c>
      <c r="E882" s="41"/>
    </row>
    <row r="883" hidden="1">
      <c r="A883" s="31" t="s">
        <v>1668</v>
      </c>
      <c r="B883" s="29">
        <v>0.0</v>
      </c>
      <c r="C883" s="26"/>
      <c r="D883" s="27">
        <v>0.0</v>
      </c>
      <c r="E883" s="28"/>
    </row>
    <row r="884" hidden="1">
      <c r="A884" s="31" t="s">
        <v>1669</v>
      </c>
      <c r="B884" s="29">
        <v>0.0</v>
      </c>
      <c r="C884" s="26"/>
      <c r="D884" s="27">
        <v>0.0</v>
      </c>
      <c r="E884" s="41"/>
    </row>
    <row r="885" hidden="1">
      <c r="A885" s="31" t="s">
        <v>1671</v>
      </c>
      <c r="B885" s="29">
        <v>386.0</v>
      </c>
      <c r="C885" s="26">
        <v>386.0</v>
      </c>
      <c r="D885" s="27">
        <v>0.0</v>
      </c>
      <c r="E885" s="28" t="s">
        <v>3798</v>
      </c>
    </row>
    <row r="886" hidden="1">
      <c r="A886" s="31" t="s">
        <v>1673</v>
      </c>
      <c r="B886" s="29">
        <v>2880.0</v>
      </c>
      <c r="C886" s="26">
        <v>2880.0</v>
      </c>
      <c r="D886" s="27">
        <v>0.0</v>
      </c>
      <c r="E886" s="41"/>
    </row>
    <row r="887" hidden="1">
      <c r="A887" s="58" t="s">
        <v>1674</v>
      </c>
      <c r="B887" s="29">
        <v>117034.0</v>
      </c>
      <c r="C887" s="29">
        <v>117034.0</v>
      </c>
      <c r="D887" s="27">
        <v>0.0</v>
      </c>
      <c r="E887" s="41"/>
    </row>
    <row r="888" hidden="1">
      <c r="A888" s="58" t="s">
        <v>1675</v>
      </c>
      <c r="B888" s="29">
        <v>44833.0</v>
      </c>
      <c r="C888" s="59">
        <v>44569.0</v>
      </c>
      <c r="D888" s="27">
        <v>-264.0</v>
      </c>
      <c r="E888" s="41"/>
    </row>
    <row r="889" hidden="1">
      <c r="A889" s="58" t="s">
        <v>1676</v>
      </c>
      <c r="B889" s="29">
        <v>59035.0</v>
      </c>
      <c r="C889" s="59">
        <v>59035.0</v>
      </c>
      <c r="D889" s="27">
        <v>0.0</v>
      </c>
      <c r="E889" s="41"/>
    </row>
    <row r="890" hidden="1">
      <c r="A890" s="58" t="s">
        <v>1677</v>
      </c>
      <c r="B890" s="29">
        <v>70121.5</v>
      </c>
      <c r="C890" s="59">
        <v>70121.5</v>
      </c>
      <c r="D890" s="27">
        <v>0.0</v>
      </c>
      <c r="E890" s="41"/>
    </row>
    <row r="891" hidden="1">
      <c r="A891" s="58" t="s">
        <v>1679</v>
      </c>
      <c r="B891" s="29">
        <v>4776.0</v>
      </c>
      <c r="C891" s="59">
        <v>4776.0</v>
      </c>
      <c r="D891" s="27">
        <v>0.0</v>
      </c>
      <c r="E891" s="41"/>
    </row>
    <row r="892" hidden="1">
      <c r="A892" s="58" t="s">
        <v>1680</v>
      </c>
      <c r="B892" s="29">
        <v>9055.0</v>
      </c>
      <c r="C892" s="59">
        <v>9055.0</v>
      </c>
      <c r="D892" s="27">
        <v>0.0</v>
      </c>
      <c r="E892" s="41"/>
    </row>
    <row r="893" hidden="1">
      <c r="A893" s="35" t="s">
        <v>1681</v>
      </c>
      <c r="B893" s="29">
        <v>347576.5</v>
      </c>
      <c r="C893" s="59">
        <v>347312.5</v>
      </c>
      <c r="D893" s="27">
        <v>-264.0</v>
      </c>
      <c r="E893" s="41"/>
    </row>
    <row r="894" hidden="1">
      <c r="A894" s="36" t="s">
        <v>1682</v>
      </c>
      <c r="B894" s="42">
        <v>5.0</v>
      </c>
      <c r="C894" s="65">
        <v>8.0</v>
      </c>
      <c r="D894" s="66">
        <v>3.0</v>
      </c>
      <c r="E894" s="45"/>
    </row>
    <row r="895" hidden="1"/>
    <row r="896" hidden="1"/>
    <row r="897" hidden="1">
      <c r="A897" s="5" t="s">
        <v>1982</v>
      </c>
      <c r="B897" s="6"/>
      <c r="C897" s="6"/>
      <c r="D897" s="6"/>
      <c r="E897" s="7"/>
    </row>
    <row r="898" hidden="1">
      <c r="A898" s="10"/>
      <c r="B898" s="11"/>
      <c r="C898" s="11"/>
      <c r="D898" s="11"/>
      <c r="E898" s="12"/>
    </row>
    <row r="899" hidden="1">
      <c r="A899" s="5" t="s">
        <v>1655</v>
      </c>
      <c r="B899" s="6"/>
      <c r="C899" s="6"/>
      <c r="D899" s="6"/>
      <c r="E899" s="7"/>
    </row>
    <row r="900" hidden="1">
      <c r="A900" s="10"/>
      <c r="B900" s="11"/>
      <c r="C900" s="11"/>
      <c r="D900" s="11"/>
      <c r="E900" s="12"/>
    </row>
    <row r="901" hidden="1">
      <c r="A901" s="13">
        <v>45705.0</v>
      </c>
      <c r="B901" s="6"/>
      <c r="C901" s="54" t="s">
        <v>1656</v>
      </c>
      <c r="D901" s="15">
        <v>45711.0</v>
      </c>
      <c r="E901" s="7"/>
    </row>
    <row r="902" hidden="1">
      <c r="A902" s="10"/>
      <c r="B902" s="11"/>
      <c r="C902" s="16"/>
      <c r="D902" s="11"/>
      <c r="E902" s="12"/>
    </row>
    <row r="903" hidden="1">
      <c r="A903" s="55" t="s">
        <v>1985</v>
      </c>
      <c r="B903" s="7"/>
      <c r="C903" s="16"/>
      <c r="D903" s="56" t="s">
        <v>1986</v>
      </c>
      <c r="E903" s="7"/>
    </row>
    <row r="904" hidden="1">
      <c r="A904" s="10"/>
      <c r="B904" s="12"/>
      <c r="C904" s="16"/>
      <c r="D904" s="11"/>
      <c r="E904" s="12"/>
    </row>
    <row r="905" hidden="1">
      <c r="A905" s="19" t="s">
        <v>1657</v>
      </c>
      <c r="B905" s="6"/>
      <c r="C905" s="6"/>
      <c r="D905" s="6"/>
      <c r="E905" s="7"/>
    </row>
    <row r="906" hidden="1">
      <c r="A906" s="20" t="s">
        <v>1658</v>
      </c>
      <c r="B906" s="21" t="s">
        <v>1659</v>
      </c>
      <c r="C906" s="22" t="s">
        <v>1660</v>
      </c>
      <c r="D906" s="21" t="s">
        <v>1661</v>
      </c>
      <c r="E906" s="23" t="s">
        <v>13</v>
      </c>
    </row>
    <row r="907" hidden="1">
      <c r="A907" s="57" t="s">
        <v>1662</v>
      </c>
      <c r="B907" s="25">
        <v>37584.0</v>
      </c>
      <c r="C907" s="26">
        <v>37600.0</v>
      </c>
      <c r="D907" s="27">
        <v>16.0</v>
      </c>
      <c r="E907" s="28"/>
    </row>
    <row r="908" hidden="1">
      <c r="A908" s="57" t="s">
        <v>1663</v>
      </c>
      <c r="B908" s="29">
        <v>4391.0</v>
      </c>
      <c r="C908" s="26">
        <v>4391.0</v>
      </c>
      <c r="D908" s="27">
        <v>0.0</v>
      </c>
      <c r="E908" s="40"/>
    </row>
    <row r="909" hidden="1">
      <c r="A909" s="57" t="s">
        <v>1664</v>
      </c>
      <c r="B909" s="29">
        <v>110.0</v>
      </c>
      <c r="C909" s="26">
        <v>110.0</v>
      </c>
      <c r="D909" s="27">
        <v>0.0</v>
      </c>
      <c r="E909" s="41"/>
    </row>
    <row r="910" hidden="1">
      <c r="A910" s="57" t="s">
        <v>1666</v>
      </c>
      <c r="B910" s="29">
        <v>999.0</v>
      </c>
      <c r="C910" s="26">
        <v>999.0</v>
      </c>
      <c r="D910" s="27">
        <v>0.0</v>
      </c>
      <c r="E910" s="41"/>
    </row>
    <row r="911" hidden="1">
      <c r="A911" s="31" t="s">
        <v>1668</v>
      </c>
      <c r="B911" s="29">
        <v>0.0</v>
      </c>
      <c r="C911" s="26"/>
      <c r="D911" s="27">
        <v>0.0</v>
      </c>
      <c r="E911" s="28"/>
    </row>
    <row r="912" hidden="1">
      <c r="A912" s="31" t="s">
        <v>1669</v>
      </c>
      <c r="B912" s="29">
        <v>0.0</v>
      </c>
      <c r="C912" s="26"/>
      <c r="D912" s="27">
        <v>0.0</v>
      </c>
      <c r="E912" s="41"/>
    </row>
    <row r="913" hidden="1">
      <c r="A913" s="31" t="s">
        <v>1671</v>
      </c>
      <c r="B913" s="29">
        <v>295.0</v>
      </c>
      <c r="C913" s="26">
        <v>115.0</v>
      </c>
      <c r="D913" s="27">
        <v>-180.0</v>
      </c>
      <c r="E913" s="28"/>
    </row>
    <row r="914" hidden="1">
      <c r="A914" s="31" t="s">
        <v>1673</v>
      </c>
      <c r="B914" s="29">
        <v>2520.0</v>
      </c>
      <c r="C914" s="26">
        <v>2700.0</v>
      </c>
      <c r="D914" s="27">
        <v>180.0</v>
      </c>
      <c r="E914" s="41"/>
    </row>
    <row r="915" hidden="1">
      <c r="A915" s="58" t="s">
        <v>1674</v>
      </c>
      <c r="B915" s="29">
        <v>112388.0</v>
      </c>
      <c r="C915" s="29">
        <v>112388.0</v>
      </c>
      <c r="D915" s="27">
        <v>0.0</v>
      </c>
      <c r="E915" s="41"/>
    </row>
    <row r="916" hidden="1">
      <c r="A916" s="58" t="s">
        <v>1675</v>
      </c>
      <c r="B916" s="29">
        <v>45885.0</v>
      </c>
      <c r="C916" s="59">
        <v>45885.0</v>
      </c>
      <c r="D916" s="27">
        <v>0.0</v>
      </c>
      <c r="E916" s="41"/>
    </row>
    <row r="917" hidden="1">
      <c r="A917" s="58" t="s">
        <v>1676</v>
      </c>
      <c r="B917" s="29">
        <v>55726.0</v>
      </c>
      <c r="C917" s="59">
        <v>54804.0</v>
      </c>
      <c r="D917" s="27">
        <v>-922.0</v>
      </c>
      <c r="E917" s="41"/>
    </row>
    <row r="918" hidden="1">
      <c r="A918" s="58" t="s">
        <v>1677</v>
      </c>
      <c r="B918" s="29">
        <v>63547.0</v>
      </c>
      <c r="C918" s="59">
        <v>63547.0</v>
      </c>
      <c r="D918" s="27">
        <v>0.0</v>
      </c>
      <c r="E918" s="41"/>
    </row>
    <row r="919" hidden="1">
      <c r="A919" s="58" t="s">
        <v>1679</v>
      </c>
      <c r="B919" s="29">
        <v>6111.0</v>
      </c>
      <c r="C919" s="59">
        <v>6111.0</v>
      </c>
      <c r="D919" s="27">
        <v>0.0</v>
      </c>
      <c r="E919" s="41"/>
    </row>
    <row r="920" hidden="1">
      <c r="A920" s="58" t="s">
        <v>1680</v>
      </c>
      <c r="B920" s="29">
        <v>15004.0</v>
      </c>
      <c r="C920" s="59">
        <v>14740.0</v>
      </c>
      <c r="D920" s="27">
        <v>-264.0</v>
      </c>
      <c r="E920" s="41"/>
    </row>
    <row r="921" hidden="1">
      <c r="A921" s="35" t="s">
        <v>1681</v>
      </c>
      <c r="B921" s="29">
        <v>329554.5</v>
      </c>
      <c r="C921" s="59">
        <v>328368.5</v>
      </c>
      <c r="D921" s="27">
        <v>-1186.0</v>
      </c>
      <c r="E921" s="41"/>
    </row>
    <row r="922" hidden="1">
      <c r="A922" s="36" t="s">
        <v>1682</v>
      </c>
      <c r="B922" s="42">
        <v>1.5</v>
      </c>
      <c r="C922" s="65">
        <v>281.5</v>
      </c>
      <c r="D922" s="66">
        <v>280.0</v>
      </c>
      <c r="E922" s="45"/>
    </row>
    <row r="923" hidden="1"/>
    <row r="924" hidden="1"/>
    <row r="925" hidden="1">
      <c r="A925" s="5" t="s">
        <v>1982</v>
      </c>
      <c r="B925" s="6"/>
      <c r="C925" s="6"/>
      <c r="D925" s="6"/>
      <c r="E925" s="7"/>
    </row>
    <row r="926" hidden="1">
      <c r="A926" s="10"/>
      <c r="B926" s="11"/>
      <c r="C926" s="11"/>
      <c r="D926" s="11"/>
      <c r="E926" s="12"/>
    </row>
    <row r="927" hidden="1">
      <c r="A927" s="5" t="s">
        <v>1655</v>
      </c>
      <c r="B927" s="6"/>
      <c r="C927" s="6"/>
      <c r="D927" s="6"/>
      <c r="E927" s="7"/>
    </row>
    <row r="928" hidden="1">
      <c r="A928" s="10"/>
      <c r="B928" s="11"/>
      <c r="C928" s="11"/>
      <c r="D928" s="11"/>
      <c r="E928" s="12"/>
    </row>
    <row r="929" hidden="1">
      <c r="A929" s="13">
        <v>45705.0</v>
      </c>
      <c r="B929" s="6"/>
      <c r="C929" s="54" t="s">
        <v>1656</v>
      </c>
      <c r="D929" s="15">
        <v>45711.0</v>
      </c>
      <c r="E929" s="7"/>
    </row>
    <row r="930" hidden="1">
      <c r="A930" s="10"/>
      <c r="B930" s="11"/>
      <c r="C930" s="16"/>
      <c r="D930" s="11"/>
      <c r="E930" s="12"/>
    </row>
    <row r="931" hidden="1">
      <c r="A931" s="55" t="s">
        <v>1985</v>
      </c>
      <c r="B931" s="7"/>
      <c r="C931" s="16"/>
      <c r="D931" s="56" t="s">
        <v>1986</v>
      </c>
      <c r="E931" s="7"/>
    </row>
    <row r="932" hidden="1">
      <c r="A932" s="10"/>
      <c r="B932" s="12"/>
      <c r="C932" s="16"/>
      <c r="D932" s="11"/>
      <c r="E932" s="12"/>
    </row>
    <row r="933" hidden="1">
      <c r="A933" s="19" t="s">
        <v>1657</v>
      </c>
      <c r="B933" s="6"/>
      <c r="C933" s="6"/>
      <c r="D933" s="6"/>
      <c r="E933" s="7"/>
    </row>
    <row r="934" hidden="1">
      <c r="A934" s="20" t="s">
        <v>1658</v>
      </c>
      <c r="B934" s="21" t="s">
        <v>1659</v>
      </c>
      <c r="C934" s="22" t="s">
        <v>1660</v>
      </c>
      <c r="D934" s="21" t="s">
        <v>1661</v>
      </c>
      <c r="E934" s="23" t="s">
        <v>13</v>
      </c>
    </row>
    <row r="935" hidden="1">
      <c r="A935" s="57" t="s">
        <v>1662</v>
      </c>
      <c r="B935" s="25">
        <v>37584.0</v>
      </c>
      <c r="C935" s="26">
        <v>37600.0</v>
      </c>
      <c r="D935" s="27">
        <v>16.0</v>
      </c>
      <c r="E935" s="28"/>
    </row>
    <row r="936" hidden="1">
      <c r="A936" s="57" t="s">
        <v>1663</v>
      </c>
      <c r="B936" s="29">
        <v>4391.0</v>
      </c>
      <c r="C936" s="26">
        <v>4391.0</v>
      </c>
      <c r="D936" s="27">
        <v>0.0</v>
      </c>
      <c r="E936" s="40"/>
    </row>
    <row r="937" hidden="1">
      <c r="A937" s="57" t="s">
        <v>1664</v>
      </c>
      <c r="B937" s="29">
        <v>110.0</v>
      </c>
      <c r="C937" s="26">
        <v>110.0</v>
      </c>
      <c r="D937" s="27">
        <v>0.0</v>
      </c>
      <c r="E937" s="41"/>
    </row>
    <row r="938" hidden="1">
      <c r="A938" s="57" t="s">
        <v>1666</v>
      </c>
      <c r="B938" s="29">
        <v>999.0</v>
      </c>
      <c r="C938" s="26">
        <v>999.0</v>
      </c>
      <c r="D938" s="27">
        <v>0.0</v>
      </c>
      <c r="E938" s="41"/>
    </row>
    <row r="939" hidden="1">
      <c r="A939" s="31" t="s">
        <v>1668</v>
      </c>
      <c r="B939" s="29">
        <v>0.0</v>
      </c>
      <c r="C939" s="26"/>
      <c r="D939" s="27">
        <v>0.0</v>
      </c>
      <c r="E939" s="28"/>
    </row>
    <row r="940" hidden="1">
      <c r="A940" s="31" t="s">
        <v>1669</v>
      </c>
      <c r="B940" s="29">
        <v>0.0</v>
      </c>
      <c r="C940" s="26"/>
      <c r="D940" s="27">
        <v>0.0</v>
      </c>
      <c r="E940" s="41"/>
    </row>
    <row r="941" hidden="1">
      <c r="A941" s="31" t="s">
        <v>1671</v>
      </c>
      <c r="B941" s="29">
        <v>295.0</v>
      </c>
      <c r="C941" s="26">
        <v>115.0</v>
      </c>
      <c r="D941" s="27">
        <v>-180.0</v>
      </c>
      <c r="E941" s="28"/>
    </row>
    <row r="942" hidden="1">
      <c r="A942" s="31" t="s">
        <v>1673</v>
      </c>
      <c r="B942" s="29">
        <v>2520.0</v>
      </c>
      <c r="C942" s="26">
        <v>2700.0</v>
      </c>
      <c r="D942" s="27">
        <v>180.0</v>
      </c>
      <c r="E942" s="41"/>
    </row>
    <row r="943" hidden="1">
      <c r="A943" s="58" t="s">
        <v>1674</v>
      </c>
      <c r="B943" s="29">
        <v>112388.0</v>
      </c>
      <c r="C943" s="29">
        <v>112388.0</v>
      </c>
      <c r="D943" s="27">
        <v>0.0</v>
      </c>
      <c r="E943" s="41"/>
    </row>
    <row r="944" hidden="1">
      <c r="A944" s="58" t="s">
        <v>1675</v>
      </c>
      <c r="B944" s="29">
        <v>45885.0</v>
      </c>
      <c r="C944" s="59">
        <v>45885.0</v>
      </c>
      <c r="D944" s="27">
        <v>0.0</v>
      </c>
      <c r="E944" s="41"/>
    </row>
    <row r="945" hidden="1">
      <c r="A945" s="58" t="s">
        <v>1676</v>
      </c>
      <c r="B945" s="29">
        <v>55726.0</v>
      </c>
      <c r="C945" s="59">
        <v>54804.0</v>
      </c>
      <c r="D945" s="27">
        <v>-922.0</v>
      </c>
      <c r="E945" s="41"/>
    </row>
    <row r="946" hidden="1">
      <c r="A946" s="58" t="s">
        <v>1677</v>
      </c>
      <c r="B946" s="29">
        <v>63547.0</v>
      </c>
      <c r="C946" s="59">
        <v>63547.0</v>
      </c>
      <c r="D946" s="27">
        <v>0.0</v>
      </c>
      <c r="E946" s="41"/>
    </row>
    <row r="947" hidden="1">
      <c r="A947" s="58" t="s">
        <v>1679</v>
      </c>
      <c r="B947" s="29">
        <v>6111.0</v>
      </c>
      <c r="C947" s="59">
        <v>6111.0</v>
      </c>
      <c r="D947" s="27">
        <v>0.0</v>
      </c>
      <c r="E947" s="41"/>
    </row>
    <row r="948" hidden="1">
      <c r="A948" s="58" t="s">
        <v>1680</v>
      </c>
      <c r="B948" s="29">
        <v>15004.0</v>
      </c>
      <c r="C948" s="59">
        <v>14740.0</v>
      </c>
      <c r="D948" s="27">
        <v>-264.0</v>
      </c>
      <c r="E948" s="41"/>
    </row>
    <row r="949" hidden="1">
      <c r="A949" s="35" t="s">
        <v>1681</v>
      </c>
      <c r="B949" s="29">
        <v>329554.5</v>
      </c>
      <c r="C949" s="59">
        <v>328368.5</v>
      </c>
      <c r="D949" s="27">
        <v>-1186.0</v>
      </c>
      <c r="E949" s="41"/>
    </row>
    <row r="950" hidden="1">
      <c r="A950" s="36" t="s">
        <v>1682</v>
      </c>
      <c r="B950" s="42">
        <v>1.5</v>
      </c>
      <c r="C950" s="65">
        <v>281.5</v>
      </c>
      <c r="D950" s="66">
        <v>280.0</v>
      </c>
      <c r="E950" s="45"/>
    </row>
    <row r="951" hidden="1"/>
    <row r="952" hidden="1"/>
    <row r="953" hidden="1">
      <c r="A953" s="5" t="s">
        <v>1982</v>
      </c>
      <c r="B953" s="6"/>
      <c r="C953" s="6"/>
      <c r="D953" s="6"/>
      <c r="E953" s="7"/>
    </row>
    <row r="954" hidden="1">
      <c r="A954" s="10"/>
      <c r="B954" s="11"/>
      <c r="C954" s="11"/>
      <c r="D954" s="11"/>
      <c r="E954" s="12"/>
    </row>
    <row r="955" hidden="1">
      <c r="A955" s="5" t="s">
        <v>1655</v>
      </c>
      <c r="B955" s="6"/>
      <c r="C955" s="6"/>
      <c r="D955" s="6"/>
      <c r="E955" s="7"/>
    </row>
    <row r="956" hidden="1">
      <c r="A956" s="10"/>
      <c r="B956" s="11"/>
      <c r="C956" s="11"/>
      <c r="D956" s="11"/>
      <c r="E956" s="12"/>
    </row>
    <row r="957" hidden="1">
      <c r="A957" s="13">
        <v>45717.0</v>
      </c>
      <c r="B957" s="6"/>
      <c r="C957" s="54" t="s">
        <v>1656</v>
      </c>
      <c r="D957" s="15">
        <v>45718.0</v>
      </c>
      <c r="E957" s="7"/>
    </row>
    <row r="958" hidden="1">
      <c r="A958" s="10"/>
      <c r="B958" s="11"/>
      <c r="C958" s="16"/>
      <c r="D958" s="11"/>
      <c r="E958" s="12"/>
    </row>
    <row r="959" hidden="1">
      <c r="A959" s="55" t="s">
        <v>1994</v>
      </c>
      <c r="B959" s="7"/>
      <c r="C959" s="16"/>
      <c r="D959" s="56" t="s">
        <v>1986</v>
      </c>
      <c r="E959" s="7"/>
    </row>
    <row r="960" hidden="1">
      <c r="A960" s="10"/>
      <c r="B960" s="12"/>
      <c r="C960" s="16"/>
      <c r="D960" s="11"/>
      <c r="E960" s="12"/>
    </row>
    <row r="961" hidden="1">
      <c r="A961" s="19" t="s">
        <v>1657</v>
      </c>
      <c r="B961" s="6"/>
      <c r="C961" s="6"/>
      <c r="D961" s="6"/>
      <c r="E961" s="7"/>
    </row>
    <row r="962" hidden="1">
      <c r="A962" s="20" t="s">
        <v>1658</v>
      </c>
      <c r="B962" s="21" t="s">
        <v>1659</v>
      </c>
      <c r="C962" s="22" t="s">
        <v>1660</v>
      </c>
      <c r="D962" s="21" t="s">
        <v>1661</v>
      </c>
      <c r="E962" s="23" t="s">
        <v>13</v>
      </c>
    </row>
    <row r="963" hidden="1">
      <c r="A963" s="57" t="s">
        <v>1662</v>
      </c>
      <c r="B963" s="25">
        <v>13148.0</v>
      </c>
      <c r="C963" s="26">
        <v>13150.0</v>
      </c>
      <c r="D963" s="27">
        <v>2.0</v>
      </c>
      <c r="E963" s="28"/>
    </row>
    <row r="964" hidden="1">
      <c r="A964" s="57" t="s">
        <v>1663</v>
      </c>
      <c r="B964" s="29">
        <v>6767.0</v>
      </c>
      <c r="C964" s="26">
        <v>6767.0</v>
      </c>
      <c r="D964" s="27">
        <v>0.0</v>
      </c>
      <c r="E964" s="40"/>
    </row>
    <row r="965" hidden="1">
      <c r="A965" s="57" t="s">
        <v>1664</v>
      </c>
      <c r="B965" s="29">
        <v>0.0</v>
      </c>
      <c r="C965" s="26"/>
      <c r="D965" s="27">
        <v>0.0</v>
      </c>
      <c r="E965" s="41"/>
    </row>
    <row r="966" hidden="1">
      <c r="A966" s="57" t="s">
        <v>1666</v>
      </c>
      <c r="B966" s="29">
        <v>500.0</v>
      </c>
      <c r="C966" s="26">
        <v>500.0</v>
      </c>
      <c r="D966" s="27">
        <v>0.0</v>
      </c>
      <c r="E966" s="41"/>
    </row>
    <row r="967" hidden="1">
      <c r="A967" s="31" t="s">
        <v>1668</v>
      </c>
      <c r="B967" s="29">
        <v>0.0</v>
      </c>
      <c r="C967" s="26"/>
      <c r="D967" s="27">
        <v>0.0</v>
      </c>
      <c r="E967" s="28"/>
    </row>
    <row r="968" hidden="1">
      <c r="A968" s="31" t="s">
        <v>1669</v>
      </c>
      <c r="B968" s="29">
        <v>0.0</v>
      </c>
      <c r="C968" s="26"/>
      <c r="D968" s="27">
        <v>0.0</v>
      </c>
      <c r="E968" s="41"/>
    </row>
    <row r="969" hidden="1">
      <c r="A969" s="31" t="s">
        <v>1671</v>
      </c>
      <c r="B969" s="29">
        <v>520.0</v>
      </c>
      <c r="C969" s="26">
        <v>520.0</v>
      </c>
      <c r="D969" s="27">
        <v>0.0</v>
      </c>
      <c r="E969" s="28"/>
    </row>
    <row r="970" hidden="1">
      <c r="A970" s="31" t="s">
        <v>1673</v>
      </c>
      <c r="B970" s="29">
        <v>0.0</v>
      </c>
      <c r="C970" s="26"/>
      <c r="D970" s="27">
        <v>0.0</v>
      </c>
      <c r="E970" s="41"/>
    </row>
    <row r="971" hidden="1">
      <c r="A971" s="58" t="s">
        <v>1674</v>
      </c>
      <c r="B971" s="29">
        <v>29126.0</v>
      </c>
      <c r="C971" s="29">
        <v>29126.0</v>
      </c>
      <c r="D971" s="27">
        <v>0.0</v>
      </c>
      <c r="E971" s="41"/>
    </row>
    <row r="972" hidden="1">
      <c r="A972" s="58" t="s">
        <v>1675</v>
      </c>
      <c r="B972" s="29">
        <v>20408.0</v>
      </c>
      <c r="C972" s="59">
        <v>20408.0</v>
      </c>
      <c r="D972" s="27">
        <v>0.0</v>
      </c>
      <c r="E972" s="41"/>
    </row>
    <row r="973" hidden="1">
      <c r="A973" s="58" t="s">
        <v>1676</v>
      </c>
      <c r="B973" s="29">
        <v>28784.0</v>
      </c>
      <c r="C973" s="59">
        <v>28784.0</v>
      </c>
      <c r="D973" s="27">
        <v>0.0</v>
      </c>
      <c r="E973" s="41"/>
    </row>
    <row r="974" hidden="1">
      <c r="A974" s="58" t="s">
        <v>1677</v>
      </c>
      <c r="B974" s="29">
        <v>22476.0</v>
      </c>
      <c r="C974" s="59">
        <v>22476.0</v>
      </c>
      <c r="D974" s="27">
        <v>0.0</v>
      </c>
      <c r="E974" s="41"/>
    </row>
    <row r="975" hidden="1">
      <c r="A975" s="58" t="s">
        <v>1679</v>
      </c>
      <c r="B975" s="29">
        <v>1068.0</v>
      </c>
      <c r="C975" s="59">
        <v>1068.0</v>
      </c>
      <c r="D975" s="27">
        <v>0.0</v>
      </c>
      <c r="E975" s="41"/>
    </row>
    <row r="976" hidden="1">
      <c r="A976" s="58" t="s">
        <v>1680</v>
      </c>
      <c r="B976" s="29">
        <v>6186.0</v>
      </c>
      <c r="C976" s="59">
        <v>6186.0</v>
      </c>
      <c r="D976" s="27">
        <v>0.0</v>
      </c>
      <c r="E976" s="41"/>
    </row>
    <row r="977" hidden="1">
      <c r="A977" s="35" t="s">
        <v>1681</v>
      </c>
      <c r="B977" s="29">
        <v>122796.0</v>
      </c>
      <c r="C977" s="59">
        <v>122796.0</v>
      </c>
      <c r="D977" s="27">
        <v>0.0</v>
      </c>
      <c r="E977" s="41"/>
    </row>
    <row r="978" hidden="1">
      <c r="A978" s="36" t="s">
        <v>1682</v>
      </c>
      <c r="B978" s="42">
        <v>1.0</v>
      </c>
      <c r="C978" s="65">
        <v>3.0</v>
      </c>
      <c r="D978" s="66">
        <v>2.0</v>
      </c>
      <c r="E978" s="45"/>
    </row>
    <row r="979" hidden="1"/>
    <row r="980" hidden="1"/>
    <row r="981" hidden="1">
      <c r="A981" s="5" t="s">
        <v>1982</v>
      </c>
      <c r="B981" s="6"/>
      <c r="C981" s="6"/>
      <c r="D981" s="6"/>
      <c r="E981" s="7"/>
    </row>
    <row r="982" hidden="1">
      <c r="A982" s="10"/>
      <c r="B982" s="11"/>
      <c r="C982" s="11"/>
      <c r="D982" s="11"/>
      <c r="E982" s="12"/>
    </row>
    <row r="983" hidden="1">
      <c r="A983" s="5" t="s">
        <v>1655</v>
      </c>
      <c r="B983" s="6"/>
      <c r="C983" s="6"/>
      <c r="D983" s="6"/>
      <c r="E983" s="7"/>
    </row>
    <row r="984" hidden="1">
      <c r="A984" s="10"/>
      <c r="B984" s="11"/>
      <c r="C984" s="11"/>
      <c r="D984" s="11"/>
      <c r="E984" s="12"/>
    </row>
    <row r="985" hidden="1">
      <c r="A985" s="13">
        <v>45719.0</v>
      </c>
      <c r="B985" s="6"/>
      <c r="C985" s="54" t="s">
        <v>1656</v>
      </c>
      <c r="D985" s="15">
        <v>45725.0</v>
      </c>
      <c r="E985" s="7"/>
    </row>
    <row r="986" hidden="1">
      <c r="A986" s="10"/>
      <c r="B986" s="11"/>
      <c r="C986" s="16"/>
      <c r="D986" s="11"/>
      <c r="E986" s="12"/>
    </row>
    <row r="987" hidden="1">
      <c r="A987" s="55" t="s">
        <v>1985</v>
      </c>
      <c r="B987" s="7"/>
      <c r="C987" s="16"/>
      <c r="D987" s="56" t="s">
        <v>1986</v>
      </c>
      <c r="E987" s="7"/>
    </row>
    <row r="988" hidden="1">
      <c r="A988" s="10"/>
      <c r="B988" s="12"/>
      <c r="C988" s="16"/>
      <c r="D988" s="11"/>
      <c r="E988" s="12"/>
    </row>
    <row r="989" hidden="1">
      <c r="A989" s="19" t="s">
        <v>1657</v>
      </c>
      <c r="B989" s="6"/>
      <c r="C989" s="6"/>
      <c r="D989" s="6"/>
      <c r="E989" s="7"/>
    </row>
    <row r="990" hidden="1">
      <c r="A990" s="20" t="s">
        <v>1658</v>
      </c>
      <c r="B990" s="21" t="s">
        <v>1659</v>
      </c>
      <c r="C990" s="22" t="s">
        <v>1660</v>
      </c>
      <c r="D990" s="21" t="s">
        <v>1661</v>
      </c>
      <c r="E990" s="23" t="s">
        <v>13</v>
      </c>
    </row>
    <row r="991" hidden="1">
      <c r="A991" s="57" t="s">
        <v>1662</v>
      </c>
      <c r="B991" s="25">
        <v>23484.0</v>
      </c>
      <c r="C991" s="26">
        <v>23485.0</v>
      </c>
      <c r="D991" s="27">
        <v>1.0</v>
      </c>
      <c r="E991" s="28"/>
    </row>
    <row r="992" hidden="1">
      <c r="A992" s="57" t="s">
        <v>1663</v>
      </c>
      <c r="B992" s="29">
        <v>17129.0</v>
      </c>
      <c r="C992" s="26">
        <v>17129.0</v>
      </c>
      <c r="D992" s="27">
        <v>0.0</v>
      </c>
      <c r="E992" s="40"/>
    </row>
    <row r="993" hidden="1">
      <c r="A993" s="57" t="s">
        <v>1664</v>
      </c>
      <c r="B993" s="29">
        <v>225.0</v>
      </c>
      <c r="C993" s="26">
        <v>225.0</v>
      </c>
      <c r="D993" s="27">
        <v>0.0</v>
      </c>
      <c r="E993" s="41"/>
    </row>
    <row r="994" hidden="1">
      <c r="A994" s="57" t="s">
        <v>1666</v>
      </c>
      <c r="B994" s="29">
        <v>500.0</v>
      </c>
      <c r="C994" s="26">
        <v>500.0</v>
      </c>
      <c r="D994" s="27">
        <v>0.0</v>
      </c>
      <c r="E994" s="41"/>
    </row>
    <row r="995" hidden="1">
      <c r="A995" s="31" t="s">
        <v>1668</v>
      </c>
      <c r="B995" s="29">
        <v>0.0</v>
      </c>
      <c r="C995" s="26"/>
      <c r="D995" s="27">
        <v>0.0</v>
      </c>
      <c r="E995" s="28"/>
    </row>
    <row r="996" hidden="1">
      <c r="A996" s="31" t="s">
        <v>1669</v>
      </c>
      <c r="B996" s="29">
        <v>0.0</v>
      </c>
      <c r="C996" s="26"/>
      <c r="D996" s="27">
        <v>0.0</v>
      </c>
      <c r="E996" s="41"/>
    </row>
    <row r="997" hidden="1">
      <c r="A997" s="31" t="s">
        <v>1671</v>
      </c>
      <c r="B997" s="29">
        <v>1960.0</v>
      </c>
      <c r="C997" s="26"/>
      <c r="D997" s="27">
        <v>-1960.0</v>
      </c>
      <c r="E997" s="28"/>
    </row>
    <row r="998" hidden="1">
      <c r="A998" s="31" t="s">
        <v>1673</v>
      </c>
      <c r="B998" s="29">
        <v>1960.0</v>
      </c>
      <c r="C998" s="26">
        <v>3920.0</v>
      </c>
      <c r="D998" s="27">
        <v>1960.0</v>
      </c>
      <c r="E998" s="41"/>
    </row>
    <row r="999" hidden="1">
      <c r="A999" s="58" t="s">
        <v>1674</v>
      </c>
      <c r="B999" s="29">
        <v>79161.0</v>
      </c>
      <c r="C999" s="29">
        <v>79161.0</v>
      </c>
      <c r="D999" s="27">
        <v>0.0</v>
      </c>
      <c r="E999" s="41"/>
    </row>
    <row r="1000" hidden="1">
      <c r="A1000" s="58" t="s">
        <v>1675</v>
      </c>
      <c r="B1000" s="29">
        <v>36190.0</v>
      </c>
      <c r="C1000" s="59">
        <v>36190.0</v>
      </c>
      <c r="D1000" s="27">
        <v>0.0</v>
      </c>
      <c r="E1000" s="41"/>
    </row>
    <row r="1001" hidden="1">
      <c r="A1001" s="58" t="s">
        <v>1676</v>
      </c>
      <c r="B1001" s="29">
        <v>49168.0</v>
      </c>
      <c r="C1001" s="59">
        <v>49168.0</v>
      </c>
      <c r="D1001" s="27">
        <v>0.0</v>
      </c>
      <c r="E1001" s="41"/>
    </row>
    <row r="1002" hidden="1">
      <c r="A1002" s="58" t="s">
        <v>1677</v>
      </c>
      <c r="B1002" s="29">
        <v>60887.5</v>
      </c>
      <c r="C1002" s="59">
        <v>60887.5</v>
      </c>
      <c r="D1002" s="27">
        <v>0.0</v>
      </c>
      <c r="E1002" s="41"/>
    </row>
    <row r="1003" hidden="1">
      <c r="A1003" s="58" t="s">
        <v>1679</v>
      </c>
      <c r="B1003" s="29">
        <v>3579.0</v>
      </c>
      <c r="C1003" s="59">
        <v>3579.0</v>
      </c>
      <c r="D1003" s="27">
        <v>0.0</v>
      </c>
      <c r="E1003" s="41"/>
    </row>
    <row r="1004" hidden="1">
      <c r="A1004" s="58" t="s">
        <v>1680</v>
      </c>
      <c r="B1004" s="29">
        <v>7961.0</v>
      </c>
      <c r="C1004" s="59">
        <v>7961.0</v>
      </c>
      <c r="D1004" s="27">
        <v>0.0</v>
      </c>
      <c r="E1004" s="41"/>
    </row>
    <row r="1005" hidden="1">
      <c r="A1005" s="35" t="s">
        <v>1681</v>
      </c>
      <c r="B1005" s="29">
        <v>274242.5</v>
      </c>
      <c r="C1005" s="59">
        <v>274242.5</v>
      </c>
      <c r="D1005" s="27">
        <v>0.0</v>
      </c>
      <c r="E1005" s="41"/>
    </row>
    <row r="1006" hidden="1">
      <c r="A1006" s="36" t="s">
        <v>1682</v>
      </c>
      <c r="B1006" s="42">
        <v>1.0</v>
      </c>
      <c r="C1006" s="65">
        <v>2.0</v>
      </c>
      <c r="D1006" s="66">
        <v>1.0</v>
      </c>
      <c r="E1006" s="45"/>
    </row>
    <row r="1007" hidden="1"/>
    <row r="1008" hidden="1"/>
    <row r="1009" hidden="1">
      <c r="A1009" s="5" t="s">
        <v>1982</v>
      </c>
      <c r="B1009" s="6"/>
      <c r="C1009" s="6"/>
      <c r="D1009" s="6"/>
      <c r="E1009" s="7"/>
    </row>
    <row r="1010" hidden="1">
      <c r="A1010" s="10"/>
      <c r="B1010" s="11"/>
      <c r="C1010" s="11"/>
      <c r="D1010" s="11"/>
      <c r="E1010" s="12"/>
    </row>
    <row r="1011" hidden="1">
      <c r="A1011" s="5" t="s">
        <v>1655</v>
      </c>
      <c r="B1011" s="6"/>
      <c r="C1011" s="6"/>
      <c r="D1011" s="6"/>
      <c r="E1011" s="7"/>
    </row>
    <row r="1012" hidden="1">
      <c r="A1012" s="10"/>
      <c r="B1012" s="11"/>
      <c r="C1012" s="11"/>
      <c r="D1012" s="11"/>
      <c r="E1012" s="12"/>
    </row>
    <row r="1013" hidden="1">
      <c r="A1013" s="13">
        <v>45719.0</v>
      </c>
      <c r="B1013" s="6"/>
      <c r="C1013" s="54" t="s">
        <v>1656</v>
      </c>
      <c r="D1013" s="15">
        <v>45725.0</v>
      </c>
      <c r="E1013" s="7"/>
    </row>
    <row r="1014" hidden="1">
      <c r="A1014" s="10"/>
      <c r="B1014" s="11"/>
      <c r="C1014" s="16"/>
      <c r="D1014" s="11"/>
      <c r="E1014" s="12"/>
    </row>
    <row r="1015" hidden="1">
      <c r="A1015" s="55" t="s">
        <v>1985</v>
      </c>
      <c r="B1015" s="7"/>
      <c r="C1015" s="16"/>
      <c r="D1015" s="56" t="s">
        <v>1986</v>
      </c>
      <c r="E1015" s="7"/>
    </row>
    <row r="1016" hidden="1">
      <c r="A1016" s="10"/>
      <c r="B1016" s="12"/>
      <c r="C1016" s="16"/>
      <c r="D1016" s="11"/>
      <c r="E1016" s="12"/>
    </row>
    <row r="1017" hidden="1">
      <c r="A1017" s="19" t="s">
        <v>1657</v>
      </c>
      <c r="B1017" s="6"/>
      <c r="C1017" s="6"/>
      <c r="D1017" s="6"/>
      <c r="E1017" s="7"/>
    </row>
    <row r="1018" hidden="1">
      <c r="A1018" s="20" t="s">
        <v>1658</v>
      </c>
      <c r="B1018" s="21" t="s">
        <v>1659</v>
      </c>
      <c r="C1018" s="22" t="s">
        <v>1660</v>
      </c>
      <c r="D1018" s="21" t="s">
        <v>1661</v>
      </c>
      <c r="E1018" s="23" t="s">
        <v>13</v>
      </c>
    </row>
    <row r="1019" hidden="1">
      <c r="A1019" s="57" t="s">
        <v>1662</v>
      </c>
      <c r="B1019" s="25">
        <v>23484.0</v>
      </c>
      <c r="C1019" s="26">
        <v>23485.0</v>
      </c>
      <c r="D1019" s="27">
        <v>1.0</v>
      </c>
      <c r="E1019" s="28"/>
    </row>
    <row r="1020" hidden="1">
      <c r="A1020" s="57" t="s">
        <v>1663</v>
      </c>
      <c r="B1020" s="29">
        <v>17129.0</v>
      </c>
      <c r="C1020" s="26">
        <v>17129.0</v>
      </c>
      <c r="D1020" s="27">
        <v>0.0</v>
      </c>
      <c r="E1020" s="40"/>
    </row>
    <row r="1021" hidden="1">
      <c r="A1021" s="57" t="s">
        <v>1664</v>
      </c>
      <c r="B1021" s="29">
        <v>225.0</v>
      </c>
      <c r="C1021" s="26">
        <v>225.0</v>
      </c>
      <c r="D1021" s="27">
        <v>0.0</v>
      </c>
      <c r="E1021" s="41"/>
    </row>
    <row r="1022" hidden="1">
      <c r="A1022" s="57" t="s">
        <v>1666</v>
      </c>
      <c r="B1022" s="29">
        <v>500.0</v>
      </c>
      <c r="C1022" s="26">
        <v>500.0</v>
      </c>
      <c r="D1022" s="27">
        <v>0.0</v>
      </c>
      <c r="E1022" s="41"/>
    </row>
    <row r="1023" hidden="1">
      <c r="A1023" s="31" t="s">
        <v>1668</v>
      </c>
      <c r="B1023" s="29">
        <v>0.0</v>
      </c>
      <c r="C1023" s="26"/>
      <c r="D1023" s="27">
        <v>0.0</v>
      </c>
      <c r="E1023" s="28"/>
    </row>
    <row r="1024" hidden="1">
      <c r="A1024" s="31" t="s">
        <v>1669</v>
      </c>
      <c r="B1024" s="29">
        <v>0.0</v>
      </c>
      <c r="C1024" s="26"/>
      <c r="D1024" s="27">
        <v>0.0</v>
      </c>
      <c r="E1024" s="41"/>
    </row>
    <row r="1025" hidden="1">
      <c r="A1025" s="31" t="s">
        <v>1671</v>
      </c>
      <c r="B1025" s="29">
        <v>1960.0</v>
      </c>
      <c r="C1025" s="26"/>
      <c r="D1025" s="27">
        <v>-1960.0</v>
      </c>
      <c r="E1025" s="28"/>
    </row>
    <row r="1026" hidden="1">
      <c r="A1026" s="31" t="s">
        <v>1673</v>
      </c>
      <c r="B1026" s="29">
        <v>1960.0</v>
      </c>
      <c r="C1026" s="26">
        <v>3920.0</v>
      </c>
      <c r="D1026" s="27">
        <v>1960.0</v>
      </c>
      <c r="E1026" s="41"/>
    </row>
    <row r="1027" hidden="1">
      <c r="A1027" s="58" t="s">
        <v>1674</v>
      </c>
      <c r="B1027" s="29">
        <v>79161.0</v>
      </c>
      <c r="C1027" s="29">
        <v>79161.0</v>
      </c>
      <c r="D1027" s="27">
        <v>0.0</v>
      </c>
      <c r="E1027" s="41"/>
    </row>
    <row r="1028" hidden="1">
      <c r="A1028" s="58" t="s">
        <v>1675</v>
      </c>
      <c r="B1028" s="29">
        <v>36190.0</v>
      </c>
      <c r="C1028" s="59">
        <v>36190.0</v>
      </c>
      <c r="D1028" s="27">
        <v>0.0</v>
      </c>
      <c r="E1028" s="41"/>
    </row>
    <row r="1029" hidden="1">
      <c r="A1029" s="58" t="s">
        <v>1676</v>
      </c>
      <c r="B1029" s="29">
        <v>49168.0</v>
      </c>
      <c r="C1029" s="59">
        <v>49168.0</v>
      </c>
      <c r="D1029" s="27">
        <v>0.0</v>
      </c>
      <c r="E1029" s="41"/>
    </row>
    <row r="1030" hidden="1">
      <c r="A1030" s="58" t="s">
        <v>1677</v>
      </c>
      <c r="B1030" s="29">
        <v>60887.5</v>
      </c>
      <c r="C1030" s="59">
        <v>60887.5</v>
      </c>
      <c r="D1030" s="27">
        <v>0.0</v>
      </c>
      <c r="E1030" s="41"/>
    </row>
    <row r="1031" hidden="1">
      <c r="A1031" s="58" t="s">
        <v>1679</v>
      </c>
      <c r="B1031" s="29">
        <v>3579.0</v>
      </c>
      <c r="C1031" s="59">
        <v>3579.0</v>
      </c>
      <c r="D1031" s="27">
        <v>0.0</v>
      </c>
      <c r="E1031" s="41"/>
    </row>
    <row r="1032" hidden="1">
      <c r="A1032" s="58" t="s">
        <v>1680</v>
      </c>
      <c r="B1032" s="29">
        <v>7961.0</v>
      </c>
      <c r="C1032" s="59">
        <v>7961.0</v>
      </c>
      <c r="D1032" s="27">
        <v>0.0</v>
      </c>
      <c r="E1032" s="41"/>
    </row>
    <row r="1033" hidden="1">
      <c r="A1033" s="35" t="s">
        <v>1681</v>
      </c>
      <c r="B1033" s="29">
        <v>274242.5</v>
      </c>
      <c r="C1033" s="59">
        <v>274242.5</v>
      </c>
      <c r="D1033" s="27">
        <v>0.0</v>
      </c>
      <c r="E1033" s="41"/>
    </row>
    <row r="1034" hidden="1">
      <c r="A1034" s="36" t="s">
        <v>1682</v>
      </c>
      <c r="B1034" s="42">
        <v>1.0</v>
      </c>
      <c r="C1034" s="65">
        <v>2.0</v>
      </c>
      <c r="D1034" s="66">
        <v>1.0</v>
      </c>
      <c r="E1034" s="45"/>
    </row>
    <row r="1035" hidden="1"/>
    <row r="1036" hidden="1"/>
    <row r="1037" hidden="1">
      <c r="A1037" s="5" t="s">
        <v>1982</v>
      </c>
      <c r="B1037" s="6"/>
      <c r="C1037" s="6"/>
      <c r="D1037" s="6"/>
      <c r="E1037" s="7"/>
    </row>
    <row r="1038" hidden="1">
      <c r="A1038" s="10"/>
      <c r="B1038" s="11"/>
      <c r="C1038" s="11"/>
      <c r="D1038" s="11"/>
      <c r="E1038" s="12"/>
    </row>
    <row r="1039" hidden="1">
      <c r="A1039" s="5" t="s">
        <v>1655</v>
      </c>
      <c r="B1039" s="6"/>
      <c r="C1039" s="6"/>
      <c r="D1039" s="6"/>
      <c r="E1039" s="7"/>
    </row>
    <row r="1040" hidden="1">
      <c r="A1040" s="10"/>
      <c r="B1040" s="11"/>
      <c r="C1040" s="11"/>
      <c r="D1040" s="11"/>
      <c r="E1040" s="12"/>
    </row>
    <row r="1041" hidden="1">
      <c r="A1041" s="13">
        <v>45726.0</v>
      </c>
      <c r="B1041" s="6"/>
      <c r="C1041" s="54" t="s">
        <v>1656</v>
      </c>
      <c r="D1041" s="15">
        <v>45732.0</v>
      </c>
      <c r="E1041" s="7"/>
    </row>
    <row r="1042" hidden="1">
      <c r="A1042" s="10"/>
      <c r="B1042" s="11"/>
      <c r="C1042" s="16"/>
      <c r="D1042" s="11"/>
      <c r="E1042" s="12"/>
    </row>
    <row r="1043" hidden="1">
      <c r="A1043" s="55" t="s">
        <v>1985</v>
      </c>
      <c r="B1043" s="7"/>
      <c r="C1043" s="16"/>
      <c r="D1043" s="56" t="s">
        <v>1986</v>
      </c>
      <c r="E1043" s="7"/>
    </row>
    <row r="1044" hidden="1">
      <c r="A1044" s="10"/>
      <c r="B1044" s="12"/>
      <c r="C1044" s="16"/>
      <c r="D1044" s="11"/>
      <c r="E1044" s="12"/>
    </row>
    <row r="1045" hidden="1">
      <c r="A1045" s="19" t="s">
        <v>1657</v>
      </c>
      <c r="B1045" s="6"/>
      <c r="C1045" s="6"/>
      <c r="D1045" s="6"/>
      <c r="E1045" s="7"/>
    </row>
    <row r="1046" hidden="1">
      <c r="A1046" s="20" t="s">
        <v>1658</v>
      </c>
      <c r="B1046" s="21" t="s">
        <v>1659</v>
      </c>
      <c r="C1046" s="22" t="s">
        <v>1660</v>
      </c>
      <c r="D1046" s="21" t="s">
        <v>1661</v>
      </c>
      <c r="E1046" s="23" t="s">
        <v>13</v>
      </c>
    </row>
    <row r="1047" hidden="1">
      <c r="A1047" s="57" t="s">
        <v>1662</v>
      </c>
      <c r="B1047" s="25">
        <v>25850.0</v>
      </c>
      <c r="C1047" s="26">
        <v>15852.0</v>
      </c>
      <c r="D1047" s="27">
        <v>-9998.0</v>
      </c>
    </row>
    <row r="1048" hidden="1">
      <c r="A1048" s="57" t="s">
        <v>1663</v>
      </c>
      <c r="B1048" s="29">
        <v>20510.0</v>
      </c>
      <c r="C1048" s="26">
        <v>20510.0</v>
      </c>
      <c r="D1048" s="27">
        <v>0.0</v>
      </c>
      <c r="E1048" s="40"/>
    </row>
    <row r="1049" hidden="1">
      <c r="A1049" s="57" t="s">
        <v>1664</v>
      </c>
      <c r="B1049" s="29">
        <v>0.0</v>
      </c>
      <c r="C1049" s="26"/>
      <c r="D1049" s="27">
        <v>0.0</v>
      </c>
      <c r="E1049" s="41"/>
    </row>
    <row r="1050" hidden="1">
      <c r="A1050" s="57" t="s">
        <v>1666</v>
      </c>
      <c r="B1050" s="29">
        <v>400.0</v>
      </c>
      <c r="C1050" s="26"/>
      <c r="D1050" s="27">
        <v>-400.0</v>
      </c>
      <c r="E1050" s="41"/>
    </row>
    <row r="1051" hidden="1">
      <c r="A1051" s="31" t="s">
        <v>1668</v>
      </c>
      <c r="B1051" s="29">
        <v>0.0</v>
      </c>
      <c r="C1051" s="26"/>
      <c r="D1051" s="27">
        <v>0.0</v>
      </c>
      <c r="E1051" s="28"/>
    </row>
    <row r="1052" hidden="1">
      <c r="A1052" s="31" t="s">
        <v>1669</v>
      </c>
      <c r="B1052" s="29">
        <v>112.0</v>
      </c>
      <c r="C1052" s="26">
        <v>164.0</v>
      </c>
      <c r="D1052" s="27">
        <v>52.0</v>
      </c>
      <c r="E1052" s="41"/>
    </row>
    <row r="1053" hidden="1">
      <c r="A1053" s="31" t="s">
        <v>1671</v>
      </c>
      <c r="B1053" s="29">
        <v>1090.0</v>
      </c>
      <c r="C1053" s="26">
        <v>10000.0</v>
      </c>
      <c r="D1053" s="27">
        <v>8910.0</v>
      </c>
      <c r="E1053" s="28" t="s">
        <v>3799</v>
      </c>
    </row>
    <row r="1054" hidden="1">
      <c r="A1054" s="31" t="s">
        <v>1673</v>
      </c>
      <c r="B1054" s="29">
        <v>3600.0</v>
      </c>
      <c r="C1054" s="26">
        <v>5000.0</v>
      </c>
      <c r="D1054" s="27">
        <v>1400.0</v>
      </c>
      <c r="E1054" s="41"/>
    </row>
    <row r="1055" hidden="1">
      <c r="A1055" s="58" t="s">
        <v>1674</v>
      </c>
      <c r="B1055" s="29">
        <v>100974.0</v>
      </c>
      <c r="C1055" s="29">
        <v>100974.0</v>
      </c>
      <c r="D1055" s="27">
        <v>0.0</v>
      </c>
      <c r="E1055" s="41"/>
    </row>
    <row r="1056" hidden="1">
      <c r="A1056" s="58" t="s">
        <v>1675</v>
      </c>
      <c r="B1056" s="29">
        <v>37226.0</v>
      </c>
      <c r="C1056" s="59">
        <v>37226.0</v>
      </c>
      <c r="D1056" s="27">
        <v>0.0</v>
      </c>
      <c r="E1056" s="41"/>
    </row>
    <row r="1057" hidden="1">
      <c r="A1057" s="58" t="s">
        <v>1676</v>
      </c>
      <c r="B1057" s="29">
        <v>68878.0</v>
      </c>
      <c r="C1057" s="59">
        <v>68878.0</v>
      </c>
      <c r="D1057" s="27">
        <v>0.0</v>
      </c>
      <c r="E1057" s="41"/>
    </row>
    <row r="1058" hidden="1">
      <c r="A1058" s="58" t="s">
        <v>1677</v>
      </c>
      <c r="B1058" s="29">
        <v>65777.0</v>
      </c>
      <c r="C1058" s="59">
        <v>65777.0</v>
      </c>
      <c r="D1058" s="27">
        <v>0.0</v>
      </c>
      <c r="E1058" s="41"/>
    </row>
    <row r="1059" hidden="1">
      <c r="A1059" s="58" t="s">
        <v>1679</v>
      </c>
      <c r="B1059" s="29">
        <v>3524.0</v>
      </c>
      <c r="C1059" s="59">
        <v>3524.0</v>
      </c>
      <c r="D1059" s="27">
        <v>0.0</v>
      </c>
      <c r="E1059" s="41"/>
    </row>
    <row r="1060" hidden="1">
      <c r="A1060" s="58" t="s">
        <v>1680</v>
      </c>
      <c r="B1060" s="29">
        <v>8891.0</v>
      </c>
      <c r="C1060" s="59">
        <v>8891.0</v>
      </c>
      <c r="D1060" s="27">
        <v>0.0</v>
      </c>
      <c r="E1060" s="41"/>
    </row>
    <row r="1061" hidden="1">
      <c r="A1061" s="35" t="s">
        <v>1681</v>
      </c>
      <c r="B1061" s="29">
        <v>327940.2</v>
      </c>
      <c r="C1061" s="59">
        <v>327940.2</v>
      </c>
      <c r="D1061" s="27">
        <v>0.0</v>
      </c>
      <c r="E1061" s="41"/>
    </row>
    <row r="1062" hidden="1">
      <c r="A1062" s="36" t="s">
        <v>1682</v>
      </c>
      <c r="B1062" s="42">
        <v>0.8000000000029104</v>
      </c>
      <c r="C1062" s="65">
        <v>-35.20000000001164</v>
      </c>
      <c r="D1062" s="66">
        <v>-36.00000000001455</v>
      </c>
      <c r="E1062" s="45"/>
    </row>
    <row r="1063" hidden="1"/>
    <row r="1064" hidden="1"/>
    <row r="1065" hidden="1">
      <c r="A1065" s="5" t="s">
        <v>1982</v>
      </c>
      <c r="B1065" s="6"/>
      <c r="C1065" s="6"/>
      <c r="D1065" s="6"/>
      <c r="E1065" s="7"/>
    </row>
    <row r="1066" hidden="1">
      <c r="A1066" s="10"/>
      <c r="B1066" s="11"/>
      <c r="C1066" s="11"/>
      <c r="D1066" s="11"/>
      <c r="E1066" s="12"/>
    </row>
    <row r="1067" hidden="1">
      <c r="A1067" s="5" t="s">
        <v>1655</v>
      </c>
      <c r="B1067" s="6"/>
      <c r="C1067" s="6"/>
      <c r="D1067" s="6"/>
      <c r="E1067" s="7"/>
    </row>
    <row r="1068" hidden="1">
      <c r="A1068" s="10"/>
      <c r="B1068" s="11"/>
      <c r="C1068" s="11"/>
      <c r="D1068" s="11"/>
      <c r="E1068" s="12"/>
    </row>
    <row r="1069" hidden="1">
      <c r="A1069" s="13">
        <v>45733.0</v>
      </c>
      <c r="B1069" s="6"/>
      <c r="C1069" s="54" t="s">
        <v>1656</v>
      </c>
      <c r="D1069" s="15">
        <v>45739.0</v>
      </c>
      <c r="E1069" s="7"/>
    </row>
    <row r="1070" hidden="1">
      <c r="A1070" s="10"/>
      <c r="B1070" s="11"/>
      <c r="C1070" s="16"/>
      <c r="D1070" s="11"/>
      <c r="E1070" s="12"/>
    </row>
    <row r="1071" hidden="1">
      <c r="A1071" s="55" t="s">
        <v>1985</v>
      </c>
      <c r="B1071" s="7"/>
      <c r="C1071" s="16"/>
      <c r="D1071" s="56" t="s">
        <v>1986</v>
      </c>
      <c r="E1071" s="7"/>
    </row>
    <row r="1072" hidden="1">
      <c r="A1072" s="10"/>
      <c r="B1072" s="12"/>
      <c r="C1072" s="16"/>
      <c r="D1072" s="11"/>
      <c r="E1072" s="12"/>
    </row>
    <row r="1073" hidden="1">
      <c r="A1073" s="19" t="s">
        <v>1657</v>
      </c>
      <c r="B1073" s="6"/>
      <c r="C1073" s="6"/>
      <c r="D1073" s="6"/>
      <c r="E1073" s="7"/>
    </row>
    <row r="1074" hidden="1">
      <c r="A1074" s="20" t="s">
        <v>1658</v>
      </c>
      <c r="B1074" s="21" t="s">
        <v>1659</v>
      </c>
      <c r="C1074" s="22" t="s">
        <v>1660</v>
      </c>
      <c r="D1074" s="21" t="s">
        <v>1661</v>
      </c>
      <c r="E1074" s="23" t="s">
        <v>13</v>
      </c>
    </row>
    <row r="1075" hidden="1">
      <c r="A1075" s="57" t="s">
        <v>1662</v>
      </c>
      <c r="B1075" s="25">
        <v>32335.0</v>
      </c>
      <c r="C1075" s="26">
        <v>32335.0</v>
      </c>
      <c r="D1075" s="27">
        <v>0.0</v>
      </c>
    </row>
    <row r="1076" hidden="1">
      <c r="A1076" s="57" t="s">
        <v>1663</v>
      </c>
      <c r="B1076" s="29">
        <v>23954.0</v>
      </c>
      <c r="C1076" s="26">
        <v>23954.0</v>
      </c>
      <c r="D1076" s="27">
        <v>0.0</v>
      </c>
      <c r="E1076" s="40" t="s">
        <v>3800</v>
      </c>
    </row>
    <row r="1077" hidden="1">
      <c r="A1077" s="57" t="s">
        <v>1664</v>
      </c>
      <c r="B1077" s="29">
        <v>0.0</v>
      </c>
      <c r="C1077" s="26"/>
      <c r="D1077" s="27">
        <v>0.0</v>
      </c>
      <c r="E1077" s="41"/>
    </row>
    <row r="1078" hidden="1">
      <c r="A1078" s="57" t="s">
        <v>1666</v>
      </c>
      <c r="B1078" s="29">
        <v>0.0</v>
      </c>
      <c r="C1078" s="26"/>
      <c r="D1078" s="27">
        <v>0.0</v>
      </c>
      <c r="E1078" s="41"/>
    </row>
    <row r="1079" hidden="1">
      <c r="A1079" s="31" t="s">
        <v>1668</v>
      </c>
      <c r="B1079" s="29">
        <v>0.0</v>
      </c>
      <c r="C1079" s="26"/>
      <c r="D1079" s="27">
        <v>0.0</v>
      </c>
      <c r="E1079" s="28"/>
    </row>
    <row r="1080" hidden="1">
      <c r="A1080" s="31" t="s">
        <v>1669</v>
      </c>
      <c r="B1080" s="29">
        <v>0.0</v>
      </c>
      <c r="C1080" s="26"/>
      <c r="D1080" s="27">
        <v>0.0</v>
      </c>
      <c r="E1080" s="41"/>
    </row>
    <row r="1081" hidden="1">
      <c r="A1081" s="31" t="s">
        <v>1671</v>
      </c>
      <c r="B1081" s="29">
        <v>1694.0</v>
      </c>
      <c r="C1081" s="26">
        <v>800.0</v>
      </c>
      <c r="D1081" s="27">
        <v>-894.0</v>
      </c>
      <c r="E1081" s="28" t="s">
        <v>3801</v>
      </c>
    </row>
    <row r="1082" hidden="1">
      <c r="A1082" s="31" t="s">
        <v>1673</v>
      </c>
      <c r="B1082" s="29">
        <v>5560.0</v>
      </c>
      <c r="C1082" s="26">
        <v>6120.0</v>
      </c>
      <c r="D1082" s="27">
        <v>560.0</v>
      </c>
      <c r="E1082" s="41"/>
    </row>
    <row r="1083" hidden="1">
      <c r="A1083" s="58" t="s">
        <v>1674</v>
      </c>
      <c r="B1083" s="29">
        <v>126297.0</v>
      </c>
      <c r="C1083" s="29">
        <v>126297.0</v>
      </c>
      <c r="D1083" s="27">
        <v>0.0</v>
      </c>
      <c r="E1083" s="41"/>
    </row>
    <row r="1084" hidden="1">
      <c r="A1084" s="58" t="s">
        <v>1675</v>
      </c>
      <c r="B1084" s="29">
        <v>34267.0</v>
      </c>
      <c r="C1084" s="59">
        <v>34267.0</v>
      </c>
      <c r="D1084" s="27">
        <v>0.0</v>
      </c>
      <c r="E1084" s="41"/>
    </row>
    <row r="1085" hidden="1">
      <c r="A1085" s="58" t="s">
        <v>1676</v>
      </c>
      <c r="B1085" s="29">
        <v>68680.0</v>
      </c>
      <c r="C1085" s="59">
        <v>68680.0</v>
      </c>
      <c r="D1085" s="27">
        <v>0.0</v>
      </c>
      <c r="E1085" s="41"/>
    </row>
    <row r="1086" hidden="1">
      <c r="A1086" s="58" t="s">
        <v>1677</v>
      </c>
      <c r="B1086" s="29">
        <v>66045.0</v>
      </c>
      <c r="C1086" s="59">
        <v>66045.0</v>
      </c>
      <c r="D1086" s="27">
        <v>0.0</v>
      </c>
      <c r="E1086" s="41"/>
    </row>
    <row r="1087" hidden="1">
      <c r="A1087" s="58" t="s">
        <v>1679</v>
      </c>
      <c r="B1087" s="29">
        <v>437.0</v>
      </c>
      <c r="C1087" s="59">
        <v>437.0</v>
      </c>
      <c r="D1087" s="27">
        <v>0.0</v>
      </c>
      <c r="E1087" s="41"/>
    </row>
    <row r="1088" hidden="1">
      <c r="A1088" s="58" t="s">
        <v>1680</v>
      </c>
      <c r="B1088" s="29">
        <v>10436.0</v>
      </c>
      <c r="C1088" s="59">
        <v>10042.0</v>
      </c>
      <c r="D1088" s="27">
        <v>-394.0</v>
      </c>
      <c r="E1088" s="41"/>
    </row>
    <row r="1089" hidden="1">
      <c r="A1089" s="35" t="s">
        <v>1681</v>
      </c>
      <c r="B1089" s="29">
        <v>359268.5</v>
      </c>
      <c r="C1089" s="59">
        <v>358874.5</v>
      </c>
      <c r="D1089" s="27">
        <v>-394.0</v>
      </c>
      <c r="E1089" s="41"/>
    </row>
    <row r="1090" hidden="1">
      <c r="A1090" s="36" t="s">
        <v>1682</v>
      </c>
      <c r="B1090" s="42">
        <v>0.5</v>
      </c>
      <c r="C1090" s="65">
        <v>60.5</v>
      </c>
      <c r="D1090" s="66">
        <v>60.0</v>
      </c>
      <c r="E1090" s="45"/>
    </row>
    <row r="1091" hidden="1"/>
    <row r="1092" hidden="1"/>
    <row r="1093" hidden="1">
      <c r="A1093" s="5" t="s">
        <v>1982</v>
      </c>
      <c r="B1093" s="6"/>
      <c r="C1093" s="6"/>
      <c r="D1093" s="6"/>
      <c r="E1093" s="7"/>
    </row>
    <row r="1094" hidden="1">
      <c r="A1094" s="10"/>
      <c r="B1094" s="11"/>
      <c r="C1094" s="11"/>
      <c r="D1094" s="11"/>
      <c r="E1094" s="12"/>
    </row>
    <row r="1095" hidden="1">
      <c r="A1095" s="5" t="s">
        <v>1655</v>
      </c>
      <c r="B1095" s="6"/>
      <c r="C1095" s="6"/>
      <c r="D1095" s="6"/>
      <c r="E1095" s="7"/>
    </row>
    <row r="1096" hidden="1">
      <c r="A1096" s="10"/>
      <c r="B1096" s="11"/>
      <c r="C1096" s="11"/>
      <c r="D1096" s="11"/>
      <c r="E1096" s="12"/>
    </row>
    <row r="1097" hidden="1">
      <c r="A1097" s="13">
        <v>45740.0</v>
      </c>
      <c r="B1097" s="6"/>
      <c r="C1097" s="54" t="s">
        <v>1656</v>
      </c>
      <c r="D1097" s="15">
        <v>45746.0</v>
      </c>
      <c r="E1097" s="7"/>
    </row>
    <row r="1098" hidden="1">
      <c r="A1098" s="10"/>
      <c r="B1098" s="11"/>
      <c r="C1098" s="16"/>
      <c r="D1098" s="11"/>
      <c r="E1098" s="12"/>
    </row>
    <row r="1099" hidden="1">
      <c r="A1099" s="55" t="s">
        <v>1985</v>
      </c>
      <c r="B1099" s="7"/>
      <c r="C1099" s="16"/>
      <c r="D1099" s="56" t="s">
        <v>1986</v>
      </c>
      <c r="E1099" s="7"/>
    </row>
    <row r="1100" hidden="1">
      <c r="A1100" s="10"/>
      <c r="B1100" s="12"/>
      <c r="C1100" s="16"/>
      <c r="D1100" s="11"/>
      <c r="E1100" s="12"/>
    </row>
    <row r="1101" hidden="1">
      <c r="A1101" s="19" t="s">
        <v>1657</v>
      </c>
      <c r="B1101" s="6"/>
      <c r="C1101" s="6"/>
      <c r="D1101" s="6"/>
      <c r="E1101" s="7"/>
    </row>
    <row r="1102" hidden="1">
      <c r="A1102" s="20" t="s">
        <v>1658</v>
      </c>
      <c r="B1102" s="21" t="s">
        <v>1659</v>
      </c>
      <c r="C1102" s="22" t="s">
        <v>1660</v>
      </c>
      <c r="D1102" s="21" t="s">
        <v>1661</v>
      </c>
      <c r="E1102" s="23" t="s">
        <v>13</v>
      </c>
    </row>
    <row r="1103" hidden="1">
      <c r="A1103" s="57" t="s">
        <v>1662</v>
      </c>
      <c r="B1103" s="25">
        <v>27725.0</v>
      </c>
      <c r="C1103" s="26">
        <v>27725.0</v>
      </c>
      <c r="D1103" s="27">
        <v>0.0</v>
      </c>
    </row>
    <row r="1104" hidden="1">
      <c r="A1104" s="57" t="s">
        <v>1663</v>
      </c>
      <c r="B1104" s="29">
        <v>22551.0</v>
      </c>
      <c r="C1104" s="26">
        <v>22551.0</v>
      </c>
      <c r="D1104" s="27">
        <v>0.0</v>
      </c>
      <c r="E1104" s="28"/>
    </row>
    <row r="1105" hidden="1">
      <c r="A1105" s="57" t="s">
        <v>1664</v>
      </c>
      <c r="B1105" s="29">
        <v>0.0</v>
      </c>
      <c r="C1105" s="26"/>
      <c r="D1105" s="27">
        <v>0.0</v>
      </c>
      <c r="E1105" s="41"/>
    </row>
    <row r="1106" hidden="1">
      <c r="A1106" s="57" t="s">
        <v>1666</v>
      </c>
      <c r="B1106" s="29">
        <v>0.0</v>
      </c>
      <c r="C1106" s="26"/>
      <c r="D1106" s="27">
        <v>0.0</v>
      </c>
      <c r="E1106" s="41"/>
    </row>
    <row r="1107" hidden="1">
      <c r="A1107" s="31" t="s">
        <v>1668</v>
      </c>
      <c r="B1107" s="29">
        <v>0.0</v>
      </c>
      <c r="C1107" s="26"/>
      <c r="D1107" s="27">
        <v>0.0</v>
      </c>
      <c r="E1107" s="28"/>
    </row>
    <row r="1108" hidden="1">
      <c r="A1108" s="31" t="s">
        <v>1669</v>
      </c>
      <c r="B1108" s="29">
        <v>80.0</v>
      </c>
      <c r="C1108" s="26">
        <v>80.0</v>
      </c>
      <c r="D1108" s="27">
        <v>0.0</v>
      </c>
      <c r="E1108" s="41"/>
    </row>
    <row r="1109" hidden="1">
      <c r="A1109" s="31" t="s">
        <v>1671</v>
      </c>
      <c r="B1109" s="29">
        <v>1800.0</v>
      </c>
      <c r="C1109" s="26"/>
      <c r="D1109" s="27">
        <v>-1800.0</v>
      </c>
      <c r="E1109" s="28"/>
    </row>
    <row r="1110" hidden="1">
      <c r="A1110" s="31" t="s">
        <v>1673</v>
      </c>
      <c r="B1110" s="29">
        <v>3800.0</v>
      </c>
      <c r="C1110" s="26">
        <v>5600.0</v>
      </c>
      <c r="D1110" s="27">
        <v>1800.0</v>
      </c>
      <c r="E1110" s="41"/>
    </row>
    <row r="1111" hidden="1">
      <c r="A1111" s="58" t="s">
        <v>1674</v>
      </c>
      <c r="B1111" s="29">
        <v>132161.47999999998</v>
      </c>
      <c r="C1111" s="29">
        <v>132161.47999999975</v>
      </c>
      <c r="D1111" s="27">
        <v>-2.3283064365386963E-10</v>
      </c>
      <c r="E1111" s="41"/>
    </row>
    <row r="1112" hidden="1">
      <c r="A1112" s="58" t="s">
        <v>1675</v>
      </c>
      <c r="B1112" s="29">
        <v>27222.0</v>
      </c>
      <c r="C1112" s="59">
        <v>27222.0</v>
      </c>
      <c r="D1112" s="27">
        <v>0.0</v>
      </c>
      <c r="E1112" s="41"/>
    </row>
    <row r="1113" hidden="1">
      <c r="A1113" s="58" t="s">
        <v>1676</v>
      </c>
      <c r="B1113" s="29">
        <v>48257.0</v>
      </c>
      <c r="C1113" s="59">
        <v>48257.0</v>
      </c>
      <c r="D1113" s="27">
        <v>0.0</v>
      </c>
      <c r="E1113" s="41"/>
    </row>
    <row r="1114" hidden="1">
      <c r="A1114" s="58" t="s">
        <v>1677</v>
      </c>
      <c r="B1114" s="29">
        <v>60598.5</v>
      </c>
      <c r="C1114" s="59">
        <v>60598.5</v>
      </c>
      <c r="D1114" s="27">
        <v>0.0</v>
      </c>
      <c r="E1114" s="41"/>
    </row>
    <row r="1115" hidden="1">
      <c r="A1115" s="58" t="s">
        <v>1679</v>
      </c>
      <c r="B1115" s="29">
        <v>1300.0</v>
      </c>
      <c r="C1115" s="59">
        <v>1300.0</v>
      </c>
      <c r="D1115" s="27">
        <v>0.0</v>
      </c>
      <c r="E1115" s="41"/>
    </row>
    <row r="1116" hidden="1">
      <c r="A1116" s="58" t="s">
        <v>1680</v>
      </c>
      <c r="B1116" s="29">
        <v>8844.0</v>
      </c>
      <c r="C1116" s="59">
        <v>8465.0</v>
      </c>
      <c r="D1116" s="27">
        <v>-379.0</v>
      </c>
      <c r="E1116" s="41"/>
    </row>
    <row r="1117" hidden="1">
      <c r="A1117" s="35" t="s">
        <v>1681</v>
      </c>
      <c r="B1117" s="29">
        <v>325873.98000000004</v>
      </c>
      <c r="C1117" s="59">
        <v>325494.98000000033</v>
      </c>
      <c r="D1117" s="27">
        <v>-378.99999999970896</v>
      </c>
      <c r="E1117" s="41"/>
    </row>
    <row r="1118" hidden="1">
      <c r="A1118" s="36" t="s">
        <v>1682</v>
      </c>
      <c r="B1118" s="42">
        <v>-379.0000000000291</v>
      </c>
      <c r="C1118" s="65">
        <v>-5.820766091346741E-10</v>
      </c>
      <c r="D1118" s="66">
        <v>378.999999999447</v>
      </c>
      <c r="E1118" s="45"/>
    </row>
    <row r="1119" hidden="1"/>
    <row r="1120" hidden="1"/>
    <row r="1121" hidden="1">
      <c r="A1121" s="5" t="s">
        <v>1982</v>
      </c>
      <c r="B1121" s="6"/>
      <c r="C1121" s="6"/>
      <c r="D1121" s="6"/>
      <c r="E1121" s="7"/>
    </row>
    <row r="1122" hidden="1">
      <c r="A1122" s="10"/>
      <c r="B1122" s="11"/>
      <c r="C1122" s="11"/>
      <c r="D1122" s="11"/>
      <c r="E1122" s="12"/>
    </row>
    <row r="1123" hidden="1">
      <c r="A1123" s="5" t="s">
        <v>1655</v>
      </c>
      <c r="B1123" s="6"/>
      <c r="C1123" s="6"/>
      <c r="D1123" s="6"/>
      <c r="E1123" s="7"/>
    </row>
    <row r="1124" hidden="1">
      <c r="A1124" s="10"/>
      <c r="B1124" s="11"/>
      <c r="C1124" s="11"/>
      <c r="D1124" s="11"/>
      <c r="E1124" s="12"/>
    </row>
    <row r="1125" hidden="1">
      <c r="A1125" s="13">
        <v>45747.0</v>
      </c>
      <c r="B1125" s="6"/>
      <c r="C1125" s="54" t="s">
        <v>1656</v>
      </c>
      <c r="D1125" s="15">
        <v>45747.0</v>
      </c>
      <c r="E1125" s="7"/>
    </row>
    <row r="1126" hidden="1">
      <c r="A1126" s="10"/>
      <c r="B1126" s="11"/>
      <c r="C1126" s="16"/>
      <c r="D1126" s="11"/>
      <c r="E1126" s="12"/>
    </row>
    <row r="1127" hidden="1">
      <c r="A1127" s="55" t="s">
        <v>1985</v>
      </c>
      <c r="B1127" s="7"/>
      <c r="C1127" s="16"/>
      <c r="D1127" s="56" t="s">
        <v>1985</v>
      </c>
      <c r="E1127" s="7"/>
    </row>
    <row r="1128" hidden="1">
      <c r="A1128" s="10"/>
      <c r="B1128" s="12"/>
      <c r="C1128" s="16"/>
      <c r="D1128" s="11"/>
      <c r="E1128" s="12"/>
    </row>
    <row r="1129" hidden="1">
      <c r="A1129" s="19" t="s">
        <v>1657</v>
      </c>
      <c r="B1129" s="6"/>
      <c r="C1129" s="6"/>
      <c r="D1129" s="6"/>
      <c r="E1129" s="7"/>
    </row>
    <row r="1130" hidden="1">
      <c r="A1130" s="20" t="s">
        <v>1658</v>
      </c>
      <c r="B1130" s="21" t="s">
        <v>1659</v>
      </c>
      <c r="C1130" s="22" t="s">
        <v>1660</v>
      </c>
      <c r="D1130" s="21" t="s">
        <v>1661</v>
      </c>
      <c r="E1130" s="23" t="s">
        <v>13</v>
      </c>
    </row>
    <row r="1131" hidden="1">
      <c r="A1131" s="57" t="s">
        <v>1662</v>
      </c>
      <c r="B1131" s="25">
        <v>2232.0</v>
      </c>
      <c r="C1131" s="26">
        <v>2232.0</v>
      </c>
      <c r="D1131" s="27">
        <v>0.0</v>
      </c>
    </row>
    <row r="1132" hidden="1">
      <c r="A1132" s="57" t="s">
        <v>1663</v>
      </c>
      <c r="B1132" s="29">
        <v>1698.0</v>
      </c>
      <c r="C1132" s="26">
        <v>1698.0</v>
      </c>
      <c r="D1132" s="27">
        <v>0.0</v>
      </c>
      <c r="E1132" s="28"/>
    </row>
    <row r="1133" hidden="1">
      <c r="A1133" s="57" t="s">
        <v>1664</v>
      </c>
      <c r="B1133" s="29">
        <v>0.0</v>
      </c>
      <c r="C1133" s="26"/>
      <c r="D1133" s="27">
        <v>0.0</v>
      </c>
      <c r="E1133" s="41"/>
    </row>
    <row r="1134" hidden="1">
      <c r="A1134" s="57" t="s">
        <v>1666</v>
      </c>
      <c r="B1134" s="29">
        <v>0.0</v>
      </c>
      <c r="C1134" s="26"/>
      <c r="D1134" s="27">
        <v>0.0</v>
      </c>
      <c r="E1134" s="41"/>
    </row>
    <row r="1135" hidden="1">
      <c r="A1135" s="31" t="s">
        <v>1668</v>
      </c>
      <c r="B1135" s="29">
        <v>0.0</v>
      </c>
      <c r="C1135" s="26"/>
      <c r="D1135" s="27">
        <v>0.0</v>
      </c>
      <c r="E1135" s="28"/>
    </row>
    <row r="1136" hidden="1">
      <c r="A1136" s="31" t="s">
        <v>1669</v>
      </c>
      <c r="B1136" s="29">
        <v>0.0</v>
      </c>
      <c r="C1136" s="26"/>
      <c r="D1136" s="27">
        <v>0.0</v>
      </c>
      <c r="E1136" s="41"/>
    </row>
    <row r="1137" hidden="1">
      <c r="A1137" s="31" t="s">
        <v>1671</v>
      </c>
      <c r="B1137" s="29">
        <v>280.0</v>
      </c>
      <c r="C1137" s="26">
        <v>280.0</v>
      </c>
      <c r="D1137" s="27">
        <v>0.0</v>
      </c>
      <c r="E1137" s="28"/>
    </row>
    <row r="1138" hidden="1">
      <c r="A1138" s="31" t="s">
        <v>1673</v>
      </c>
      <c r="B1138" s="29">
        <v>280.0</v>
      </c>
      <c r="C1138" s="26">
        <v>280.0</v>
      </c>
      <c r="D1138" s="27">
        <v>0.0</v>
      </c>
      <c r="E1138" s="41"/>
    </row>
    <row r="1139" hidden="1">
      <c r="A1139" s="58" t="s">
        <v>1674</v>
      </c>
      <c r="B1139" s="29">
        <v>13792.74</v>
      </c>
      <c r="C1139" s="29">
        <v>13792.74</v>
      </c>
      <c r="D1139" s="27">
        <v>0.0</v>
      </c>
      <c r="E1139" s="41"/>
    </row>
    <row r="1140" hidden="1">
      <c r="A1140" s="58" t="s">
        <v>1675</v>
      </c>
      <c r="B1140" s="29">
        <v>4749.0</v>
      </c>
      <c r="C1140" s="59">
        <v>4485.0</v>
      </c>
      <c r="D1140" s="27">
        <v>-264.0</v>
      </c>
      <c r="E1140" s="41"/>
    </row>
    <row r="1141" hidden="1">
      <c r="A1141" s="58" t="s">
        <v>1676</v>
      </c>
      <c r="B1141" s="29">
        <v>4260.0</v>
      </c>
      <c r="C1141" s="59">
        <v>4036.0</v>
      </c>
      <c r="D1141" s="27">
        <v>-224.0</v>
      </c>
      <c r="E1141" s="41"/>
    </row>
    <row r="1142" hidden="1">
      <c r="A1142" s="58" t="s">
        <v>1677</v>
      </c>
      <c r="B1142" s="29">
        <v>3972.5</v>
      </c>
      <c r="C1142" s="59">
        <v>3972.5</v>
      </c>
      <c r="D1142" s="27">
        <v>0.0</v>
      </c>
      <c r="E1142" s="41"/>
    </row>
    <row r="1143" hidden="1">
      <c r="A1143" s="58" t="s">
        <v>1679</v>
      </c>
      <c r="B1143" s="29">
        <v>0.0</v>
      </c>
      <c r="C1143" s="59">
        <v>0.0</v>
      </c>
      <c r="D1143" s="27">
        <v>0.0</v>
      </c>
      <c r="E1143" s="41"/>
    </row>
    <row r="1144" hidden="1">
      <c r="A1144" s="58" t="s">
        <v>1680</v>
      </c>
      <c r="B1144" s="29">
        <v>1111.0</v>
      </c>
      <c r="C1144" s="59">
        <v>847.0</v>
      </c>
      <c r="D1144" s="27">
        <v>-264.0</v>
      </c>
      <c r="E1144" s="41"/>
    </row>
    <row r="1145" hidden="1">
      <c r="A1145" s="35" t="s">
        <v>1681</v>
      </c>
      <c r="B1145" s="29">
        <v>31528.24</v>
      </c>
      <c r="C1145" s="59">
        <v>30776.24</v>
      </c>
      <c r="D1145" s="27">
        <v>-752.0</v>
      </c>
      <c r="E1145" s="41"/>
    </row>
    <row r="1146" hidden="1">
      <c r="A1146" s="36" t="s">
        <v>1682</v>
      </c>
      <c r="B1146" s="42">
        <v>-264.00000000000364</v>
      </c>
      <c r="C1146" s="65">
        <v>-3.637978807091713E-12</v>
      </c>
      <c r="D1146" s="66">
        <v>264.0</v>
      </c>
      <c r="E1146" s="45"/>
    </row>
    <row r="1147" hidden="1"/>
    <row r="1148" hidden="1"/>
    <row r="1149" hidden="1">
      <c r="A1149" s="5" t="s">
        <v>1982</v>
      </c>
      <c r="B1149" s="6"/>
      <c r="C1149" s="6"/>
      <c r="D1149" s="6"/>
      <c r="E1149" s="7"/>
    </row>
    <row r="1150" hidden="1">
      <c r="A1150" s="10"/>
      <c r="B1150" s="11"/>
      <c r="C1150" s="11"/>
      <c r="D1150" s="11"/>
      <c r="E1150" s="12"/>
    </row>
    <row r="1151" hidden="1">
      <c r="A1151" s="5" t="s">
        <v>1655</v>
      </c>
      <c r="B1151" s="6"/>
      <c r="C1151" s="6"/>
      <c r="D1151" s="6"/>
      <c r="E1151" s="7"/>
    </row>
    <row r="1152" hidden="1">
      <c r="A1152" s="10"/>
      <c r="B1152" s="11"/>
      <c r="C1152" s="11"/>
      <c r="D1152" s="11"/>
      <c r="E1152" s="12"/>
    </row>
    <row r="1153" hidden="1">
      <c r="A1153" s="13">
        <v>45748.0</v>
      </c>
      <c r="B1153" s="6"/>
      <c r="C1153" s="54" t="s">
        <v>1656</v>
      </c>
      <c r="D1153" s="15">
        <v>45753.0</v>
      </c>
      <c r="E1153" s="7"/>
    </row>
    <row r="1154" hidden="1">
      <c r="A1154" s="10"/>
      <c r="B1154" s="11"/>
      <c r="C1154" s="16"/>
      <c r="D1154" s="11"/>
      <c r="E1154" s="12"/>
    </row>
    <row r="1155" hidden="1">
      <c r="A1155" s="55" t="s">
        <v>1987</v>
      </c>
      <c r="B1155" s="7"/>
      <c r="C1155" s="16"/>
      <c r="D1155" s="56" t="s">
        <v>1986</v>
      </c>
      <c r="E1155" s="7"/>
    </row>
    <row r="1156" hidden="1">
      <c r="A1156" s="10"/>
      <c r="B1156" s="12"/>
      <c r="C1156" s="16"/>
      <c r="D1156" s="11"/>
      <c r="E1156" s="12"/>
    </row>
    <row r="1157" hidden="1">
      <c r="A1157" s="19" t="s">
        <v>1657</v>
      </c>
      <c r="B1157" s="6"/>
      <c r="C1157" s="6"/>
      <c r="D1157" s="6"/>
      <c r="E1157" s="7"/>
    </row>
    <row r="1158" hidden="1">
      <c r="A1158" s="20" t="s">
        <v>1658</v>
      </c>
      <c r="B1158" s="21" t="s">
        <v>1659</v>
      </c>
      <c r="C1158" s="22" t="s">
        <v>1660</v>
      </c>
      <c r="D1158" s="21" t="s">
        <v>1661</v>
      </c>
      <c r="E1158" s="23" t="s">
        <v>13</v>
      </c>
    </row>
    <row r="1159" hidden="1">
      <c r="A1159" s="57" t="s">
        <v>1662</v>
      </c>
      <c r="B1159" s="25">
        <v>22311.0</v>
      </c>
      <c r="C1159" s="26">
        <v>22312.0</v>
      </c>
      <c r="D1159" s="27">
        <v>1.0</v>
      </c>
    </row>
    <row r="1160" hidden="1">
      <c r="A1160" s="57" t="s">
        <v>1663</v>
      </c>
      <c r="B1160" s="29">
        <v>20227.0</v>
      </c>
      <c r="C1160" s="26">
        <v>20227.0</v>
      </c>
      <c r="D1160" s="27">
        <v>0.0</v>
      </c>
      <c r="E1160" s="28" t="s">
        <v>3802</v>
      </c>
    </row>
    <row r="1161" hidden="1">
      <c r="A1161" s="57" t="s">
        <v>1664</v>
      </c>
      <c r="B1161" s="29">
        <v>0.0</v>
      </c>
      <c r="C1161" s="26"/>
      <c r="D1161" s="27">
        <v>0.0</v>
      </c>
      <c r="E1161" s="41"/>
    </row>
    <row r="1162" hidden="1">
      <c r="A1162" s="57" t="s">
        <v>1666</v>
      </c>
      <c r="B1162" s="29">
        <v>0.0</v>
      </c>
      <c r="C1162" s="26"/>
      <c r="D1162" s="27">
        <v>0.0</v>
      </c>
      <c r="E1162" s="41"/>
    </row>
    <row r="1163" hidden="1">
      <c r="A1163" s="31" t="s">
        <v>1668</v>
      </c>
      <c r="B1163" s="29">
        <v>0.0</v>
      </c>
      <c r="C1163" s="26"/>
      <c r="D1163" s="27">
        <v>0.0</v>
      </c>
      <c r="E1163" s="28"/>
    </row>
    <row r="1164" hidden="1">
      <c r="A1164" s="31" t="s">
        <v>1669</v>
      </c>
      <c r="B1164" s="29">
        <v>447.0</v>
      </c>
      <c r="C1164" s="26"/>
      <c r="D1164" s="27">
        <v>-447.0</v>
      </c>
      <c r="E1164" s="41"/>
    </row>
    <row r="1165" hidden="1">
      <c r="A1165" s="31" t="s">
        <v>1671</v>
      </c>
      <c r="B1165" s="29">
        <v>1534.0</v>
      </c>
      <c r="C1165" s="26">
        <v>860.0</v>
      </c>
      <c r="D1165" s="27">
        <v>-674.0</v>
      </c>
      <c r="E1165" s="28"/>
    </row>
    <row r="1166" hidden="1">
      <c r="A1166" s="31" t="s">
        <v>1673</v>
      </c>
      <c r="B1166" s="29">
        <v>4120.0</v>
      </c>
      <c r="C1166" s="26">
        <v>5240.0</v>
      </c>
      <c r="D1166" s="27">
        <v>1120.0</v>
      </c>
      <c r="E1166" s="41"/>
    </row>
    <row r="1167" hidden="1">
      <c r="A1167" s="58" t="s">
        <v>1674</v>
      </c>
      <c r="B1167" s="29">
        <v>100024.0</v>
      </c>
      <c r="C1167" s="29">
        <v>99705.0</v>
      </c>
      <c r="D1167" s="27">
        <v>-319.0</v>
      </c>
      <c r="E1167" s="41"/>
    </row>
    <row r="1168" hidden="1">
      <c r="A1168" s="58" t="s">
        <v>1675</v>
      </c>
      <c r="B1168" s="29">
        <v>27988.0</v>
      </c>
      <c r="C1168" s="59">
        <v>27988.0</v>
      </c>
      <c r="D1168" s="27">
        <v>0.0</v>
      </c>
      <c r="E1168" s="41"/>
    </row>
    <row r="1169" hidden="1">
      <c r="A1169" s="58" t="s">
        <v>1676</v>
      </c>
      <c r="B1169" s="29">
        <v>43219.0</v>
      </c>
      <c r="C1169" s="59">
        <v>43219.0</v>
      </c>
      <c r="D1169" s="27">
        <v>0.0</v>
      </c>
      <c r="E1169" s="41"/>
    </row>
    <row r="1170" hidden="1">
      <c r="A1170" s="58" t="s">
        <v>1677</v>
      </c>
      <c r="B1170" s="29">
        <v>60104.0</v>
      </c>
      <c r="C1170" s="59">
        <v>60104.0</v>
      </c>
      <c r="D1170" s="27">
        <v>0.0</v>
      </c>
      <c r="E1170" s="41"/>
    </row>
    <row r="1171" hidden="1">
      <c r="A1171" s="58" t="s">
        <v>1679</v>
      </c>
      <c r="B1171" s="29">
        <v>2160.0</v>
      </c>
      <c r="C1171" s="59">
        <v>2160.0</v>
      </c>
      <c r="D1171" s="27">
        <v>0.0</v>
      </c>
      <c r="E1171" s="41"/>
    </row>
    <row r="1172" hidden="1">
      <c r="A1172" s="58" t="s">
        <v>1680</v>
      </c>
      <c r="B1172" s="29">
        <v>5648.0</v>
      </c>
      <c r="C1172" s="59">
        <v>5648.0</v>
      </c>
      <c r="D1172" s="27">
        <v>0.0</v>
      </c>
      <c r="E1172" s="41"/>
    </row>
    <row r="1173" hidden="1">
      <c r="A1173" s="35" t="s">
        <v>1681</v>
      </c>
      <c r="B1173" s="29">
        <v>282134.0</v>
      </c>
      <c r="C1173" s="59">
        <v>281815.0</v>
      </c>
      <c r="D1173" s="27">
        <v>-319.0</v>
      </c>
      <c r="E1173" s="41"/>
    </row>
    <row r="1174" hidden="1">
      <c r="A1174" s="36" t="s">
        <v>1682</v>
      </c>
      <c r="B1174" s="42">
        <v>0.0</v>
      </c>
      <c r="C1174" s="65">
        <v>0.0</v>
      </c>
      <c r="D1174" s="66">
        <v>0.0</v>
      </c>
      <c r="E1174" s="45"/>
    </row>
    <row r="1175" hidden="1"/>
    <row r="1176" hidden="1"/>
    <row r="1177" hidden="1">
      <c r="A1177" s="5" t="s">
        <v>1982</v>
      </c>
      <c r="B1177" s="6"/>
      <c r="C1177" s="6"/>
      <c r="D1177" s="6"/>
      <c r="E1177" s="7"/>
    </row>
    <row r="1178" hidden="1">
      <c r="A1178" s="10"/>
      <c r="B1178" s="11"/>
      <c r="C1178" s="11"/>
      <c r="D1178" s="11"/>
      <c r="E1178" s="12"/>
    </row>
    <row r="1179" hidden="1">
      <c r="A1179" s="5" t="s">
        <v>1655</v>
      </c>
      <c r="B1179" s="6"/>
      <c r="C1179" s="6"/>
      <c r="D1179" s="6"/>
      <c r="E1179" s="7"/>
    </row>
    <row r="1180" hidden="1">
      <c r="A1180" s="10"/>
      <c r="B1180" s="11"/>
      <c r="C1180" s="11"/>
      <c r="D1180" s="11"/>
      <c r="E1180" s="12"/>
    </row>
    <row r="1181" hidden="1">
      <c r="A1181" s="13">
        <v>45754.0</v>
      </c>
      <c r="B1181" s="6"/>
      <c r="C1181" s="54" t="s">
        <v>1656</v>
      </c>
      <c r="D1181" s="15">
        <v>45760.0</v>
      </c>
      <c r="E1181" s="7"/>
    </row>
    <row r="1182" hidden="1">
      <c r="A1182" s="10"/>
      <c r="B1182" s="11"/>
      <c r="C1182" s="16"/>
      <c r="D1182" s="11"/>
      <c r="E1182" s="12"/>
    </row>
    <row r="1183" hidden="1">
      <c r="A1183" s="55" t="s">
        <v>1985</v>
      </c>
      <c r="B1183" s="7"/>
      <c r="C1183" s="16"/>
      <c r="D1183" s="56" t="s">
        <v>1986</v>
      </c>
      <c r="E1183" s="7"/>
    </row>
    <row r="1184" hidden="1">
      <c r="A1184" s="10"/>
      <c r="B1184" s="12"/>
      <c r="C1184" s="16"/>
      <c r="D1184" s="11"/>
      <c r="E1184" s="12"/>
    </row>
    <row r="1185" hidden="1">
      <c r="A1185" s="19" t="s">
        <v>1657</v>
      </c>
      <c r="B1185" s="6"/>
      <c r="C1185" s="6"/>
      <c r="D1185" s="6"/>
      <c r="E1185" s="7"/>
    </row>
    <row r="1186" hidden="1">
      <c r="A1186" s="20" t="s">
        <v>1658</v>
      </c>
      <c r="B1186" s="21" t="s">
        <v>1659</v>
      </c>
      <c r="C1186" s="22" t="s">
        <v>1660</v>
      </c>
      <c r="D1186" s="21" t="s">
        <v>1661</v>
      </c>
      <c r="E1186" s="23" t="s">
        <v>13</v>
      </c>
    </row>
    <row r="1187" hidden="1">
      <c r="A1187" s="57" t="s">
        <v>1662</v>
      </c>
      <c r="B1187" s="25">
        <v>17206.0</v>
      </c>
      <c r="C1187" s="26">
        <v>17207.0</v>
      </c>
      <c r="D1187" s="27">
        <v>1.0</v>
      </c>
    </row>
    <row r="1188" hidden="1">
      <c r="A1188" s="57" t="s">
        <v>1663</v>
      </c>
      <c r="B1188" s="29">
        <v>29819.0</v>
      </c>
      <c r="C1188" s="26">
        <v>29820.0</v>
      </c>
      <c r="D1188" s="27">
        <v>1.0</v>
      </c>
      <c r="E1188" s="28"/>
    </row>
    <row r="1189" hidden="1">
      <c r="A1189" s="57" t="s">
        <v>1664</v>
      </c>
      <c r="B1189" s="29">
        <v>320.0</v>
      </c>
      <c r="C1189" s="26">
        <v>320.0</v>
      </c>
      <c r="D1189" s="27">
        <v>0.0</v>
      </c>
      <c r="E1189" s="41"/>
    </row>
    <row r="1190" hidden="1">
      <c r="A1190" s="57" t="s">
        <v>1666</v>
      </c>
      <c r="B1190" s="29">
        <v>800.0</v>
      </c>
      <c r="C1190" s="26">
        <v>800.0</v>
      </c>
      <c r="D1190" s="27">
        <v>0.0</v>
      </c>
      <c r="E1190" s="41"/>
    </row>
    <row r="1191" hidden="1">
      <c r="A1191" s="31" t="s">
        <v>1668</v>
      </c>
      <c r="B1191" s="29">
        <v>0.0</v>
      </c>
      <c r="C1191" s="26"/>
      <c r="D1191" s="27">
        <v>0.0</v>
      </c>
      <c r="E1191" s="28"/>
    </row>
    <row r="1192" hidden="1">
      <c r="A1192" s="31" t="s">
        <v>1669</v>
      </c>
      <c r="B1192" s="29">
        <v>29.0</v>
      </c>
      <c r="C1192" s="26">
        <v>29.0</v>
      </c>
      <c r="D1192" s="27">
        <v>0.0</v>
      </c>
      <c r="E1192" s="41"/>
    </row>
    <row r="1193" hidden="1">
      <c r="A1193" s="31" t="s">
        <v>1671</v>
      </c>
      <c r="B1193" s="29">
        <v>2040.0</v>
      </c>
      <c r="C1193" s="26">
        <v>2000.0</v>
      </c>
      <c r="D1193" s="27">
        <v>-40.0</v>
      </c>
      <c r="E1193" s="28" t="s">
        <v>3803</v>
      </c>
    </row>
    <row r="1194" hidden="1">
      <c r="A1194" s="31" t="s">
        <v>1673</v>
      </c>
      <c r="B1194" s="29">
        <v>4800.0</v>
      </c>
      <c r="C1194" s="26">
        <v>4800.0</v>
      </c>
      <c r="D1194" s="27">
        <v>0.0</v>
      </c>
      <c r="E1194" s="41"/>
    </row>
    <row r="1195" hidden="1">
      <c r="A1195" s="58" t="s">
        <v>1674</v>
      </c>
      <c r="B1195" s="29">
        <v>115897.0</v>
      </c>
      <c r="C1195" s="29">
        <v>116420.0</v>
      </c>
      <c r="D1195" s="27">
        <v>523.0</v>
      </c>
      <c r="E1195" s="41"/>
    </row>
    <row r="1196" hidden="1">
      <c r="A1196" s="58" t="s">
        <v>1675</v>
      </c>
      <c r="B1196" s="29">
        <v>34146.0</v>
      </c>
      <c r="C1196" s="59">
        <v>34146.0</v>
      </c>
      <c r="D1196" s="27">
        <v>0.0</v>
      </c>
      <c r="E1196" s="41"/>
    </row>
    <row r="1197" hidden="1">
      <c r="A1197" s="58" t="s">
        <v>1676</v>
      </c>
      <c r="B1197" s="29">
        <v>60099.0</v>
      </c>
      <c r="C1197" s="59">
        <v>59780.0</v>
      </c>
      <c r="D1197" s="27">
        <v>-319.0</v>
      </c>
      <c r="E1197" s="41"/>
    </row>
    <row r="1198" hidden="1">
      <c r="A1198" s="58" t="s">
        <v>1677</v>
      </c>
      <c r="B1198" s="29">
        <v>67531.0</v>
      </c>
      <c r="C1198" s="59">
        <v>67531.0</v>
      </c>
      <c r="D1198" s="27">
        <v>0.0</v>
      </c>
      <c r="E1198" s="41"/>
    </row>
    <row r="1199" hidden="1">
      <c r="A1199" s="58" t="s">
        <v>1679</v>
      </c>
      <c r="B1199" s="29">
        <v>866.0</v>
      </c>
      <c r="C1199" s="59">
        <v>866.0</v>
      </c>
      <c r="D1199" s="27">
        <v>0.0</v>
      </c>
      <c r="E1199" s="41"/>
    </row>
    <row r="1200" hidden="1">
      <c r="A1200" s="58" t="s">
        <v>1680</v>
      </c>
      <c r="B1200" s="29">
        <v>9029.0</v>
      </c>
      <c r="C1200" s="59">
        <v>8630.0</v>
      </c>
      <c r="D1200" s="27">
        <v>-399.0</v>
      </c>
      <c r="E1200" s="41"/>
    </row>
    <row r="1201" hidden="1">
      <c r="A1201" s="35" t="s">
        <v>1681</v>
      </c>
      <c r="B1201" s="29">
        <v>333545.0</v>
      </c>
      <c r="C1201" s="59">
        <v>333350.0</v>
      </c>
      <c r="D1201" s="27">
        <v>-195.0</v>
      </c>
      <c r="E1201" s="41"/>
    </row>
    <row r="1202" hidden="1">
      <c r="A1202" s="36" t="s">
        <v>1682</v>
      </c>
      <c r="B1202" s="42">
        <v>8.0</v>
      </c>
      <c r="C1202" s="65">
        <v>369.0</v>
      </c>
      <c r="D1202" s="66">
        <v>361.0</v>
      </c>
      <c r="E1202" s="45"/>
    </row>
    <row r="1203" hidden="1"/>
    <row r="1204" hidden="1"/>
    <row r="1205" hidden="1">
      <c r="A1205" s="5" t="s">
        <v>1982</v>
      </c>
      <c r="B1205" s="6"/>
      <c r="C1205" s="6"/>
      <c r="D1205" s="6"/>
      <c r="E1205" s="7"/>
    </row>
    <row r="1206" hidden="1">
      <c r="A1206" s="10"/>
      <c r="B1206" s="11"/>
      <c r="C1206" s="11"/>
      <c r="D1206" s="11"/>
      <c r="E1206" s="12"/>
    </row>
    <row r="1207" hidden="1">
      <c r="A1207" s="5" t="s">
        <v>1655</v>
      </c>
      <c r="B1207" s="6"/>
      <c r="C1207" s="6"/>
      <c r="D1207" s="6"/>
      <c r="E1207" s="7"/>
    </row>
    <row r="1208" hidden="1">
      <c r="A1208" s="10"/>
      <c r="B1208" s="11"/>
      <c r="C1208" s="11"/>
      <c r="D1208" s="11"/>
      <c r="E1208" s="12"/>
    </row>
    <row r="1209" hidden="1">
      <c r="A1209" s="13">
        <v>45761.0</v>
      </c>
      <c r="B1209" s="6"/>
      <c r="C1209" s="54" t="s">
        <v>1656</v>
      </c>
      <c r="D1209" s="15">
        <v>45767.0</v>
      </c>
      <c r="E1209" s="7"/>
    </row>
    <row r="1210" hidden="1">
      <c r="A1210" s="10"/>
      <c r="B1210" s="11"/>
      <c r="C1210" s="16"/>
      <c r="D1210" s="11"/>
      <c r="E1210" s="12"/>
    </row>
    <row r="1211" hidden="1">
      <c r="A1211" s="55" t="s">
        <v>1985</v>
      </c>
      <c r="B1211" s="7"/>
      <c r="C1211" s="16"/>
      <c r="D1211" s="56" t="s">
        <v>1986</v>
      </c>
      <c r="E1211" s="7"/>
    </row>
    <row r="1212" hidden="1">
      <c r="A1212" s="10"/>
      <c r="B1212" s="12"/>
      <c r="C1212" s="16"/>
      <c r="D1212" s="11"/>
      <c r="E1212" s="12"/>
    </row>
    <row r="1213" hidden="1">
      <c r="A1213" s="19" t="s">
        <v>1657</v>
      </c>
      <c r="B1213" s="6"/>
      <c r="C1213" s="6"/>
      <c r="D1213" s="6"/>
      <c r="E1213" s="7"/>
    </row>
    <row r="1214" hidden="1">
      <c r="A1214" s="20" t="s">
        <v>1658</v>
      </c>
      <c r="B1214" s="21" t="s">
        <v>1659</v>
      </c>
      <c r="C1214" s="22" t="s">
        <v>1660</v>
      </c>
      <c r="D1214" s="21" t="s">
        <v>1661</v>
      </c>
      <c r="E1214" s="23" t="s">
        <v>13</v>
      </c>
    </row>
    <row r="1215" hidden="1">
      <c r="A1215" s="57" t="s">
        <v>1662</v>
      </c>
      <c r="B1215" s="25">
        <v>19603.0</v>
      </c>
      <c r="C1215" s="26">
        <v>19604.0</v>
      </c>
      <c r="D1215" s="27">
        <v>1.0</v>
      </c>
    </row>
    <row r="1216" hidden="1">
      <c r="A1216" s="57" t="s">
        <v>1663</v>
      </c>
      <c r="B1216" s="29">
        <v>20389.0</v>
      </c>
      <c r="C1216" s="26">
        <v>20389.0</v>
      </c>
      <c r="D1216" s="27">
        <v>0.0</v>
      </c>
      <c r="E1216" s="28"/>
    </row>
    <row r="1217" hidden="1">
      <c r="A1217" s="57" t="s">
        <v>1664</v>
      </c>
      <c r="B1217" s="29">
        <v>510.0</v>
      </c>
      <c r="C1217" s="26">
        <v>510.0</v>
      </c>
      <c r="D1217" s="27">
        <v>0.0</v>
      </c>
      <c r="E1217" s="41"/>
    </row>
    <row r="1218" hidden="1">
      <c r="A1218" s="57" t="s">
        <v>1666</v>
      </c>
      <c r="B1218" s="29">
        <v>0.0</v>
      </c>
      <c r="C1218" s="26"/>
      <c r="D1218" s="27">
        <v>0.0</v>
      </c>
      <c r="E1218" s="41"/>
    </row>
    <row r="1219" hidden="1">
      <c r="A1219" s="31" t="s">
        <v>1668</v>
      </c>
      <c r="B1219" s="29">
        <v>0.0</v>
      </c>
      <c r="C1219" s="26"/>
      <c r="D1219" s="27">
        <v>0.0</v>
      </c>
      <c r="E1219" s="28"/>
    </row>
    <row r="1220" hidden="1">
      <c r="A1220" s="31" t="s">
        <v>1669</v>
      </c>
      <c r="B1220" s="29">
        <v>0.0</v>
      </c>
      <c r="C1220" s="26"/>
      <c r="D1220" s="27">
        <v>0.0</v>
      </c>
      <c r="E1220" s="41"/>
    </row>
    <row r="1221" hidden="1">
      <c r="A1221" s="31" t="s">
        <v>1671</v>
      </c>
      <c r="B1221" s="29">
        <v>5650.0</v>
      </c>
      <c r="C1221" s="26">
        <v>5410.0</v>
      </c>
      <c r="D1221" s="27">
        <v>-240.0</v>
      </c>
      <c r="E1221" s="28" t="s">
        <v>3804</v>
      </c>
    </row>
    <row r="1222" hidden="1">
      <c r="A1222" s="31" t="s">
        <v>1673</v>
      </c>
      <c r="B1222" s="29">
        <v>4960.0</v>
      </c>
      <c r="C1222" s="26">
        <v>5120.0</v>
      </c>
      <c r="D1222" s="27">
        <v>160.0</v>
      </c>
      <c r="E1222" s="41"/>
    </row>
    <row r="1223" hidden="1">
      <c r="A1223" s="58" t="s">
        <v>1674</v>
      </c>
      <c r="B1223" s="29">
        <v>123215.0</v>
      </c>
      <c r="C1223" s="29">
        <v>123215.0</v>
      </c>
      <c r="D1223" s="27">
        <v>0.0</v>
      </c>
      <c r="E1223" s="41"/>
    </row>
    <row r="1224" hidden="1">
      <c r="A1224" s="58" t="s">
        <v>1675</v>
      </c>
      <c r="B1224" s="29">
        <v>35139.0</v>
      </c>
      <c r="C1224" s="59">
        <v>35139.0</v>
      </c>
      <c r="D1224" s="27">
        <v>0.0</v>
      </c>
      <c r="E1224" s="41"/>
    </row>
    <row r="1225" hidden="1">
      <c r="A1225" s="58" t="s">
        <v>1676</v>
      </c>
      <c r="B1225" s="29">
        <v>53127.0</v>
      </c>
      <c r="C1225" s="59">
        <v>53127.0</v>
      </c>
      <c r="D1225" s="27">
        <v>0.0</v>
      </c>
      <c r="E1225" s="41"/>
    </row>
    <row r="1226" hidden="1">
      <c r="A1226" s="58" t="s">
        <v>1677</v>
      </c>
      <c r="B1226" s="29">
        <v>70437.0</v>
      </c>
      <c r="C1226" s="59">
        <v>70437.0</v>
      </c>
      <c r="D1226" s="27">
        <v>0.0</v>
      </c>
      <c r="E1226" s="41"/>
    </row>
    <row r="1227" hidden="1">
      <c r="A1227" s="58" t="s">
        <v>1679</v>
      </c>
      <c r="B1227" s="29">
        <v>1847.0</v>
      </c>
      <c r="C1227" s="59">
        <v>1847.0</v>
      </c>
      <c r="D1227" s="27">
        <v>0.0</v>
      </c>
      <c r="E1227" s="41"/>
    </row>
    <row r="1228" hidden="1">
      <c r="A1228" s="58" t="s">
        <v>1680</v>
      </c>
      <c r="B1228" s="29">
        <v>9749.0</v>
      </c>
      <c r="C1228" s="59">
        <v>9749.0</v>
      </c>
      <c r="D1228" s="27">
        <v>0.0</v>
      </c>
      <c r="E1228" s="41"/>
    </row>
    <row r="1229" hidden="1">
      <c r="A1229" s="35" t="s">
        <v>1681</v>
      </c>
      <c r="B1229" s="29">
        <v>334876.7</v>
      </c>
      <c r="C1229" s="59">
        <v>334876.7</v>
      </c>
      <c r="D1229" s="27">
        <v>0.0</v>
      </c>
      <c r="E1229" s="41"/>
    </row>
    <row r="1230" hidden="1">
      <c r="A1230" s="36" t="s">
        <v>1682</v>
      </c>
      <c r="B1230" s="42">
        <v>0.3000000000029104</v>
      </c>
      <c r="C1230" s="65">
        <v>-78.70000000001164</v>
      </c>
      <c r="D1230" s="66">
        <v>-79.00000000001455</v>
      </c>
      <c r="E1230" s="45"/>
    </row>
    <row r="1231" hidden="1"/>
    <row r="1232" hidden="1"/>
    <row r="1233" hidden="1">
      <c r="A1233" s="5" t="s">
        <v>1982</v>
      </c>
      <c r="B1233" s="6"/>
      <c r="C1233" s="6"/>
      <c r="D1233" s="6"/>
      <c r="E1233" s="7"/>
    </row>
    <row r="1234" hidden="1">
      <c r="A1234" s="10"/>
      <c r="B1234" s="11"/>
      <c r="C1234" s="11"/>
      <c r="D1234" s="11"/>
      <c r="E1234" s="12"/>
    </row>
    <row r="1235" hidden="1">
      <c r="A1235" s="5" t="s">
        <v>1655</v>
      </c>
      <c r="B1235" s="6"/>
      <c r="C1235" s="6"/>
      <c r="D1235" s="6"/>
      <c r="E1235" s="7"/>
    </row>
    <row r="1236" hidden="1">
      <c r="A1236" s="10"/>
      <c r="B1236" s="11"/>
      <c r="C1236" s="11"/>
      <c r="D1236" s="11"/>
      <c r="E1236" s="12"/>
    </row>
    <row r="1237" hidden="1">
      <c r="A1237" s="13">
        <v>45768.0</v>
      </c>
      <c r="B1237" s="6"/>
      <c r="C1237" s="54" t="s">
        <v>1656</v>
      </c>
      <c r="D1237" s="15">
        <v>45774.0</v>
      </c>
      <c r="E1237" s="7"/>
    </row>
    <row r="1238" hidden="1">
      <c r="A1238" s="10"/>
      <c r="B1238" s="11"/>
      <c r="C1238" s="16"/>
      <c r="D1238" s="11"/>
      <c r="E1238" s="12"/>
    </row>
    <row r="1239" hidden="1">
      <c r="A1239" s="55" t="s">
        <v>1985</v>
      </c>
      <c r="B1239" s="7"/>
      <c r="C1239" s="16"/>
      <c r="D1239" s="56" t="s">
        <v>1986</v>
      </c>
      <c r="E1239" s="7"/>
    </row>
    <row r="1240" hidden="1">
      <c r="A1240" s="10"/>
      <c r="B1240" s="12"/>
      <c r="C1240" s="16"/>
      <c r="D1240" s="11"/>
      <c r="E1240" s="12"/>
    </row>
    <row r="1241" hidden="1">
      <c r="A1241" s="19" t="s">
        <v>1657</v>
      </c>
      <c r="B1241" s="6"/>
      <c r="C1241" s="6"/>
      <c r="D1241" s="6"/>
      <c r="E1241" s="7"/>
    </row>
    <row r="1242" hidden="1">
      <c r="A1242" s="20" t="s">
        <v>1658</v>
      </c>
      <c r="B1242" s="21" t="s">
        <v>1659</v>
      </c>
      <c r="C1242" s="22" t="s">
        <v>1660</v>
      </c>
      <c r="D1242" s="21" t="s">
        <v>1661</v>
      </c>
      <c r="E1242" s="23" t="s">
        <v>13</v>
      </c>
    </row>
    <row r="1243" hidden="1">
      <c r="A1243" s="57" t="s">
        <v>1662</v>
      </c>
      <c r="B1243" s="25">
        <v>31989.0</v>
      </c>
      <c r="C1243" s="26">
        <v>32000.0</v>
      </c>
      <c r="D1243" s="27">
        <v>11.0</v>
      </c>
    </row>
    <row r="1244" hidden="1">
      <c r="A1244" s="57" t="s">
        <v>1663</v>
      </c>
      <c r="B1244" s="29">
        <v>20574.0</v>
      </c>
      <c r="C1244" s="26">
        <v>20574.0</v>
      </c>
      <c r="D1244" s="27">
        <v>0.0</v>
      </c>
      <c r="E1244" s="28"/>
    </row>
    <row r="1245" hidden="1">
      <c r="A1245" s="57" t="s">
        <v>1664</v>
      </c>
      <c r="B1245" s="29">
        <v>0.0</v>
      </c>
      <c r="C1245" s="26"/>
      <c r="D1245" s="27">
        <v>0.0</v>
      </c>
      <c r="E1245" s="41"/>
    </row>
    <row r="1246" hidden="1">
      <c r="A1246" s="57" t="s">
        <v>1666</v>
      </c>
      <c r="B1246" s="29">
        <v>0.0</v>
      </c>
      <c r="C1246" s="26"/>
      <c r="D1246" s="27">
        <v>0.0</v>
      </c>
      <c r="E1246" s="41"/>
    </row>
    <row r="1247" hidden="1">
      <c r="A1247" s="31" t="s">
        <v>1668</v>
      </c>
      <c r="B1247" s="29">
        <v>0.0</v>
      </c>
      <c r="C1247" s="26"/>
      <c r="D1247" s="27">
        <v>0.0</v>
      </c>
      <c r="E1247" s="28"/>
    </row>
    <row r="1248" hidden="1">
      <c r="A1248" s="31" t="s">
        <v>1669</v>
      </c>
      <c r="B1248" s="29">
        <v>60.0</v>
      </c>
      <c r="C1248" s="26">
        <v>60.0</v>
      </c>
      <c r="D1248" s="27">
        <v>0.0</v>
      </c>
      <c r="E1248" s="41"/>
    </row>
    <row r="1249" hidden="1">
      <c r="A1249" s="31" t="s">
        <v>1671</v>
      </c>
      <c r="B1249" s="29">
        <v>360.0</v>
      </c>
      <c r="C1249" s="26"/>
      <c r="D1249" s="27">
        <v>-360.0</v>
      </c>
      <c r="E1249" s="28"/>
    </row>
    <row r="1250" hidden="1">
      <c r="A1250" s="31" t="s">
        <v>1673</v>
      </c>
      <c r="B1250" s="29">
        <v>4280.0</v>
      </c>
      <c r="C1250" s="26">
        <v>4680.0</v>
      </c>
      <c r="D1250" s="27">
        <v>400.0</v>
      </c>
      <c r="E1250" s="41"/>
    </row>
    <row r="1251" hidden="1">
      <c r="A1251" s="58" t="s">
        <v>1674</v>
      </c>
      <c r="B1251" s="29">
        <v>148297.55</v>
      </c>
      <c r="C1251" s="29">
        <v>148297.5499999998</v>
      </c>
      <c r="D1251" s="27">
        <v>-1.7462298274040222E-10</v>
      </c>
      <c r="E1251" s="41"/>
    </row>
    <row r="1252" hidden="1">
      <c r="A1252" s="58" t="s">
        <v>1675</v>
      </c>
      <c r="B1252" s="29">
        <v>37520.0</v>
      </c>
      <c r="C1252" s="59">
        <v>37520.0</v>
      </c>
      <c r="D1252" s="27">
        <v>0.0</v>
      </c>
      <c r="E1252" s="41"/>
    </row>
    <row r="1253" hidden="1">
      <c r="A1253" s="58" t="s">
        <v>1676</v>
      </c>
      <c r="B1253" s="29">
        <v>49899.0</v>
      </c>
      <c r="C1253" s="59">
        <v>49635.0</v>
      </c>
      <c r="D1253" s="27">
        <v>-264.0</v>
      </c>
      <c r="E1253" s="41"/>
    </row>
    <row r="1254" hidden="1">
      <c r="A1254" s="58" t="s">
        <v>1677</v>
      </c>
      <c r="B1254" s="29">
        <v>64292.5</v>
      </c>
      <c r="C1254" s="59">
        <v>64292.5</v>
      </c>
      <c r="D1254" s="27">
        <v>0.0</v>
      </c>
      <c r="E1254" s="41"/>
    </row>
    <row r="1255" hidden="1">
      <c r="A1255" s="58" t="s">
        <v>1679</v>
      </c>
      <c r="B1255" s="29">
        <v>4442.0</v>
      </c>
      <c r="C1255" s="59">
        <v>4442.0</v>
      </c>
      <c r="D1255" s="27">
        <v>0.0</v>
      </c>
      <c r="E1255" s="41"/>
    </row>
    <row r="1256" hidden="1">
      <c r="A1256" s="58" t="s">
        <v>1680</v>
      </c>
      <c r="B1256" s="29">
        <v>8260.0</v>
      </c>
      <c r="C1256" s="59">
        <v>8260.0</v>
      </c>
      <c r="D1256" s="27">
        <v>0.0</v>
      </c>
      <c r="E1256" s="41"/>
    </row>
    <row r="1257" hidden="1">
      <c r="A1257" s="35" t="s">
        <v>1681</v>
      </c>
      <c r="B1257" s="29">
        <v>361713.05000000005</v>
      </c>
      <c r="C1257" s="59">
        <v>361449.0500000002</v>
      </c>
      <c r="D1257" s="27">
        <v>-263.9999999998254</v>
      </c>
      <c r="E1257" s="41"/>
    </row>
    <row r="1258" hidden="1">
      <c r="A1258" s="36" t="s">
        <v>1682</v>
      </c>
      <c r="B1258" s="42">
        <v>0.9999999999636202</v>
      </c>
      <c r="C1258" s="65">
        <v>51.999999999592546</v>
      </c>
      <c r="D1258" s="66">
        <v>50.999999999628926</v>
      </c>
      <c r="E1258" s="45"/>
    </row>
    <row r="1259" hidden="1"/>
    <row r="1260" hidden="1"/>
    <row r="1261" hidden="1">
      <c r="A1261" s="5" t="s">
        <v>1982</v>
      </c>
      <c r="B1261" s="6"/>
      <c r="C1261" s="6"/>
      <c r="D1261" s="6"/>
      <c r="E1261" s="7"/>
    </row>
    <row r="1262" hidden="1">
      <c r="A1262" s="10"/>
      <c r="B1262" s="11"/>
      <c r="C1262" s="11"/>
      <c r="D1262" s="11"/>
      <c r="E1262" s="12"/>
    </row>
    <row r="1263" hidden="1">
      <c r="A1263" s="5" t="s">
        <v>1655</v>
      </c>
      <c r="B1263" s="6"/>
      <c r="C1263" s="6"/>
      <c r="D1263" s="6"/>
      <c r="E1263" s="7"/>
    </row>
    <row r="1264" hidden="1">
      <c r="A1264" s="10"/>
      <c r="B1264" s="11"/>
      <c r="C1264" s="11"/>
      <c r="D1264" s="11"/>
      <c r="E1264" s="12"/>
    </row>
    <row r="1265" hidden="1">
      <c r="A1265" s="13">
        <v>45775.0</v>
      </c>
      <c r="B1265" s="6"/>
      <c r="C1265" s="54" t="s">
        <v>1656</v>
      </c>
      <c r="D1265" s="15">
        <v>45777.0</v>
      </c>
      <c r="E1265" s="7"/>
    </row>
    <row r="1266" hidden="1">
      <c r="A1266" s="10"/>
      <c r="B1266" s="11"/>
      <c r="C1266" s="16"/>
      <c r="D1266" s="11"/>
      <c r="E1266" s="12"/>
    </row>
    <row r="1267" hidden="1">
      <c r="A1267" s="55" t="s">
        <v>1985</v>
      </c>
      <c r="B1267" s="7"/>
      <c r="C1267" s="16"/>
      <c r="D1267" s="56" t="s">
        <v>1988</v>
      </c>
      <c r="E1267" s="7"/>
    </row>
    <row r="1268" hidden="1">
      <c r="A1268" s="10"/>
      <c r="B1268" s="12"/>
      <c r="C1268" s="16"/>
      <c r="D1268" s="11"/>
      <c r="E1268" s="12"/>
    </row>
    <row r="1269" hidden="1">
      <c r="A1269" s="19" t="s">
        <v>1657</v>
      </c>
      <c r="B1269" s="6"/>
      <c r="C1269" s="6"/>
      <c r="D1269" s="6"/>
      <c r="E1269" s="7"/>
    </row>
    <row r="1270" hidden="1">
      <c r="A1270" s="20" t="s">
        <v>1658</v>
      </c>
      <c r="B1270" s="21" t="s">
        <v>1659</v>
      </c>
      <c r="C1270" s="22" t="s">
        <v>1660</v>
      </c>
      <c r="D1270" s="21" t="s">
        <v>1661</v>
      </c>
      <c r="E1270" s="23" t="s">
        <v>13</v>
      </c>
    </row>
    <row r="1271" hidden="1">
      <c r="A1271" s="57" t="s">
        <v>1662</v>
      </c>
      <c r="B1271" s="25">
        <v>5532.0</v>
      </c>
      <c r="C1271" s="26">
        <v>4532.0</v>
      </c>
      <c r="D1271" s="27">
        <v>-1000.0</v>
      </c>
    </row>
    <row r="1272" hidden="1">
      <c r="A1272" s="57" t="s">
        <v>1663</v>
      </c>
      <c r="B1272" s="29">
        <v>8724.0</v>
      </c>
      <c r="C1272" s="26">
        <v>8724.0</v>
      </c>
      <c r="D1272" s="27">
        <v>0.0</v>
      </c>
      <c r="E1272" s="28"/>
    </row>
    <row r="1273" hidden="1">
      <c r="A1273" s="57" t="s">
        <v>1664</v>
      </c>
      <c r="B1273" s="29">
        <v>140.0</v>
      </c>
      <c r="C1273" s="26">
        <v>140.0</v>
      </c>
      <c r="D1273" s="27">
        <v>0.0</v>
      </c>
      <c r="E1273" s="41"/>
    </row>
    <row r="1274" hidden="1">
      <c r="A1274" s="57" t="s">
        <v>1666</v>
      </c>
      <c r="B1274" s="29">
        <v>0.0</v>
      </c>
      <c r="C1274" s="26"/>
      <c r="D1274" s="27">
        <v>0.0</v>
      </c>
      <c r="E1274" s="41"/>
    </row>
    <row r="1275" hidden="1">
      <c r="A1275" s="31" t="s">
        <v>1668</v>
      </c>
      <c r="B1275" s="29">
        <v>0.0</v>
      </c>
      <c r="C1275" s="26"/>
      <c r="D1275" s="27">
        <v>0.0</v>
      </c>
      <c r="E1275" s="28"/>
    </row>
    <row r="1276" hidden="1">
      <c r="A1276" s="31" t="s">
        <v>1669</v>
      </c>
      <c r="B1276" s="29">
        <v>0.0</v>
      </c>
      <c r="C1276" s="26"/>
      <c r="D1276" s="27">
        <v>0.0</v>
      </c>
      <c r="E1276" s="41"/>
    </row>
    <row r="1277" hidden="1">
      <c r="A1277" s="31" t="s">
        <v>1671</v>
      </c>
      <c r="B1277" s="29">
        <v>7540.0</v>
      </c>
      <c r="C1277" s="26">
        <v>8420.0</v>
      </c>
      <c r="D1277" s="27">
        <v>880.0</v>
      </c>
      <c r="E1277" s="28" t="s">
        <v>3805</v>
      </c>
    </row>
    <row r="1278" hidden="1">
      <c r="A1278" s="31" t="s">
        <v>1673</v>
      </c>
      <c r="B1278" s="29">
        <v>1640.0</v>
      </c>
      <c r="C1278" s="26">
        <v>1760.0</v>
      </c>
      <c r="D1278" s="27">
        <v>120.0</v>
      </c>
      <c r="E1278" s="41"/>
    </row>
    <row r="1279" hidden="1">
      <c r="A1279" s="58" t="s">
        <v>1674</v>
      </c>
      <c r="B1279" s="29">
        <v>49498.0</v>
      </c>
      <c r="C1279" s="29">
        <v>49498.0</v>
      </c>
      <c r="D1279" s="27">
        <v>0.0</v>
      </c>
      <c r="E1279" s="41"/>
    </row>
    <row r="1280" hidden="1">
      <c r="A1280" s="58" t="s">
        <v>1675</v>
      </c>
      <c r="B1280" s="29">
        <v>9018.0</v>
      </c>
      <c r="C1280" s="59">
        <v>9018.0</v>
      </c>
      <c r="D1280" s="27">
        <v>0.0</v>
      </c>
      <c r="E1280" s="41"/>
    </row>
    <row r="1281" hidden="1">
      <c r="A1281" s="58" t="s">
        <v>1676</v>
      </c>
      <c r="B1281" s="29">
        <v>14849.0</v>
      </c>
      <c r="C1281" s="59">
        <v>14849.0</v>
      </c>
      <c r="D1281" s="27">
        <v>0.0</v>
      </c>
      <c r="E1281" s="41"/>
    </row>
    <row r="1282" hidden="1">
      <c r="A1282" s="58" t="s">
        <v>1677</v>
      </c>
      <c r="B1282" s="29">
        <v>17711.0</v>
      </c>
      <c r="C1282" s="59">
        <v>17711.0</v>
      </c>
      <c r="D1282" s="27">
        <v>0.0</v>
      </c>
      <c r="E1282" s="41"/>
    </row>
    <row r="1283" hidden="1">
      <c r="A1283" s="58" t="s">
        <v>1679</v>
      </c>
      <c r="B1283" s="29">
        <v>1239.0</v>
      </c>
      <c r="C1283" s="59">
        <v>1239.0</v>
      </c>
      <c r="D1283" s="27">
        <v>0.0</v>
      </c>
      <c r="E1283" s="41"/>
    </row>
    <row r="1284" hidden="1">
      <c r="A1284" s="58" t="s">
        <v>1680</v>
      </c>
      <c r="B1284" s="29">
        <v>3439.0</v>
      </c>
      <c r="C1284" s="59">
        <v>3439.0</v>
      </c>
      <c r="D1284" s="27">
        <v>0.0</v>
      </c>
      <c r="E1284" s="41"/>
    </row>
    <row r="1285" hidden="1">
      <c r="A1285" s="35" t="s">
        <v>1681</v>
      </c>
      <c r="B1285" s="29">
        <v>115891.0</v>
      </c>
      <c r="C1285" s="59">
        <v>115891.0</v>
      </c>
      <c r="D1285" s="27">
        <v>0.0</v>
      </c>
      <c r="E1285" s="41"/>
    </row>
    <row r="1286" hidden="1">
      <c r="A1286" s="36" t="s">
        <v>1682</v>
      </c>
      <c r="B1286" s="42">
        <v>0.0</v>
      </c>
      <c r="C1286" s="65">
        <v>0.0</v>
      </c>
      <c r="D1286" s="66">
        <v>0.0</v>
      </c>
      <c r="E1286" s="45"/>
    </row>
    <row r="1287" hidden="1"/>
    <row r="1288" hidden="1"/>
    <row r="1289" hidden="1">
      <c r="A1289" s="5" t="s">
        <v>1982</v>
      </c>
      <c r="B1289" s="6"/>
      <c r="C1289" s="6"/>
      <c r="D1289" s="6"/>
      <c r="E1289" s="7"/>
    </row>
    <row r="1290" hidden="1">
      <c r="A1290" s="10"/>
      <c r="B1290" s="11"/>
      <c r="C1290" s="11"/>
      <c r="D1290" s="11"/>
      <c r="E1290" s="12"/>
    </row>
    <row r="1291" hidden="1">
      <c r="A1291" s="5" t="s">
        <v>1655</v>
      </c>
      <c r="B1291" s="6"/>
      <c r="C1291" s="6"/>
      <c r="D1291" s="6"/>
      <c r="E1291" s="7"/>
    </row>
    <row r="1292" hidden="1">
      <c r="A1292" s="10"/>
      <c r="B1292" s="11"/>
      <c r="C1292" s="11"/>
      <c r="D1292" s="11"/>
      <c r="E1292" s="12"/>
    </row>
    <row r="1293" hidden="1">
      <c r="A1293" s="13">
        <v>45778.0</v>
      </c>
      <c r="B1293" s="6"/>
      <c r="C1293" s="54" t="s">
        <v>1656</v>
      </c>
      <c r="D1293" s="15">
        <v>45781.0</v>
      </c>
      <c r="E1293" s="7"/>
    </row>
    <row r="1294" hidden="1">
      <c r="A1294" s="10"/>
      <c r="B1294" s="11"/>
      <c r="C1294" s="16"/>
      <c r="D1294" s="11"/>
      <c r="E1294" s="12"/>
    </row>
    <row r="1295" hidden="1">
      <c r="A1295" s="55" t="s">
        <v>2000</v>
      </c>
      <c r="B1295" s="7"/>
      <c r="C1295" s="16"/>
      <c r="D1295" s="56" t="s">
        <v>1986</v>
      </c>
      <c r="E1295" s="7"/>
    </row>
    <row r="1296" hidden="1">
      <c r="A1296" s="10"/>
      <c r="B1296" s="12"/>
      <c r="C1296" s="16"/>
      <c r="D1296" s="11"/>
      <c r="E1296" s="12"/>
    </row>
    <row r="1297" hidden="1">
      <c r="A1297" s="19" t="s">
        <v>1657</v>
      </c>
      <c r="B1297" s="6"/>
      <c r="C1297" s="6"/>
      <c r="D1297" s="6"/>
      <c r="E1297" s="7"/>
    </row>
    <row r="1298" hidden="1">
      <c r="A1298" s="20" t="s">
        <v>1658</v>
      </c>
      <c r="B1298" s="21" t="s">
        <v>1659</v>
      </c>
      <c r="C1298" s="22" t="s">
        <v>1660</v>
      </c>
      <c r="D1298" s="21" t="s">
        <v>1661</v>
      </c>
      <c r="E1298" s="23" t="s">
        <v>13</v>
      </c>
    </row>
    <row r="1299" hidden="1">
      <c r="A1299" s="57" t="s">
        <v>1662</v>
      </c>
      <c r="B1299" s="25">
        <v>20080.0</v>
      </c>
      <c r="C1299" s="26">
        <v>20080.0</v>
      </c>
      <c r="D1299" s="27">
        <v>0.0</v>
      </c>
    </row>
    <row r="1300" hidden="1">
      <c r="A1300" s="57" t="s">
        <v>1663</v>
      </c>
      <c r="B1300" s="29">
        <v>18342.0</v>
      </c>
      <c r="C1300" s="26">
        <v>18342.0</v>
      </c>
      <c r="D1300" s="27">
        <v>0.0</v>
      </c>
      <c r="E1300" s="28"/>
    </row>
    <row r="1301" hidden="1">
      <c r="A1301" s="57" t="s">
        <v>1664</v>
      </c>
      <c r="B1301" s="29">
        <v>0.0</v>
      </c>
      <c r="C1301" s="26"/>
      <c r="D1301" s="27">
        <v>0.0</v>
      </c>
      <c r="E1301" s="41"/>
    </row>
    <row r="1302" hidden="1">
      <c r="A1302" s="57" t="s">
        <v>1666</v>
      </c>
      <c r="B1302" s="29">
        <v>0.0</v>
      </c>
      <c r="C1302" s="26"/>
      <c r="D1302" s="27">
        <v>0.0</v>
      </c>
      <c r="E1302" s="41"/>
    </row>
    <row r="1303" hidden="1">
      <c r="A1303" s="31" t="s">
        <v>1668</v>
      </c>
      <c r="B1303" s="29">
        <v>0.0</v>
      </c>
      <c r="C1303" s="26"/>
      <c r="D1303" s="27">
        <v>0.0</v>
      </c>
      <c r="E1303" s="28"/>
    </row>
    <row r="1304" hidden="1">
      <c r="A1304" s="31" t="s">
        <v>1669</v>
      </c>
      <c r="B1304" s="29">
        <v>0.0</v>
      </c>
      <c r="C1304" s="26"/>
      <c r="D1304" s="27">
        <v>0.0</v>
      </c>
      <c r="E1304" s="41"/>
    </row>
    <row r="1305" hidden="1">
      <c r="A1305" s="31" t="s">
        <v>1671</v>
      </c>
      <c r="B1305" s="29">
        <v>40.0</v>
      </c>
      <c r="C1305" s="26"/>
      <c r="D1305" s="27">
        <v>-40.0</v>
      </c>
      <c r="E1305" s="28"/>
    </row>
    <row r="1306" hidden="1">
      <c r="A1306" s="31" t="s">
        <v>1673</v>
      </c>
      <c r="B1306" s="29">
        <v>3040.0</v>
      </c>
      <c r="C1306" s="26">
        <v>3080.0</v>
      </c>
      <c r="D1306" s="27">
        <v>40.0</v>
      </c>
      <c r="E1306" s="41"/>
    </row>
    <row r="1307" hidden="1">
      <c r="A1307" s="58" t="s">
        <v>1674</v>
      </c>
      <c r="B1307" s="29">
        <v>79058.0</v>
      </c>
      <c r="C1307" s="29">
        <v>79058.0</v>
      </c>
      <c r="D1307" s="27">
        <v>0.0</v>
      </c>
      <c r="E1307" s="41"/>
    </row>
    <row r="1308" hidden="1">
      <c r="A1308" s="58" t="s">
        <v>1675</v>
      </c>
      <c r="B1308" s="29">
        <v>23043.0</v>
      </c>
      <c r="C1308" s="59">
        <v>23043.0</v>
      </c>
      <c r="D1308" s="27">
        <v>0.0</v>
      </c>
      <c r="E1308" s="41"/>
    </row>
    <row r="1309" hidden="1">
      <c r="A1309" s="58" t="s">
        <v>1676</v>
      </c>
      <c r="B1309" s="29">
        <v>27429.0</v>
      </c>
      <c r="C1309" s="59">
        <v>27110.0</v>
      </c>
      <c r="D1309" s="27">
        <v>-319.0</v>
      </c>
      <c r="E1309" s="41"/>
    </row>
    <row r="1310" hidden="1">
      <c r="A1310" s="58" t="s">
        <v>1677</v>
      </c>
      <c r="B1310" s="29">
        <v>43833.0</v>
      </c>
      <c r="C1310" s="59">
        <v>43833.0</v>
      </c>
      <c r="D1310" s="27">
        <v>0.0</v>
      </c>
      <c r="E1310" s="41"/>
    </row>
    <row r="1311" hidden="1">
      <c r="A1311" s="58" t="s">
        <v>1679</v>
      </c>
      <c r="B1311" s="29">
        <v>4326.0</v>
      </c>
      <c r="C1311" s="59">
        <v>4326.0</v>
      </c>
      <c r="D1311" s="27">
        <v>0.0</v>
      </c>
      <c r="E1311" s="41"/>
    </row>
    <row r="1312" hidden="1">
      <c r="A1312" s="58" t="s">
        <v>1680</v>
      </c>
      <c r="B1312" s="29">
        <v>6020.0</v>
      </c>
      <c r="C1312" s="59">
        <v>6020.0</v>
      </c>
      <c r="D1312" s="27">
        <v>0.0</v>
      </c>
      <c r="E1312" s="41"/>
    </row>
    <row r="1313" hidden="1">
      <c r="A1313" s="35" t="s">
        <v>1681</v>
      </c>
      <c r="B1313" s="29">
        <v>219191.2</v>
      </c>
      <c r="C1313" s="59">
        <v>218872.2</v>
      </c>
      <c r="D1313" s="27">
        <v>-319.0</v>
      </c>
      <c r="E1313" s="41"/>
    </row>
    <row r="1314" hidden="1">
      <c r="A1314" s="36" t="s">
        <v>1682</v>
      </c>
      <c r="B1314" s="42">
        <v>-0.19999999999708962</v>
      </c>
      <c r="C1314" s="65">
        <v>-0.20000000001164153</v>
      </c>
      <c r="D1314" s="66">
        <v>-1.4551915228366852E-11</v>
      </c>
      <c r="E1314" s="45"/>
    </row>
    <row r="1315" hidden="1"/>
    <row r="1316" hidden="1"/>
    <row r="1317" hidden="1">
      <c r="A1317" s="5" t="s">
        <v>1982</v>
      </c>
      <c r="B1317" s="6"/>
      <c r="C1317" s="6"/>
      <c r="D1317" s="6"/>
      <c r="E1317" s="7"/>
    </row>
    <row r="1318" hidden="1">
      <c r="A1318" s="10"/>
      <c r="B1318" s="11"/>
      <c r="C1318" s="11"/>
      <c r="D1318" s="11"/>
      <c r="E1318" s="12"/>
    </row>
    <row r="1319" hidden="1">
      <c r="A1319" s="5" t="s">
        <v>1655</v>
      </c>
      <c r="B1319" s="6"/>
      <c r="C1319" s="6"/>
      <c r="D1319" s="6"/>
      <c r="E1319" s="7"/>
    </row>
    <row r="1320" hidden="1">
      <c r="A1320" s="10"/>
      <c r="B1320" s="11"/>
      <c r="C1320" s="11"/>
      <c r="D1320" s="11"/>
      <c r="E1320" s="12"/>
    </row>
    <row r="1321" hidden="1">
      <c r="A1321" s="13">
        <v>45782.0</v>
      </c>
      <c r="B1321" s="6"/>
      <c r="C1321" s="54" t="s">
        <v>1656</v>
      </c>
      <c r="D1321" s="15">
        <v>45788.0</v>
      </c>
      <c r="E1321" s="7"/>
    </row>
    <row r="1322" hidden="1">
      <c r="A1322" s="10"/>
      <c r="B1322" s="11"/>
      <c r="C1322" s="16"/>
      <c r="D1322" s="11"/>
      <c r="E1322" s="12"/>
    </row>
    <row r="1323" hidden="1">
      <c r="A1323" s="55" t="s">
        <v>1985</v>
      </c>
      <c r="B1323" s="7"/>
      <c r="C1323" s="16"/>
      <c r="D1323" s="56" t="s">
        <v>1986</v>
      </c>
      <c r="E1323" s="7"/>
    </row>
    <row r="1324" hidden="1">
      <c r="A1324" s="10"/>
      <c r="B1324" s="12"/>
      <c r="C1324" s="16"/>
      <c r="D1324" s="11"/>
      <c r="E1324" s="12"/>
    </row>
    <row r="1325" hidden="1">
      <c r="A1325" s="19" t="s">
        <v>1657</v>
      </c>
      <c r="B1325" s="6"/>
      <c r="C1325" s="6"/>
      <c r="D1325" s="6"/>
      <c r="E1325" s="7"/>
    </row>
    <row r="1326" hidden="1">
      <c r="A1326" s="20" t="s">
        <v>1658</v>
      </c>
      <c r="B1326" s="21" t="s">
        <v>1659</v>
      </c>
      <c r="C1326" s="22" t="s">
        <v>1660</v>
      </c>
      <c r="D1326" s="21" t="s">
        <v>1661</v>
      </c>
      <c r="E1326" s="23" t="s">
        <v>13</v>
      </c>
    </row>
    <row r="1327" hidden="1">
      <c r="A1327" s="57" t="s">
        <v>1662</v>
      </c>
      <c r="B1327" s="25">
        <v>36610.0</v>
      </c>
      <c r="C1327" s="26">
        <v>35300.0</v>
      </c>
      <c r="D1327" s="27">
        <v>-1310.0</v>
      </c>
    </row>
    <row r="1328" hidden="1">
      <c r="A1328" s="57" t="s">
        <v>1663</v>
      </c>
      <c r="B1328" s="29">
        <v>24073.0</v>
      </c>
      <c r="C1328" s="26">
        <v>24073.0</v>
      </c>
      <c r="D1328" s="27">
        <v>0.0</v>
      </c>
      <c r="E1328" s="28"/>
    </row>
    <row r="1329" hidden="1">
      <c r="A1329" s="57" t="s">
        <v>1664</v>
      </c>
      <c r="B1329" s="29">
        <v>0.0</v>
      </c>
      <c r="C1329" s="26"/>
      <c r="D1329" s="27">
        <v>0.0</v>
      </c>
      <c r="E1329" s="41"/>
    </row>
    <row r="1330" hidden="1">
      <c r="A1330" s="57" t="s">
        <v>1666</v>
      </c>
      <c r="B1330" s="29">
        <v>0.0</v>
      </c>
      <c r="C1330" s="26"/>
      <c r="D1330" s="27">
        <v>0.0</v>
      </c>
      <c r="E1330" s="41"/>
    </row>
    <row r="1331" hidden="1">
      <c r="A1331" s="31" t="s">
        <v>1668</v>
      </c>
      <c r="B1331" s="29">
        <v>0.0</v>
      </c>
      <c r="C1331" s="26"/>
      <c r="D1331" s="27">
        <v>0.0</v>
      </c>
      <c r="E1331" s="28"/>
    </row>
    <row r="1332" hidden="1">
      <c r="A1332" s="31" t="s">
        <v>1669</v>
      </c>
      <c r="B1332" s="29">
        <v>40.0</v>
      </c>
      <c r="C1332" s="26"/>
      <c r="D1332" s="27">
        <v>-40.0</v>
      </c>
      <c r="E1332" s="41"/>
    </row>
    <row r="1333" hidden="1">
      <c r="A1333" s="31" t="s">
        <v>1671</v>
      </c>
      <c r="B1333" s="29">
        <v>765.0</v>
      </c>
      <c r="C1333" s="26">
        <v>284.0</v>
      </c>
      <c r="D1333" s="27">
        <v>-481.0</v>
      </c>
      <c r="E1333" s="28"/>
    </row>
    <row r="1334" hidden="1">
      <c r="A1334" s="31" t="s">
        <v>1673</v>
      </c>
      <c r="B1334" s="29">
        <v>4920.0</v>
      </c>
      <c r="C1334" s="26">
        <v>5440.0</v>
      </c>
      <c r="D1334" s="27">
        <v>520.0</v>
      </c>
      <c r="E1334" s="41"/>
    </row>
    <row r="1335" hidden="1">
      <c r="A1335" s="58" t="s">
        <v>1674</v>
      </c>
      <c r="B1335" s="29">
        <v>122877.0</v>
      </c>
      <c r="C1335" s="29">
        <v>122877.0</v>
      </c>
      <c r="D1335" s="27">
        <v>0.0</v>
      </c>
      <c r="E1335" s="41"/>
    </row>
    <row r="1336" hidden="1">
      <c r="A1336" s="58" t="s">
        <v>1675</v>
      </c>
      <c r="B1336" s="29">
        <v>38723.0</v>
      </c>
      <c r="C1336" s="59">
        <v>38723.0</v>
      </c>
      <c r="D1336" s="27">
        <v>0.0</v>
      </c>
      <c r="E1336" s="41"/>
    </row>
    <row r="1337" hidden="1">
      <c r="A1337" s="58" t="s">
        <v>1676</v>
      </c>
      <c r="B1337" s="29">
        <v>42595.0</v>
      </c>
      <c r="C1337" s="59">
        <v>42595.0</v>
      </c>
      <c r="D1337" s="27">
        <v>0.0</v>
      </c>
      <c r="E1337" s="41"/>
    </row>
    <row r="1338" hidden="1">
      <c r="A1338" s="58" t="s">
        <v>1677</v>
      </c>
      <c r="B1338" s="29">
        <v>63576.0</v>
      </c>
      <c r="C1338" s="59">
        <v>63576.0</v>
      </c>
      <c r="D1338" s="27">
        <v>0.0</v>
      </c>
      <c r="E1338" s="41"/>
    </row>
    <row r="1339" hidden="1">
      <c r="A1339" s="58" t="s">
        <v>1679</v>
      </c>
      <c r="B1339" s="29">
        <v>4607.0</v>
      </c>
      <c r="C1339" s="59">
        <v>4607.0</v>
      </c>
      <c r="D1339" s="27">
        <v>0.0</v>
      </c>
      <c r="E1339" s="41"/>
    </row>
    <row r="1340" hidden="1">
      <c r="A1340" s="58" t="s">
        <v>1680</v>
      </c>
      <c r="B1340" s="29">
        <v>12916.0</v>
      </c>
      <c r="C1340" s="59">
        <v>12916.0</v>
      </c>
      <c r="D1340" s="27">
        <v>0.0</v>
      </c>
      <c r="E1340" s="41"/>
    </row>
    <row r="1341" hidden="1">
      <c r="A1341" s="35" t="s">
        <v>1681</v>
      </c>
      <c r="B1341" s="29">
        <v>338785.5</v>
      </c>
      <c r="C1341" s="59">
        <v>338785.5</v>
      </c>
      <c r="D1341" s="27">
        <v>0.0</v>
      </c>
      <c r="E1341" s="41"/>
    </row>
    <row r="1342" hidden="1">
      <c r="A1342" s="36" t="s">
        <v>1682</v>
      </c>
      <c r="B1342" s="42">
        <v>0.5</v>
      </c>
      <c r="C1342" s="65">
        <v>-1310.5</v>
      </c>
      <c r="D1342" s="66">
        <v>-1311.0</v>
      </c>
      <c r="E1342" s="45"/>
    </row>
    <row r="1343" hidden="1"/>
    <row r="1344" hidden="1"/>
    <row r="1345" hidden="1">
      <c r="A1345" s="5" t="s">
        <v>1982</v>
      </c>
      <c r="B1345" s="6"/>
      <c r="C1345" s="6"/>
      <c r="D1345" s="6"/>
      <c r="E1345" s="7"/>
    </row>
    <row r="1346" hidden="1">
      <c r="A1346" s="10"/>
      <c r="B1346" s="11"/>
      <c r="C1346" s="11"/>
      <c r="D1346" s="11"/>
      <c r="E1346" s="12"/>
    </row>
    <row r="1347" hidden="1">
      <c r="A1347" s="5" t="s">
        <v>1655</v>
      </c>
      <c r="B1347" s="6"/>
      <c r="C1347" s="6"/>
      <c r="D1347" s="6"/>
      <c r="E1347" s="7"/>
    </row>
    <row r="1348" hidden="1">
      <c r="A1348" s="10"/>
      <c r="B1348" s="11"/>
      <c r="C1348" s="11"/>
      <c r="D1348" s="11"/>
      <c r="E1348" s="12"/>
    </row>
    <row r="1349" hidden="1">
      <c r="A1349" s="13">
        <v>45789.0</v>
      </c>
      <c r="B1349" s="6"/>
      <c r="C1349" s="54" t="s">
        <v>1656</v>
      </c>
      <c r="D1349" s="15">
        <v>45795.0</v>
      </c>
      <c r="E1349" s="7"/>
    </row>
    <row r="1350" hidden="1">
      <c r="A1350" s="10"/>
      <c r="B1350" s="11"/>
      <c r="C1350" s="16"/>
      <c r="D1350" s="11"/>
      <c r="E1350" s="12"/>
    </row>
    <row r="1351" hidden="1">
      <c r="A1351" s="55" t="s">
        <v>1985</v>
      </c>
      <c r="B1351" s="7"/>
      <c r="C1351" s="16"/>
      <c r="D1351" s="56" t="s">
        <v>1986</v>
      </c>
      <c r="E1351" s="7"/>
    </row>
    <row r="1352" hidden="1">
      <c r="A1352" s="10"/>
      <c r="B1352" s="12"/>
      <c r="C1352" s="16"/>
      <c r="D1352" s="11"/>
      <c r="E1352" s="12"/>
    </row>
    <row r="1353" hidden="1">
      <c r="A1353" s="19" t="s">
        <v>1657</v>
      </c>
      <c r="B1353" s="6"/>
      <c r="C1353" s="6"/>
      <c r="D1353" s="6"/>
      <c r="E1353" s="7"/>
    </row>
    <row r="1354" hidden="1">
      <c r="A1354" s="20" t="s">
        <v>1658</v>
      </c>
      <c r="B1354" s="21" t="s">
        <v>1659</v>
      </c>
      <c r="C1354" s="22" t="s">
        <v>1660</v>
      </c>
      <c r="D1354" s="21" t="s">
        <v>1661</v>
      </c>
      <c r="E1354" s="23" t="s">
        <v>13</v>
      </c>
    </row>
    <row r="1355" hidden="1">
      <c r="A1355" s="57" t="s">
        <v>1662</v>
      </c>
      <c r="B1355" s="25">
        <v>33925.0</v>
      </c>
      <c r="C1355" s="26">
        <v>33925.0</v>
      </c>
      <c r="D1355" s="27">
        <v>0.0</v>
      </c>
    </row>
    <row r="1356" hidden="1">
      <c r="A1356" s="57" t="s">
        <v>1663</v>
      </c>
      <c r="B1356" s="29">
        <v>26070.0</v>
      </c>
      <c r="C1356" s="26">
        <v>26070.0</v>
      </c>
      <c r="D1356" s="27">
        <v>0.0</v>
      </c>
      <c r="E1356" s="28"/>
    </row>
    <row r="1357" hidden="1">
      <c r="A1357" s="57" t="s">
        <v>1664</v>
      </c>
      <c r="B1357" s="29">
        <v>0.0</v>
      </c>
      <c r="C1357" s="26"/>
      <c r="D1357" s="27">
        <v>0.0</v>
      </c>
      <c r="E1357" s="41"/>
    </row>
    <row r="1358" hidden="1">
      <c r="A1358" s="57" t="s">
        <v>1666</v>
      </c>
      <c r="B1358" s="29">
        <v>500.0</v>
      </c>
      <c r="C1358" s="26">
        <v>500.0</v>
      </c>
      <c r="D1358" s="27">
        <v>0.0</v>
      </c>
      <c r="E1358" s="41"/>
    </row>
    <row r="1359" hidden="1">
      <c r="A1359" s="31" t="s">
        <v>1668</v>
      </c>
      <c r="B1359" s="29">
        <v>0.0</v>
      </c>
      <c r="C1359" s="26"/>
      <c r="D1359" s="27">
        <v>0.0</v>
      </c>
      <c r="E1359" s="28"/>
    </row>
    <row r="1360" hidden="1">
      <c r="A1360" s="31" t="s">
        <v>1669</v>
      </c>
      <c r="B1360" s="29">
        <v>0.0</v>
      </c>
      <c r="C1360" s="26"/>
      <c r="D1360" s="27">
        <v>0.0</v>
      </c>
      <c r="E1360" s="41"/>
    </row>
    <row r="1361" hidden="1">
      <c r="A1361" s="31" t="s">
        <v>1671</v>
      </c>
      <c r="B1361" s="29">
        <v>427.0</v>
      </c>
      <c r="C1361" s="26">
        <v>427.0</v>
      </c>
      <c r="D1361" s="27">
        <v>0.0</v>
      </c>
      <c r="E1361" s="28" t="s">
        <v>3806</v>
      </c>
    </row>
    <row r="1362" hidden="1">
      <c r="A1362" s="31" t="s">
        <v>1673</v>
      </c>
      <c r="B1362" s="29">
        <v>3960.0</v>
      </c>
      <c r="C1362" s="26">
        <v>3920.0</v>
      </c>
      <c r="D1362" s="27">
        <v>-40.0</v>
      </c>
      <c r="E1362" s="41"/>
    </row>
    <row r="1363" hidden="1">
      <c r="A1363" s="58" t="s">
        <v>1674</v>
      </c>
      <c r="B1363" s="29">
        <v>137534.0</v>
      </c>
      <c r="C1363" s="29">
        <v>137534.0</v>
      </c>
      <c r="D1363" s="27">
        <v>0.0</v>
      </c>
      <c r="E1363" s="41"/>
    </row>
    <row r="1364" hidden="1">
      <c r="A1364" s="58" t="s">
        <v>1675</v>
      </c>
      <c r="B1364" s="29">
        <v>27780.0</v>
      </c>
      <c r="C1364" s="59">
        <v>27780.0</v>
      </c>
      <c r="D1364" s="27">
        <v>0.0</v>
      </c>
      <c r="E1364" s="41"/>
    </row>
    <row r="1365" hidden="1">
      <c r="A1365" s="58" t="s">
        <v>1676</v>
      </c>
      <c r="B1365" s="29">
        <v>57769.0</v>
      </c>
      <c r="C1365" s="59">
        <v>57769.0</v>
      </c>
      <c r="D1365" s="27">
        <v>0.0</v>
      </c>
      <c r="E1365" s="41"/>
    </row>
    <row r="1366" hidden="1">
      <c r="A1366" s="58" t="s">
        <v>1677</v>
      </c>
      <c r="B1366" s="29">
        <v>69564.0</v>
      </c>
      <c r="C1366" s="59">
        <v>69564.0</v>
      </c>
      <c r="D1366" s="27">
        <v>0.0</v>
      </c>
      <c r="E1366" s="41"/>
    </row>
    <row r="1367" hidden="1">
      <c r="A1367" s="58" t="s">
        <v>1679</v>
      </c>
      <c r="B1367" s="29">
        <v>5727.0</v>
      </c>
      <c r="C1367" s="59">
        <v>5727.0</v>
      </c>
      <c r="D1367" s="27">
        <v>0.0</v>
      </c>
      <c r="E1367" s="41"/>
    </row>
    <row r="1368" hidden="1">
      <c r="A1368" s="58" t="s">
        <v>1680</v>
      </c>
      <c r="B1368" s="29">
        <v>9479.0</v>
      </c>
      <c r="C1368" s="59">
        <v>9479.0</v>
      </c>
      <c r="D1368" s="27">
        <v>0.0</v>
      </c>
      <c r="E1368" s="41"/>
    </row>
    <row r="1369" hidden="1">
      <c r="A1369" s="35" t="s">
        <v>1681</v>
      </c>
      <c r="B1369" s="29">
        <v>363254.7</v>
      </c>
      <c r="C1369" s="59">
        <v>363254.7</v>
      </c>
      <c r="D1369" s="27">
        <v>0.0</v>
      </c>
      <c r="E1369" s="41"/>
    </row>
    <row r="1370" hidden="1">
      <c r="A1370" s="36" t="s">
        <v>1682</v>
      </c>
      <c r="B1370" s="42">
        <v>1.3000000000029104</v>
      </c>
      <c r="C1370" s="65">
        <v>-38.70000000001164</v>
      </c>
      <c r="D1370" s="66">
        <v>-40.00000000001455</v>
      </c>
      <c r="E1370" s="45"/>
    </row>
    <row r="1371" hidden="1"/>
    <row r="1372" hidden="1"/>
    <row r="1373" hidden="1">
      <c r="A1373" s="5" t="s">
        <v>1982</v>
      </c>
      <c r="B1373" s="6"/>
      <c r="C1373" s="6"/>
      <c r="D1373" s="6"/>
      <c r="E1373" s="7"/>
    </row>
    <row r="1374" hidden="1">
      <c r="A1374" s="10"/>
      <c r="B1374" s="11"/>
      <c r="C1374" s="11"/>
      <c r="D1374" s="11"/>
      <c r="E1374" s="12"/>
    </row>
    <row r="1375" hidden="1">
      <c r="A1375" s="5" t="s">
        <v>1655</v>
      </c>
      <c r="B1375" s="6"/>
      <c r="C1375" s="6"/>
      <c r="D1375" s="6"/>
      <c r="E1375" s="7"/>
    </row>
    <row r="1376" hidden="1">
      <c r="A1376" s="10"/>
      <c r="B1376" s="11"/>
      <c r="C1376" s="11"/>
      <c r="D1376" s="11"/>
      <c r="E1376" s="12"/>
    </row>
    <row r="1377" hidden="1">
      <c r="A1377" s="13">
        <v>45796.0</v>
      </c>
      <c r="B1377" s="6"/>
      <c r="C1377" s="54" t="s">
        <v>1656</v>
      </c>
      <c r="D1377" s="15">
        <v>45802.0</v>
      </c>
      <c r="E1377" s="7"/>
    </row>
    <row r="1378" hidden="1">
      <c r="A1378" s="10"/>
      <c r="B1378" s="11"/>
      <c r="C1378" s="16"/>
      <c r="D1378" s="11"/>
      <c r="E1378" s="12"/>
    </row>
    <row r="1379" hidden="1">
      <c r="A1379" s="55" t="s">
        <v>1985</v>
      </c>
      <c r="B1379" s="7"/>
      <c r="C1379" s="16"/>
      <c r="D1379" s="56" t="s">
        <v>1986</v>
      </c>
      <c r="E1379" s="7"/>
    </row>
    <row r="1380" hidden="1">
      <c r="A1380" s="10"/>
      <c r="B1380" s="12"/>
      <c r="C1380" s="16"/>
      <c r="D1380" s="11"/>
      <c r="E1380" s="12"/>
    </row>
    <row r="1381" hidden="1">
      <c r="A1381" s="19" t="s">
        <v>1657</v>
      </c>
      <c r="B1381" s="6"/>
      <c r="C1381" s="6"/>
      <c r="D1381" s="6"/>
      <c r="E1381" s="7"/>
    </row>
    <row r="1382" hidden="1">
      <c r="A1382" s="20" t="s">
        <v>1658</v>
      </c>
      <c r="B1382" s="21" t="s">
        <v>1659</v>
      </c>
      <c r="C1382" s="22" t="s">
        <v>1660</v>
      </c>
      <c r="D1382" s="21" t="s">
        <v>1661</v>
      </c>
      <c r="E1382" s="23" t="s">
        <v>13</v>
      </c>
    </row>
    <row r="1383" hidden="1">
      <c r="A1383" s="57" t="s">
        <v>1662</v>
      </c>
      <c r="B1383" s="25">
        <v>42536.0</v>
      </c>
      <c r="C1383" s="26">
        <v>42540.0</v>
      </c>
      <c r="D1383" s="27">
        <v>4.0</v>
      </c>
      <c r="E1383" s="28"/>
    </row>
    <row r="1384" hidden="1">
      <c r="A1384" s="57" t="s">
        <v>1663</v>
      </c>
      <c r="B1384" s="29">
        <v>21490.0</v>
      </c>
      <c r="C1384" s="26">
        <v>21490.0</v>
      </c>
      <c r="D1384" s="27">
        <v>0.0</v>
      </c>
      <c r="E1384" s="28" t="s">
        <v>3807</v>
      </c>
    </row>
    <row r="1385" hidden="1">
      <c r="A1385" s="57" t="s">
        <v>1664</v>
      </c>
      <c r="B1385" s="29">
        <v>140.0</v>
      </c>
      <c r="C1385" s="26">
        <v>140.0</v>
      </c>
      <c r="D1385" s="27">
        <v>0.0</v>
      </c>
      <c r="E1385" s="41"/>
    </row>
    <row r="1386" hidden="1">
      <c r="A1386" s="57" t="s">
        <v>1666</v>
      </c>
      <c r="B1386" s="29">
        <v>0.0</v>
      </c>
      <c r="C1386" s="26"/>
      <c r="D1386" s="27">
        <v>0.0</v>
      </c>
      <c r="E1386" s="41"/>
    </row>
    <row r="1387" hidden="1">
      <c r="A1387" s="31" t="s">
        <v>1668</v>
      </c>
      <c r="B1387" s="29">
        <v>0.0</v>
      </c>
      <c r="C1387" s="26"/>
      <c r="D1387" s="27">
        <v>0.0</v>
      </c>
      <c r="E1387" s="28"/>
    </row>
    <row r="1388" hidden="1">
      <c r="A1388" s="31" t="s">
        <v>1669</v>
      </c>
      <c r="B1388" s="29">
        <v>0.0</v>
      </c>
      <c r="C1388" s="26"/>
      <c r="D1388" s="27">
        <v>0.0</v>
      </c>
      <c r="E1388" s="41"/>
    </row>
    <row r="1389" hidden="1">
      <c r="A1389" s="31" t="s">
        <v>1671</v>
      </c>
      <c r="B1389" s="29">
        <v>0.0</v>
      </c>
      <c r="C1389" s="26"/>
      <c r="D1389" s="27">
        <v>0.0</v>
      </c>
      <c r="E1389" s="28"/>
    </row>
    <row r="1390" hidden="1">
      <c r="A1390" s="31" t="s">
        <v>1673</v>
      </c>
      <c r="B1390" s="29">
        <v>5280.0</v>
      </c>
      <c r="C1390" s="26">
        <v>5200.0</v>
      </c>
      <c r="D1390" s="27">
        <v>-80.0</v>
      </c>
      <c r="E1390" s="41"/>
    </row>
    <row r="1391" hidden="1">
      <c r="A1391" s="58" t="s">
        <v>1674</v>
      </c>
      <c r="B1391" s="29">
        <v>110274.0</v>
      </c>
      <c r="C1391" s="29">
        <v>110274.0</v>
      </c>
      <c r="D1391" s="27">
        <v>0.0</v>
      </c>
      <c r="E1391" s="41"/>
    </row>
    <row r="1392" hidden="1">
      <c r="A1392" s="58" t="s">
        <v>1675</v>
      </c>
      <c r="B1392" s="29">
        <v>47698.0</v>
      </c>
      <c r="C1392" s="59">
        <v>47698.0</v>
      </c>
      <c r="D1392" s="27">
        <v>0.0</v>
      </c>
      <c r="E1392" s="41"/>
    </row>
    <row r="1393" hidden="1">
      <c r="A1393" s="58" t="s">
        <v>1676</v>
      </c>
      <c r="B1393" s="29">
        <v>59133.0</v>
      </c>
      <c r="C1393" s="59">
        <v>59133.0</v>
      </c>
      <c r="D1393" s="27">
        <v>0.0</v>
      </c>
      <c r="E1393" s="41"/>
    </row>
    <row r="1394" hidden="1">
      <c r="A1394" s="58" t="s">
        <v>1677</v>
      </c>
      <c r="B1394" s="29">
        <v>77304.0</v>
      </c>
      <c r="C1394" s="59">
        <v>77304.0</v>
      </c>
      <c r="D1394" s="27">
        <v>0.0</v>
      </c>
      <c r="E1394" s="41"/>
    </row>
    <row r="1395" hidden="1">
      <c r="A1395" s="58" t="s">
        <v>1679</v>
      </c>
      <c r="B1395" s="29">
        <v>11410.0</v>
      </c>
      <c r="C1395" s="59">
        <v>11410.0</v>
      </c>
      <c r="D1395" s="27">
        <v>0.0</v>
      </c>
      <c r="E1395" s="41"/>
    </row>
    <row r="1396" hidden="1">
      <c r="A1396" s="58" t="s">
        <v>1680</v>
      </c>
      <c r="B1396" s="29">
        <v>13016.0</v>
      </c>
      <c r="C1396" s="59">
        <v>12687.0</v>
      </c>
      <c r="D1396" s="27">
        <v>-329.0</v>
      </c>
      <c r="E1396" s="41"/>
    </row>
    <row r="1397" hidden="1">
      <c r="A1397" s="35" t="s">
        <v>1681</v>
      </c>
      <c r="B1397" s="29">
        <v>375264.2</v>
      </c>
      <c r="C1397" s="59">
        <v>374935.2</v>
      </c>
      <c r="D1397" s="27">
        <v>-329.0</v>
      </c>
      <c r="E1397" s="41"/>
    </row>
    <row r="1398" hidden="1">
      <c r="A1398" s="36" t="s">
        <v>1682</v>
      </c>
      <c r="B1398" s="42">
        <v>0.8000000000029104</v>
      </c>
      <c r="C1398" s="65">
        <v>253.79999999998836</v>
      </c>
      <c r="D1398" s="66">
        <v>252.99999999998545</v>
      </c>
      <c r="E1398" s="45"/>
    </row>
    <row r="1399" hidden="1"/>
    <row r="1400" hidden="1"/>
    <row r="1401" hidden="1">
      <c r="A1401" s="5" t="s">
        <v>1982</v>
      </c>
      <c r="B1401" s="6"/>
      <c r="C1401" s="6"/>
      <c r="D1401" s="6"/>
      <c r="E1401" s="7"/>
    </row>
    <row r="1402" hidden="1">
      <c r="A1402" s="10"/>
      <c r="B1402" s="11"/>
      <c r="C1402" s="11"/>
      <c r="D1402" s="11"/>
      <c r="E1402" s="12"/>
    </row>
    <row r="1403" hidden="1">
      <c r="A1403" s="5" t="s">
        <v>1655</v>
      </c>
      <c r="B1403" s="6"/>
      <c r="C1403" s="6"/>
      <c r="D1403" s="6"/>
      <c r="E1403" s="7"/>
    </row>
    <row r="1404" hidden="1">
      <c r="A1404" s="10"/>
      <c r="B1404" s="11"/>
      <c r="C1404" s="11"/>
      <c r="D1404" s="11"/>
      <c r="E1404" s="12"/>
    </row>
    <row r="1405" hidden="1">
      <c r="A1405" s="13">
        <v>45803.0</v>
      </c>
      <c r="B1405" s="6"/>
      <c r="C1405" s="54" t="s">
        <v>1656</v>
      </c>
      <c r="D1405" s="15">
        <v>45808.0</v>
      </c>
      <c r="E1405" s="7"/>
    </row>
    <row r="1406" hidden="1">
      <c r="A1406" s="10"/>
      <c r="B1406" s="11"/>
      <c r="C1406" s="16"/>
      <c r="D1406" s="11"/>
      <c r="E1406" s="12"/>
    </row>
    <row r="1407" hidden="1">
      <c r="A1407" s="55" t="s">
        <v>1985</v>
      </c>
      <c r="B1407" s="7"/>
      <c r="C1407" s="16"/>
      <c r="D1407" s="56" t="s">
        <v>1994</v>
      </c>
      <c r="E1407" s="7"/>
    </row>
    <row r="1408" hidden="1">
      <c r="A1408" s="10"/>
      <c r="B1408" s="12"/>
      <c r="C1408" s="16"/>
      <c r="D1408" s="11"/>
      <c r="E1408" s="12"/>
    </row>
    <row r="1409" hidden="1">
      <c r="A1409" s="19" t="s">
        <v>1657</v>
      </c>
      <c r="B1409" s="6"/>
      <c r="C1409" s="6"/>
      <c r="D1409" s="6"/>
      <c r="E1409" s="7"/>
    </row>
    <row r="1410" hidden="1">
      <c r="A1410" s="20" t="s">
        <v>1658</v>
      </c>
      <c r="B1410" s="21" t="s">
        <v>1659</v>
      </c>
      <c r="C1410" s="22" t="s">
        <v>1660</v>
      </c>
      <c r="D1410" s="21" t="s">
        <v>1661</v>
      </c>
      <c r="E1410" s="23" t="s">
        <v>13</v>
      </c>
    </row>
    <row r="1411" hidden="1">
      <c r="A1411" s="57" t="s">
        <v>1662</v>
      </c>
      <c r="B1411" s="25">
        <v>29410.0</v>
      </c>
      <c r="C1411" s="26">
        <v>29415.0</v>
      </c>
      <c r="D1411" s="27">
        <v>5.0</v>
      </c>
      <c r="E1411" s="28"/>
    </row>
    <row r="1412" hidden="1">
      <c r="A1412" s="57" t="s">
        <v>1663</v>
      </c>
      <c r="B1412" s="29">
        <v>12234.0</v>
      </c>
      <c r="C1412" s="26">
        <v>12234.0</v>
      </c>
      <c r="D1412" s="27">
        <v>0.0</v>
      </c>
      <c r="E1412" s="28"/>
    </row>
    <row r="1413" hidden="1">
      <c r="A1413" s="57" t="s">
        <v>1664</v>
      </c>
      <c r="B1413" s="29">
        <v>280.0</v>
      </c>
      <c r="C1413" s="26">
        <v>280.0</v>
      </c>
      <c r="D1413" s="27">
        <v>0.0</v>
      </c>
      <c r="E1413" s="41"/>
    </row>
    <row r="1414" hidden="1">
      <c r="A1414" s="57" t="s">
        <v>1666</v>
      </c>
      <c r="B1414" s="29">
        <v>500.0</v>
      </c>
      <c r="C1414" s="26">
        <v>500.0</v>
      </c>
      <c r="D1414" s="27">
        <v>0.0</v>
      </c>
      <c r="E1414" s="41"/>
    </row>
    <row r="1415" hidden="1">
      <c r="A1415" s="31" t="s">
        <v>1668</v>
      </c>
      <c r="B1415" s="29">
        <v>0.0</v>
      </c>
      <c r="C1415" s="26"/>
      <c r="D1415" s="27">
        <v>0.0</v>
      </c>
      <c r="E1415" s="28"/>
    </row>
    <row r="1416" hidden="1">
      <c r="A1416" s="31" t="s">
        <v>1669</v>
      </c>
      <c r="B1416" s="29">
        <v>0.0</v>
      </c>
      <c r="C1416" s="26"/>
      <c r="D1416" s="27">
        <v>0.0</v>
      </c>
      <c r="E1416" s="41"/>
    </row>
    <row r="1417" hidden="1">
      <c r="A1417" s="31" t="s">
        <v>1671</v>
      </c>
      <c r="B1417" s="29">
        <v>0.0</v>
      </c>
      <c r="C1417" s="26">
        <v>15000.0</v>
      </c>
      <c r="D1417" s="27">
        <v>15000.0</v>
      </c>
      <c r="E1417" s="28" t="s">
        <v>3808</v>
      </c>
    </row>
    <row r="1418" hidden="1">
      <c r="A1418" s="31" t="s">
        <v>1673</v>
      </c>
      <c r="B1418" s="29">
        <v>1480.0</v>
      </c>
      <c r="C1418" s="26">
        <v>1480.0</v>
      </c>
      <c r="D1418" s="27">
        <v>0.0</v>
      </c>
      <c r="E1418" s="41"/>
    </row>
    <row r="1419" hidden="1">
      <c r="A1419" s="58" t="s">
        <v>1674</v>
      </c>
      <c r="B1419" s="29">
        <v>105611.0</v>
      </c>
      <c r="C1419" s="29">
        <v>105611.0</v>
      </c>
      <c r="D1419" s="27">
        <v>0.0</v>
      </c>
      <c r="E1419" s="41"/>
    </row>
    <row r="1420" hidden="1">
      <c r="A1420" s="58" t="s">
        <v>1675</v>
      </c>
      <c r="B1420" s="29">
        <v>25888.0</v>
      </c>
      <c r="C1420" s="59">
        <v>25888.0</v>
      </c>
      <c r="D1420" s="27">
        <v>0.0</v>
      </c>
      <c r="E1420" s="41"/>
    </row>
    <row r="1421" hidden="1">
      <c r="A1421" s="58" t="s">
        <v>1676</v>
      </c>
      <c r="B1421" s="29">
        <v>44596.0</v>
      </c>
      <c r="C1421" s="59">
        <v>43938.0</v>
      </c>
      <c r="D1421" s="27">
        <v>-658.0</v>
      </c>
      <c r="E1421" s="41"/>
    </row>
    <row r="1422" hidden="1">
      <c r="A1422" s="58" t="s">
        <v>1677</v>
      </c>
      <c r="B1422" s="29">
        <v>45785.0</v>
      </c>
      <c r="C1422" s="59">
        <v>45785.0</v>
      </c>
      <c r="D1422" s="27">
        <v>0.0</v>
      </c>
      <c r="E1422" s="41"/>
    </row>
    <row r="1423" hidden="1">
      <c r="A1423" s="58" t="s">
        <v>1679</v>
      </c>
      <c r="B1423" s="29">
        <v>3384.0</v>
      </c>
      <c r="C1423" s="59">
        <v>3903.0</v>
      </c>
      <c r="D1423" s="27">
        <v>519.0</v>
      </c>
      <c r="E1423" s="41"/>
    </row>
    <row r="1424" hidden="1">
      <c r="A1424" s="58" t="s">
        <v>1680</v>
      </c>
      <c r="B1424" s="29">
        <v>10430.0</v>
      </c>
      <c r="C1424" s="59">
        <v>10430.0</v>
      </c>
      <c r="D1424" s="27">
        <v>0.0</v>
      </c>
      <c r="E1424" s="41"/>
    </row>
    <row r="1425" hidden="1">
      <c r="A1425" s="35" t="s">
        <v>1681</v>
      </c>
      <c r="B1425" s="29">
        <v>269166.5</v>
      </c>
      <c r="C1425" s="59">
        <v>268508.5</v>
      </c>
      <c r="D1425" s="27">
        <v>-658.0</v>
      </c>
      <c r="E1425" s="41"/>
    </row>
    <row r="1426" hidden="1">
      <c r="A1426" s="36" t="s">
        <v>1682</v>
      </c>
      <c r="B1426" s="42">
        <v>1.5</v>
      </c>
      <c r="C1426" s="65">
        <v>15525.5</v>
      </c>
      <c r="D1426" s="66">
        <v>15524.0</v>
      </c>
      <c r="E1426" s="45"/>
    </row>
    <row r="1427" hidden="1"/>
    <row r="1428" hidden="1"/>
    <row r="1429" hidden="1">
      <c r="A1429" s="5" t="s">
        <v>1982</v>
      </c>
      <c r="B1429" s="6"/>
      <c r="C1429" s="6"/>
      <c r="D1429" s="6"/>
      <c r="E1429" s="7"/>
    </row>
    <row r="1430" hidden="1">
      <c r="A1430" s="10"/>
      <c r="B1430" s="11"/>
      <c r="C1430" s="11"/>
      <c r="D1430" s="11"/>
      <c r="E1430" s="12"/>
    </row>
    <row r="1431" hidden="1">
      <c r="A1431" s="5" t="s">
        <v>1655</v>
      </c>
      <c r="B1431" s="6"/>
      <c r="C1431" s="6"/>
      <c r="D1431" s="6"/>
      <c r="E1431" s="7"/>
    </row>
    <row r="1432" hidden="1">
      <c r="A1432" s="10"/>
      <c r="B1432" s="11"/>
      <c r="C1432" s="11"/>
      <c r="D1432" s="11"/>
      <c r="E1432" s="12"/>
    </row>
    <row r="1433" hidden="1">
      <c r="A1433" s="13">
        <v>45809.0</v>
      </c>
      <c r="B1433" s="6"/>
      <c r="C1433" s="54" t="s">
        <v>1656</v>
      </c>
      <c r="D1433" s="15">
        <v>45809.0</v>
      </c>
      <c r="E1433" s="7"/>
    </row>
    <row r="1434" hidden="1">
      <c r="A1434" s="10"/>
      <c r="B1434" s="11"/>
      <c r="C1434" s="16"/>
      <c r="D1434" s="11"/>
      <c r="E1434" s="12"/>
    </row>
    <row r="1435" hidden="1">
      <c r="A1435" s="55" t="s">
        <v>1986</v>
      </c>
      <c r="B1435" s="7"/>
      <c r="C1435" s="16"/>
      <c r="D1435" s="56" t="s">
        <v>1986</v>
      </c>
      <c r="E1435" s="7"/>
    </row>
    <row r="1436" hidden="1">
      <c r="A1436" s="10"/>
      <c r="B1436" s="12"/>
      <c r="C1436" s="16"/>
      <c r="D1436" s="11"/>
      <c r="E1436" s="12"/>
    </row>
    <row r="1437" hidden="1">
      <c r="A1437" s="19" t="s">
        <v>1657</v>
      </c>
      <c r="B1437" s="6"/>
      <c r="C1437" s="6"/>
      <c r="D1437" s="6"/>
      <c r="E1437" s="7"/>
    </row>
    <row r="1438" hidden="1">
      <c r="A1438" s="20" t="s">
        <v>1658</v>
      </c>
      <c r="B1438" s="21" t="s">
        <v>1659</v>
      </c>
      <c r="C1438" s="22" t="s">
        <v>1660</v>
      </c>
      <c r="D1438" s="21" t="s">
        <v>1661</v>
      </c>
      <c r="E1438" s="23" t="s">
        <v>13</v>
      </c>
    </row>
    <row r="1439" hidden="1">
      <c r="A1439" s="57" t="s">
        <v>1662</v>
      </c>
      <c r="B1439" s="25">
        <v>3790.0</v>
      </c>
      <c r="C1439" s="26">
        <v>3790.0</v>
      </c>
      <c r="D1439" s="27">
        <v>0.0</v>
      </c>
      <c r="E1439" s="28"/>
    </row>
    <row r="1440" hidden="1">
      <c r="A1440" s="57" t="s">
        <v>1663</v>
      </c>
      <c r="B1440" s="29">
        <v>3743.0</v>
      </c>
      <c r="C1440" s="26">
        <v>3743.0</v>
      </c>
      <c r="D1440" s="27">
        <v>0.0</v>
      </c>
      <c r="E1440" s="28"/>
    </row>
    <row r="1441" hidden="1">
      <c r="A1441" s="57" t="s">
        <v>1664</v>
      </c>
      <c r="B1441" s="29">
        <v>0.0</v>
      </c>
      <c r="C1441" s="26"/>
      <c r="D1441" s="27">
        <v>0.0</v>
      </c>
      <c r="E1441" s="41"/>
    </row>
    <row r="1442" hidden="1">
      <c r="A1442" s="57" t="s">
        <v>1666</v>
      </c>
      <c r="B1442" s="29">
        <v>0.0</v>
      </c>
      <c r="C1442" s="26"/>
      <c r="D1442" s="27">
        <v>0.0</v>
      </c>
      <c r="E1442" s="41"/>
    </row>
    <row r="1443" hidden="1">
      <c r="A1443" s="31" t="s">
        <v>1668</v>
      </c>
      <c r="B1443" s="29">
        <v>0.0</v>
      </c>
      <c r="C1443" s="26"/>
      <c r="D1443" s="27">
        <v>0.0</v>
      </c>
      <c r="E1443" s="28"/>
    </row>
    <row r="1444" hidden="1">
      <c r="A1444" s="31" t="s">
        <v>1669</v>
      </c>
      <c r="B1444" s="29">
        <v>0.0</v>
      </c>
      <c r="C1444" s="26"/>
      <c r="D1444" s="27">
        <v>0.0</v>
      </c>
      <c r="E1444" s="41"/>
    </row>
    <row r="1445" hidden="1">
      <c r="A1445" s="31" t="s">
        <v>1671</v>
      </c>
      <c r="B1445" s="29">
        <v>0.0</v>
      </c>
      <c r="C1445" s="26"/>
      <c r="D1445" s="27">
        <v>0.0</v>
      </c>
      <c r="E1445" s="28"/>
    </row>
    <row r="1446" hidden="1">
      <c r="A1446" s="31" t="s">
        <v>1673</v>
      </c>
      <c r="B1446" s="29">
        <v>640.0</v>
      </c>
      <c r="C1446" s="26">
        <v>640.0</v>
      </c>
      <c r="D1446" s="27">
        <v>0.0</v>
      </c>
      <c r="E1446" s="41"/>
    </row>
    <row r="1447" hidden="1">
      <c r="A1447" s="58" t="s">
        <v>1674</v>
      </c>
      <c r="B1447" s="29">
        <v>17222.0</v>
      </c>
      <c r="C1447" s="29">
        <v>17222.0</v>
      </c>
      <c r="D1447" s="27">
        <v>0.0</v>
      </c>
      <c r="E1447" s="41"/>
    </row>
    <row r="1448" hidden="1">
      <c r="A1448" s="58" t="s">
        <v>1675</v>
      </c>
      <c r="B1448" s="29">
        <v>6535.0</v>
      </c>
      <c r="C1448" s="59">
        <v>6535.0</v>
      </c>
      <c r="D1448" s="27">
        <v>0.0</v>
      </c>
      <c r="E1448" s="41"/>
    </row>
    <row r="1449" hidden="1">
      <c r="A1449" s="58" t="s">
        <v>1676</v>
      </c>
      <c r="B1449" s="29">
        <v>8134.0</v>
      </c>
      <c r="C1449" s="59">
        <v>8134.0</v>
      </c>
      <c r="D1449" s="27">
        <v>0.0</v>
      </c>
      <c r="E1449" s="41"/>
    </row>
    <row r="1450" hidden="1">
      <c r="A1450" s="58" t="s">
        <v>1677</v>
      </c>
      <c r="B1450" s="29">
        <v>12939.0</v>
      </c>
      <c r="C1450" s="59">
        <v>12939.0</v>
      </c>
      <c r="D1450" s="27">
        <v>0.0</v>
      </c>
      <c r="E1450" s="41"/>
    </row>
    <row r="1451" hidden="1">
      <c r="A1451" s="58" t="s">
        <v>1679</v>
      </c>
      <c r="B1451" s="29">
        <v>2031.0</v>
      </c>
      <c r="C1451" s="59">
        <v>2031.0</v>
      </c>
      <c r="D1451" s="27">
        <v>0.0</v>
      </c>
      <c r="E1451" s="41"/>
    </row>
    <row r="1452" hidden="1">
      <c r="A1452" s="58" t="s">
        <v>1680</v>
      </c>
      <c r="B1452" s="29">
        <v>907.0</v>
      </c>
      <c r="C1452" s="59">
        <v>907.0</v>
      </c>
      <c r="D1452" s="27">
        <v>0.0</v>
      </c>
      <c r="E1452" s="41"/>
    </row>
    <row r="1453" hidden="1">
      <c r="A1453" s="35" t="s">
        <v>1681</v>
      </c>
      <c r="B1453" s="29">
        <v>55034.0</v>
      </c>
      <c r="C1453" s="59">
        <v>55034.0</v>
      </c>
      <c r="D1453" s="27">
        <v>0.0</v>
      </c>
      <c r="E1453" s="41"/>
    </row>
    <row r="1454" hidden="1">
      <c r="A1454" s="36" t="s">
        <v>1682</v>
      </c>
      <c r="B1454" s="42">
        <v>0.0</v>
      </c>
      <c r="C1454" s="65">
        <v>0.0</v>
      </c>
      <c r="D1454" s="66">
        <v>0.0</v>
      </c>
      <c r="E1454" s="45"/>
    </row>
    <row r="1455" hidden="1"/>
    <row r="1456" hidden="1"/>
    <row r="1457" hidden="1">
      <c r="A1457" s="5" t="s">
        <v>1982</v>
      </c>
      <c r="B1457" s="6"/>
      <c r="C1457" s="6"/>
      <c r="D1457" s="6"/>
      <c r="E1457" s="7"/>
    </row>
    <row r="1458" hidden="1">
      <c r="A1458" s="10"/>
      <c r="B1458" s="11"/>
      <c r="C1458" s="11"/>
      <c r="D1458" s="11"/>
      <c r="E1458" s="12"/>
    </row>
    <row r="1459" hidden="1">
      <c r="A1459" s="5" t="s">
        <v>1655</v>
      </c>
      <c r="B1459" s="6"/>
      <c r="C1459" s="6"/>
      <c r="D1459" s="6"/>
      <c r="E1459" s="7"/>
    </row>
    <row r="1460" hidden="1">
      <c r="A1460" s="10"/>
      <c r="B1460" s="11"/>
      <c r="C1460" s="11"/>
      <c r="D1460" s="11"/>
      <c r="E1460" s="12"/>
    </row>
    <row r="1461" hidden="1">
      <c r="A1461" s="13">
        <v>45810.0</v>
      </c>
      <c r="B1461" s="6"/>
      <c r="C1461" s="54" t="s">
        <v>1656</v>
      </c>
      <c r="D1461" s="15">
        <v>45816.0</v>
      </c>
      <c r="E1461" s="7"/>
    </row>
    <row r="1462" hidden="1">
      <c r="A1462" s="10"/>
      <c r="B1462" s="11"/>
      <c r="C1462" s="16"/>
      <c r="D1462" s="11"/>
      <c r="E1462" s="12"/>
    </row>
    <row r="1463" hidden="1">
      <c r="A1463" s="55" t="s">
        <v>1985</v>
      </c>
      <c r="B1463" s="7"/>
      <c r="C1463" s="16"/>
      <c r="D1463" s="56" t="s">
        <v>1986</v>
      </c>
      <c r="E1463" s="7"/>
    </row>
    <row r="1464" hidden="1">
      <c r="A1464" s="10"/>
      <c r="B1464" s="12"/>
      <c r="C1464" s="16"/>
      <c r="D1464" s="11"/>
      <c r="E1464" s="12"/>
    </row>
    <row r="1465" hidden="1">
      <c r="A1465" s="19" t="s">
        <v>1657</v>
      </c>
      <c r="B1465" s="6"/>
      <c r="C1465" s="6"/>
      <c r="D1465" s="6"/>
      <c r="E1465" s="7"/>
    </row>
    <row r="1466" hidden="1">
      <c r="A1466" s="20" t="s">
        <v>1658</v>
      </c>
      <c r="B1466" s="21" t="s">
        <v>1659</v>
      </c>
      <c r="C1466" s="22" t="s">
        <v>1660</v>
      </c>
      <c r="D1466" s="21" t="s">
        <v>1661</v>
      </c>
      <c r="E1466" s="23" t="s">
        <v>13</v>
      </c>
    </row>
    <row r="1467" hidden="1">
      <c r="A1467" s="57" t="s">
        <v>1662</v>
      </c>
      <c r="B1467" s="25">
        <v>26438.0</v>
      </c>
      <c r="C1467" s="26">
        <v>26440.0</v>
      </c>
      <c r="D1467" s="27">
        <v>2.0</v>
      </c>
      <c r="E1467" s="28"/>
    </row>
    <row r="1468" hidden="1">
      <c r="A1468" s="57" t="s">
        <v>1663</v>
      </c>
      <c r="B1468" s="29">
        <v>27914.0</v>
      </c>
      <c r="C1468" s="26">
        <v>27914.0</v>
      </c>
      <c r="D1468" s="27">
        <v>0.0</v>
      </c>
      <c r="E1468" s="28"/>
    </row>
    <row r="1469" hidden="1">
      <c r="A1469" s="57" t="s">
        <v>1664</v>
      </c>
      <c r="B1469" s="29">
        <v>0.0</v>
      </c>
      <c r="C1469" s="26"/>
      <c r="D1469" s="27">
        <v>0.0</v>
      </c>
      <c r="E1469" s="41"/>
    </row>
    <row r="1470" hidden="1">
      <c r="A1470" s="57" t="s">
        <v>1666</v>
      </c>
      <c r="B1470" s="29">
        <v>700.0</v>
      </c>
      <c r="C1470" s="26">
        <v>700.0</v>
      </c>
      <c r="D1470" s="27">
        <v>0.0</v>
      </c>
      <c r="E1470" s="41"/>
    </row>
    <row r="1471" hidden="1">
      <c r="A1471" s="31" t="s">
        <v>1668</v>
      </c>
      <c r="B1471" s="29">
        <v>0.0</v>
      </c>
      <c r="C1471" s="26"/>
      <c r="D1471" s="27">
        <v>0.0</v>
      </c>
      <c r="E1471" s="28"/>
    </row>
    <row r="1472" hidden="1">
      <c r="A1472" s="31" t="s">
        <v>1669</v>
      </c>
      <c r="B1472" s="29">
        <v>0.0</v>
      </c>
      <c r="C1472" s="26"/>
      <c r="D1472" s="27">
        <v>0.0</v>
      </c>
      <c r="E1472" s="41"/>
    </row>
    <row r="1473" hidden="1">
      <c r="A1473" s="31" t="s">
        <v>1671</v>
      </c>
      <c r="B1473" s="29">
        <v>2000.0</v>
      </c>
      <c r="C1473" s="26">
        <v>2000.0</v>
      </c>
      <c r="D1473" s="27">
        <v>0.0</v>
      </c>
      <c r="E1473" s="28" t="s">
        <v>3809</v>
      </c>
    </row>
    <row r="1474" hidden="1">
      <c r="A1474" s="31" t="s">
        <v>1673</v>
      </c>
      <c r="B1474" s="29">
        <v>2840.0</v>
      </c>
      <c r="C1474" s="26">
        <v>2880.0</v>
      </c>
      <c r="D1474" s="27">
        <v>40.0</v>
      </c>
      <c r="E1474" s="41"/>
    </row>
    <row r="1475" hidden="1">
      <c r="A1475" s="58" t="s">
        <v>1674</v>
      </c>
      <c r="B1475" s="29">
        <v>111872.0</v>
      </c>
      <c r="C1475" s="29">
        <v>111872.0</v>
      </c>
      <c r="D1475" s="27">
        <v>0.0</v>
      </c>
      <c r="E1475" s="41"/>
    </row>
    <row r="1476" hidden="1">
      <c r="A1476" s="58" t="s">
        <v>1675</v>
      </c>
      <c r="B1476" s="29">
        <v>54220.0</v>
      </c>
      <c r="C1476" s="59">
        <v>54220.0</v>
      </c>
      <c r="D1476" s="27">
        <v>0.0</v>
      </c>
      <c r="E1476" s="41"/>
    </row>
    <row r="1477" hidden="1">
      <c r="A1477" s="58" t="s">
        <v>1676</v>
      </c>
      <c r="B1477" s="29">
        <v>56677.0</v>
      </c>
      <c r="C1477" s="59">
        <v>56677.0</v>
      </c>
      <c r="D1477" s="27">
        <v>0.0</v>
      </c>
      <c r="E1477" s="41"/>
    </row>
    <row r="1478" hidden="1">
      <c r="A1478" s="58" t="s">
        <v>1677</v>
      </c>
      <c r="B1478" s="29">
        <v>77199.5</v>
      </c>
      <c r="C1478" s="59">
        <v>77199.5</v>
      </c>
      <c r="D1478" s="27">
        <v>0.0</v>
      </c>
      <c r="E1478" s="41"/>
    </row>
    <row r="1479" hidden="1">
      <c r="A1479" s="58" t="s">
        <v>1679</v>
      </c>
      <c r="B1479" s="29">
        <v>6330.0</v>
      </c>
      <c r="C1479" s="59">
        <v>6330.0</v>
      </c>
      <c r="D1479" s="27">
        <v>0.0</v>
      </c>
      <c r="E1479" s="41"/>
    </row>
    <row r="1480" hidden="1">
      <c r="A1480" s="58" t="s">
        <v>1680</v>
      </c>
      <c r="B1480" s="29">
        <v>10194.0</v>
      </c>
      <c r="C1480" s="59">
        <v>10194.0</v>
      </c>
      <c r="D1480" s="27">
        <v>0.0</v>
      </c>
      <c r="E1480" s="41"/>
    </row>
    <row r="1481" hidden="1">
      <c r="A1481" s="35" t="s">
        <v>1681</v>
      </c>
      <c r="B1481" s="29">
        <v>366190.0</v>
      </c>
      <c r="C1481" s="59">
        <v>366190.0</v>
      </c>
      <c r="D1481" s="27">
        <v>0.0</v>
      </c>
      <c r="E1481" s="41"/>
    </row>
    <row r="1482" hidden="1">
      <c r="A1482" s="36" t="s">
        <v>1682</v>
      </c>
      <c r="B1482" s="42">
        <v>0.5</v>
      </c>
      <c r="C1482" s="65">
        <v>42.5</v>
      </c>
      <c r="D1482" s="66">
        <v>42.0</v>
      </c>
      <c r="E1482" s="45"/>
    </row>
    <row r="1483" hidden="1"/>
    <row r="1484" hidden="1"/>
    <row r="1485" hidden="1">
      <c r="A1485" s="5" t="s">
        <v>1982</v>
      </c>
      <c r="B1485" s="6"/>
      <c r="C1485" s="6"/>
      <c r="D1485" s="6"/>
      <c r="E1485" s="7"/>
    </row>
    <row r="1486" hidden="1">
      <c r="A1486" s="10"/>
      <c r="B1486" s="11"/>
      <c r="C1486" s="11"/>
      <c r="D1486" s="11"/>
      <c r="E1486" s="12"/>
    </row>
    <row r="1487" hidden="1">
      <c r="A1487" s="5" t="s">
        <v>1655</v>
      </c>
      <c r="B1487" s="6"/>
      <c r="C1487" s="6"/>
      <c r="D1487" s="6"/>
      <c r="E1487" s="7"/>
    </row>
    <row r="1488" hidden="1">
      <c r="A1488" s="10"/>
      <c r="B1488" s="11"/>
      <c r="C1488" s="11"/>
      <c r="D1488" s="11"/>
      <c r="E1488" s="12"/>
    </row>
    <row r="1489" hidden="1">
      <c r="A1489" s="13">
        <v>45824.0</v>
      </c>
      <c r="B1489" s="6"/>
      <c r="C1489" s="54" t="s">
        <v>1656</v>
      </c>
      <c r="D1489" s="15">
        <v>45830.0</v>
      </c>
      <c r="E1489" s="7"/>
    </row>
    <row r="1490" hidden="1">
      <c r="A1490" s="10"/>
      <c r="B1490" s="11"/>
      <c r="C1490" s="16"/>
      <c r="D1490" s="11"/>
      <c r="E1490" s="12"/>
    </row>
    <row r="1491" hidden="1">
      <c r="A1491" s="55" t="s">
        <v>1985</v>
      </c>
      <c r="B1491" s="7"/>
      <c r="C1491" s="16"/>
      <c r="D1491" s="56" t="s">
        <v>1986</v>
      </c>
      <c r="E1491" s="7"/>
    </row>
    <row r="1492" hidden="1">
      <c r="A1492" s="10"/>
      <c r="B1492" s="12"/>
      <c r="C1492" s="16"/>
      <c r="D1492" s="11"/>
      <c r="E1492" s="12"/>
    </row>
    <row r="1493" hidden="1">
      <c r="A1493" s="19" t="s">
        <v>1657</v>
      </c>
      <c r="B1493" s="6"/>
      <c r="C1493" s="6"/>
      <c r="D1493" s="6"/>
      <c r="E1493" s="7"/>
    </row>
    <row r="1494" hidden="1">
      <c r="A1494" s="20" t="s">
        <v>1658</v>
      </c>
      <c r="B1494" s="21" t="s">
        <v>1659</v>
      </c>
      <c r="C1494" s="22" t="s">
        <v>1660</v>
      </c>
      <c r="D1494" s="21" t="s">
        <v>1661</v>
      </c>
      <c r="E1494" s="23" t="s">
        <v>13</v>
      </c>
    </row>
    <row r="1495" hidden="1">
      <c r="A1495" s="57" t="s">
        <v>1662</v>
      </c>
      <c r="B1495" s="25">
        <v>33508.0</v>
      </c>
      <c r="C1495" s="26">
        <v>33510.0</v>
      </c>
      <c r="D1495" s="27">
        <v>2.0</v>
      </c>
      <c r="E1495" s="28"/>
    </row>
    <row r="1496" hidden="1">
      <c r="A1496" s="57" t="s">
        <v>1663</v>
      </c>
      <c r="B1496" s="29">
        <v>29599.0</v>
      </c>
      <c r="C1496" s="26">
        <v>29599.0</v>
      </c>
      <c r="D1496" s="27">
        <v>0.0</v>
      </c>
      <c r="E1496" s="28" t="s">
        <v>3810</v>
      </c>
    </row>
    <row r="1497" hidden="1">
      <c r="A1497" s="57" t="s">
        <v>1664</v>
      </c>
      <c r="B1497" s="29">
        <v>0.0</v>
      </c>
      <c r="C1497" s="26"/>
      <c r="D1497" s="27">
        <v>0.0</v>
      </c>
      <c r="E1497" s="41"/>
    </row>
    <row r="1498" hidden="1">
      <c r="A1498" s="57" t="s">
        <v>1666</v>
      </c>
      <c r="B1498" s="29">
        <v>1000.0</v>
      </c>
      <c r="C1498" s="26">
        <v>1000.0</v>
      </c>
      <c r="D1498" s="27">
        <v>0.0</v>
      </c>
      <c r="E1498" s="41"/>
    </row>
    <row r="1499" hidden="1">
      <c r="A1499" s="31" t="s">
        <v>1668</v>
      </c>
      <c r="B1499" s="29">
        <v>0.0</v>
      </c>
      <c r="C1499" s="26"/>
      <c r="D1499" s="27">
        <v>0.0</v>
      </c>
      <c r="E1499" s="28"/>
    </row>
    <row r="1500" hidden="1">
      <c r="A1500" s="31" t="s">
        <v>1669</v>
      </c>
      <c r="B1500" s="29">
        <v>0.0</v>
      </c>
      <c r="C1500" s="26"/>
      <c r="D1500" s="27">
        <v>0.0</v>
      </c>
      <c r="E1500" s="41"/>
    </row>
    <row r="1501" hidden="1">
      <c r="A1501" s="31" t="s">
        <v>1671</v>
      </c>
      <c r="B1501" s="29">
        <v>5040.0</v>
      </c>
      <c r="C1501" s="26">
        <v>5000.0</v>
      </c>
      <c r="D1501" s="27">
        <v>-40.0</v>
      </c>
      <c r="E1501" s="28" t="s">
        <v>3811</v>
      </c>
    </row>
    <row r="1502" hidden="1">
      <c r="A1502" s="31" t="s">
        <v>1673</v>
      </c>
      <c r="B1502" s="29">
        <v>2120.0</v>
      </c>
      <c r="C1502" s="26">
        <v>2160.0</v>
      </c>
      <c r="D1502" s="27">
        <v>40.0</v>
      </c>
      <c r="E1502" s="41"/>
    </row>
    <row r="1503" hidden="1">
      <c r="A1503" s="58" t="s">
        <v>1674</v>
      </c>
      <c r="B1503" s="29">
        <v>114072.0</v>
      </c>
      <c r="C1503" s="29">
        <v>116838.0</v>
      </c>
      <c r="D1503" s="27">
        <v>2766.0</v>
      </c>
      <c r="E1503" s="41"/>
    </row>
    <row r="1504" hidden="1">
      <c r="A1504" s="58" t="s">
        <v>1675</v>
      </c>
      <c r="B1504" s="29">
        <v>44927.0</v>
      </c>
      <c r="C1504" s="59">
        <v>45466.0</v>
      </c>
      <c r="D1504" s="27">
        <v>539.0</v>
      </c>
      <c r="E1504" s="41"/>
    </row>
    <row r="1505" hidden="1">
      <c r="A1505" s="58" t="s">
        <v>1676</v>
      </c>
      <c r="B1505" s="29">
        <v>64818.0</v>
      </c>
      <c r="C1505" s="59">
        <v>65069.0</v>
      </c>
      <c r="D1505" s="27">
        <v>251.0</v>
      </c>
      <c r="E1505" s="41"/>
    </row>
    <row r="1506" hidden="1">
      <c r="A1506" s="58" t="s">
        <v>1677</v>
      </c>
      <c r="B1506" s="29">
        <v>54602.0</v>
      </c>
      <c r="C1506" s="59">
        <v>54989.0</v>
      </c>
      <c r="D1506" s="27">
        <v>387.0</v>
      </c>
      <c r="E1506" s="41"/>
    </row>
    <row r="1507" hidden="1">
      <c r="A1507" s="58" t="s">
        <v>1679</v>
      </c>
      <c r="B1507" s="29">
        <v>5175.0</v>
      </c>
      <c r="C1507" s="59">
        <v>5175.0</v>
      </c>
      <c r="D1507" s="27">
        <v>0.0</v>
      </c>
      <c r="E1507" s="41"/>
    </row>
    <row r="1508" hidden="1">
      <c r="A1508" s="58" t="s">
        <v>1680</v>
      </c>
      <c r="B1508" s="29">
        <v>10645.0</v>
      </c>
      <c r="C1508" s="59">
        <v>10775.0</v>
      </c>
      <c r="D1508" s="27">
        <v>130.0</v>
      </c>
      <c r="E1508" s="41"/>
    </row>
    <row r="1509" hidden="1">
      <c r="A1509" s="35" t="s">
        <v>1681</v>
      </c>
      <c r="B1509" s="29">
        <v>354860.5</v>
      </c>
      <c r="C1509" s="59">
        <v>359858.5</v>
      </c>
      <c r="D1509" s="27">
        <v>4998.0</v>
      </c>
      <c r="E1509" s="41"/>
    </row>
    <row r="1510" hidden="1">
      <c r="A1510" s="36" t="s">
        <v>1682</v>
      </c>
      <c r="B1510" s="42">
        <v>0.5</v>
      </c>
      <c r="C1510" s="65">
        <v>-1052.5</v>
      </c>
      <c r="D1510" s="66">
        <v>-1053.0</v>
      </c>
      <c r="E1510" s="45"/>
    </row>
    <row r="1511" hidden="1"/>
    <row r="1512" hidden="1"/>
    <row r="1513" hidden="1">
      <c r="A1513" s="5" t="s">
        <v>1982</v>
      </c>
      <c r="B1513" s="6"/>
      <c r="C1513" s="6"/>
      <c r="D1513" s="6"/>
      <c r="E1513" s="7"/>
    </row>
    <row r="1514" hidden="1">
      <c r="A1514" s="10"/>
      <c r="B1514" s="11"/>
      <c r="C1514" s="11"/>
      <c r="D1514" s="11"/>
      <c r="E1514" s="12"/>
    </row>
    <row r="1515" hidden="1">
      <c r="A1515" s="5" t="s">
        <v>1655</v>
      </c>
      <c r="B1515" s="6"/>
      <c r="C1515" s="6"/>
      <c r="D1515" s="6"/>
      <c r="E1515" s="7"/>
    </row>
    <row r="1516" hidden="1">
      <c r="A1516" s="10"/>
      <c r="B1516" s="11"/>
      <c r="C1516" s="11"/>
      <c r="D1516" s="11"/>
      <c r="E1516" s="12"/>
    </row>
    <row r="1517" hidden="1">
      <c r="A1517" s="13">
        <v>45831.0</v>
      </c>
      <c r="B1517" s="6"/>
      <c r="C1517" s="54" t="s">
        <v>1656</v>
      </c>
      <c r="D1517" s="15">
        <v>45838.0</v>
      </c>
      <c r="E1517" s="7"/>
    </row>
    <row r="1518" hidden="1">
      <c r="A1518" s="10"/>
      <c r="B1518" s="11"/>
      <c r="C1518" s="16"/>
      <c r="D1518" s="11"/>
      <c r="E1518" s="12"/>
    </row>
    <row r="1519" hidden="1">
      <c r="A1519" s="55" t="s">
        <v>1985</v>
      </c>
      <c r="B1519" s="7"/>
      <c r="C1519" s="16"/>
      <c r="D1519" s="56" t="s">
        <v>1985</v>
      </c>
      <c r="E1519" s="7"/>
    </row>
    <row r="1520" hidden="1">
      <c r="A1520" s="10"/>
      <c r="B1520" s="12"/>
      <c r="C1520" s="16"/>
      <c r="D1520" s="11"/>
      <c r="E1520" s="12"/>
    </row>
    <row r="1521" hidden="1">
      <c r="A1521" s="19" t="s">
        <v>1657</v>
      </c>
      <c r="B1521" s="6"/>
      <c r="C1521" s="6"/>
      <c r="D1521" s="6"/>
      <c r="E1521" s="7"/>
    </row>
    <row r="1522" hidden="1">
      <c r="A1522" s="20" t="s">
        <v>1658</v>
      </c>
      <c r="B1522" s="21" t="s">
        <v>1659</v>
      </c>
      <c r="C1522" s="22" t="s">
        <v>1660</v>
      </c>
      <c r="D1522" s="21" t="s">
        <v>1661</v>
      </c>
      <c r="E1522" s="23" t="s">
        <v>13</v>
      </c>
    </row>
    <row r="1523" hidden="1">
      <c r="A1523" s="57" t="s">
        <v>1662</v>
      </c>
      <c r="B1523" s="25">
        <v>52386.0</v>
      </c>
      <c r="C1523" s="26">
        <v>52386.0</v>
      </c>
      <c r="D1523" s="27">
        <v>0.0</v>
      </c>
      <c r="E1523" s="28"/>
    </row>
    <row r="1524" hidden="1">
      <c r="A1524" s="57" t="s">
        <v>1663</v>
      </c>
      <c r="B1524" s="29">
        <v>28234.0</v>
      </c>
      <c r="C1524" s="26">
        <v>28234.0</v>
      </c>
      <c r="D1524" s="27">
        <v>0.0</v>
      </c>
      <c r="E1524" s="28"/>
    </row>
    <row r="1525" hidden="1">
      <c r="A1525" s="57" t="s">
        <v>1664</v>
      </c>
      <c r="B1525" s="29">
        <v>200.0</v>
      </c>
      <c r="C1525" s="26">
        <v>200.0</v>
      </c>
      <c r="D1525" s="27">
        <v>0.0</v>
      </c>
      <c r="E1525" s="41"/>
    </row>
    <row r="1526" hidden="1">
      <c r="A1526" s="57" t="s">
        <v>1666</v>
      </c>
      <c r="B1526" s="29">
        <v>1000.0</v>
      </c>
      <c r="C1526" s="26">
        <v>1000.0</v>
      </c>
      <c r="D1526" s="27">
        <v>0.0</v>
      </c>
      <c r="E1526" s="41"/>
    </row>
    <row r="1527" hidden="1">
      <c r="A1527" s="31" t="s">
        <v>1668</v>
      </c>
      <c r="B1527" s="29">
        <v>0.0</v>
      </c>
      <c r="C1527" s="26"/>
      <c r="D1527" s="27">
        <v>0.0</v>
      </c>
      <c r="E1527" s="28"/>
    </row>
    <row r="1528" hidden="1">
      <c r="A1528" s="31" t="s">
        <v>1669</v>
      </c>
      <c r="B1528" s="29">
        <v>0.0</v>
      </c>
      <c r="C1528" s="26"/>
      <c r="D1528" s="27">
        <v>0.0</v>
      </c>
      <c r="E1528" s="41"/>
    </row>
    <row r="1529" hidden="1">
      <c r="A1529" s="31" t="s">
        <v>1671</v>
      </c>
      <c r="B1529" s="29">
        <v>2460.0</v>
      </c>
      <c r="C1529" s="26">
        <v>1900.0</v>
      </c>
      <c r="D1529" s="27">
        <v>-560.0</v>
      </c>
      <c r="E1529" s="28" t="s">
        <v>3812</v>
      </c>
    </row>
    <row r="1530" hidden="1">
      <c r="A1530" s="31" t="s">
        <v>1673</v>
      </c>
      <c r="B1530" s="29">
        <v>3160.0</v>
      </c>
      <c r="C1530" s="26">
        <v>3720.0</v>
      </c>
      <c r="D1530" s="27">
        <v>560.0</v>
      </c>
      <c r="E1530" s="41"/>
    </row>
    <row r="1531" hidden="1">
      <c r="A1531" s="58" t="s">
        <v>1674</v>
      </c>
      <c r="B1531" s="29">
        <v>127578.0</v>
      </c>
      <c r="C1531" s="29">
        <v>128061.0</v>
      </c>
      <c r="D1531" s="27">
        <v>483.0</v>
      </c>
      <c r="E1531" s="41"/>
    </row>
    <row r="1532" hidden="1">
      <c r="A1532" s="58" t="s">
        <v>1675</v>
      </c>
      <c r="B1532" s="29">
        <v>52420.0</v>
      </c>
      <c r="C1532" s="59">
        <v>53150.0</v>
      </c>
      <c r="D1532" s="27">
        <v>730.0</v>
      </c>
      <c r="E1532" s="41"/>
    </row>
    <row r="1533" hidden="1">
      <c r="A1533" s="58" t="s">
        <v>1676</v>
      </c>
      <c r="B1533" s="29">
        <v>65752.0</v>
      </c>
      <c r="C1533" s="59">
        <v>66280.0</v>
      </c>
      <c r="D1533" s="27">
        <v>528.0</v>
      </c>
      <c r="E1533" s="41"/>
    </row>
    <row r="1534" hidden="1">
      <c r="A1534" s="58" t="s">
        <v>1677</v>
      </c>
      <c r="B1534" s="29">
        <v>81908.0</v>
      </c>
      <c r="C1534" s="59">
        <v>81908.0</v>
      </c>
      <c r="D1534" s="27">
        <v>0.0</v>
      </c>
      <c r="E1534" s="41"/>
    </row>
    <row r="1535" hidden="1">
      <c r="A1535" s="58" t="s">
        <v>1679</v>
      </c>
      <c r="B1535" s="29">
        <v>5560.0</v>
      </c>
      <c r="C1535" s="59">
        <v>5560.0</v>
      </c>
      <c r="D1535" s="27">
        <v>0.0</v>
      </c>
      <c r="E1535" s="41"/>
    </row>
    <row r="1536" hidden="1">
      <c r="A1536" s="58" t="s">
        <v>1680</v>
      </c>
      <c r="B1536" s="29">
        <v>16848.0</v>
      </c>
      <c r="C1536" s="59">
        <v>16051.0</v>
      </c>
      <c r="D1536" s="27">
        <v>-797.0</v>
      </c>
      <c r="E1536" s="41"/>
    </row>
    <row r="1537" hidden="1">
      <c r="A1537" s="35" t="s">
        <v>1681</v>
      </c>
      <c r="B1537" s="29">
        <v>420649.3</v>
      </c>
      <c r="C1537" s="59">
        <v>422038.3</v>
      </c>
      <c r="D1537" s="27">
        <v>1389.0</v>
      </c>
      <c r="E1537" s="41"/>
    </row>
    <row r="1538" hidden="1">
      <c r="A1538" s="36" t="s">
        <v>1682</v>
      </c>
      <c r="B1538" s="42">
        <v>8.700000000004366</v>
      </c>
      <c r="C1538" s="65">
        <v>360.70000000001164</v>
      </c>
      <c r="D1538" s="66">
        <v>352.0000000000073</v>
      </c>
      <c r="E1538" s="45"/>
    </row>
    <row r="1539" hidden="1"/>
    <row r="1540" hidden="1"/>
    <row r="1541" hidden="1">
      <c r="A1541" s="5" t="s">
        <v>1982</v>
      </c>
      <c r="B1541" s="6"/>
      <c r="C1541" s="6"/>
      <c r="D1541" s="6"/>
      <c r="E1541" s="7"/>
    </row>
    <row r="1542" hidden="1">
      <c r="A1542" s="10"/>
      <c r="B1542" s="11"/>
      <c r="C1542" s="11"/>
      <c r="D1542" s="11"/>
      <c r="E1542" s="12"/>
    </row>
    <row r="1543" hidden="1">
      <c r="A1543" s="5" t="s">
        <v>1655</v>
      </c>
      <c r="B1543" s="6"/>
      <c r="C1543" s="6"/>
      <c r="D1543" s="6"/>
      <c r="E1543" s="7"/>
    </row>
    <row r="1544" hidden="1">
      <c r="A1544" s="10"/>
      <c r="B1544" s="11"/>
      <c r="C1544" s="11"/>
      <c r="D1544" s="11"/>
      <c r="E1544" s="12"/>
    </row>
    <row r="1545" hidden="1">
      <c r="A1545" s="13">
        <v>45839.0</v>
      </c>
      <c r="B1545" s="6"/>
      <c r="C1545" s="54" t="s">
        <v>1656</v>
      </c>
      <c r="D1545" s="15">
        <v>45844.0</v>
      </c>
      <c r="E1545" s="7"/>
    </row>
    <row r="1546" hidden="1">
      <c r="A1546" s="10"/>
      <c r="B1546" s="11"/>
      <c r="C1546" s="16"/>
      <c r="D1546" s="11"/>
      <c r="E1546" s="12"/>
    </row>
    <row r="1547" hidden="1">
      <c r="A1547" s="55" t="s">
        <v>1987</v>
      </c>
      <c r="B1547" s="7"/>
      <c r="C1547" s="16"/>
      <c r="D1547" s="56" t="s">
        <v>1986</v>
      </c>
      <c r="E1547" s="7"/>
    </row>
    <row r="1548" hidden="1">
      <c r="A1548" s="10"/>
      <c r="B1548" s="12"/>
      <c r="C1548" s="16"/>
      <c r="D1548" s="11"/>
      <c r="E1548" s="12"/>
    </row>
    <row r="1549" hidden="1">
      <c r="A1549" s="19" t="s">
        <v>1657</v>
      </c>
      <c r="B1549" s="6"/>
      <c r="C1549" s="6"/>
      <c r="D1549" s="6"/>
      <c r="E1549" s="7"/>
    </row>
    <row r="1550" hidden="1">
      <c r="A1550" s="20" t="s">
        <v>1658</v>
      </c>
      <c r="B1550" s="21" t="s">
        <v>1659</v>
      </c>
      <c r="C1550" s="22" t="s">
        <v>1660</v>
      </c>
      <c r="D1550" s="21" t="s">
        <v>1661</v>
      </c>
      <c r="E1550" s="23" t="s">
        <v>13</v>
      </c>
    </row>
    <row r="1551" hidden="1">
      <c r="A1551" s="57" t="s">
        <v>1662</v>
      </c>
      <c r="B1551" s="25">
        <v>26309.0</v>
      </c>
      <c r="C1551" s="26">
        <v>26310.0</v>
      </c>
      <c r="D1551" s="27">
        <v>1.0</v>
      </c>
      <c r="E1551" s="28"/>
    </row>
    <row r="1552" hidden="1">
      <c r="A1552" s="57" t="s">
        <v>1663</v>
      </c>
      <c r="B1552" s="29">
        <v>17502.0</v>
      </c>
      <c r="C1552" s="26">
        <v>17502.0</v>
      </c>
      <c r="D1552" s="27">
        <v>0.0</v>
      </c>
      <c r="E1552" s="28"/>
    </row>
    <row r="1553" hidden="1">
      <c r="A1553" s="57" t="s">
        <v>1664</v>
      </c>
      <c r="B1553" s="29">
        <v>0.0</v>
      </c>
      <c r="C1553" s="26"/>
      <c r="D1553" s="27">
        <v>0.0</v>
      </c>
      <c r="E1553" s="41"/>
    </row>
    <row r="1554" hidden="1">
      <c r="A1554" s="57" t="s">
        <v>1666</v>
      </c>
      <c r="B1554" s="29">
        <v>0.0</v>
      </c>
      <c r="C1554" s="26"/>
      <c r="D1554" s="27">
        <v>0.0</v>
      </c>
      <c r="E1554" s="41"/>
    </row>
    <row r="1555" hidden="1">
      <c r="A1555" s="31" t="s">
        <v>1668</v>
      </c>
      <c r="B1555" s="29">
        <v>0.0</v>
      </c>
      <c r="C1555" s="26"/>
      <c r="D1555" s="27">
        <v>0.0</v>
      </c>
      <c r="E1555" s="28"/>
    </row>
    <row r="1556" hidden="1">
      <c r="A1556" s="31" t="s">
        <v>1669</v>
      </c>
      <c r="B1556" s="29">
        <v>0.0</v>
      </c>
      <c r="C1556" s="26"/>
      <c r="D1556" s="27">
        <v>0.0</v>
      </c>
      <c r="E1556" s="41"/>
    </row>
    <row r="1557" hidden="1">
      <c r="A1557" s="31" t="s">
        <v>1671</v>
      </c>
      <c r="B1557" s="29">
        <v>175.0</v>
      </c>
      <c r="C1557" s="26">
        <v>135.0</v>
      </c>
      <c r="D1557" s="27">
        <v>-40.0</v>
      </c>
      <c r="E1557" s="28" t="s">
        <v>3813</v>
      </c>
    </row>
    <row r="1558" hidden="1">
      <c r="A1558" s="31" t="s">
        <v>1673</v>
      </c>
      <c r="B1558" s="29">
        <v>1280.0</v>
      </c>
      <c r="C1558" s="26">
        <v>1160.0</v>
      </c>
      <c r="D1558" s="27">
        <v>-120.0</v>
      </c>
      <c r="E1558" s="41"/>
    </row>
    <row r="1559" hidden="1">
      <c r="A1559" s="58" t="s">
        <v>1674</v>
      </c>
      <c r="B1559" s="29">
        <v>80588.0</v>
      </c>
      <c r="C1559" s="29">
        <v>80588.0</v>
      </c>
      <c r="D1559" s="27">
        <v>0.0</v>
      </c>
      <c r="E1559" s="41"/>
    </row>
    <row r="1560" hidden="1">
      <c r="A1560" s="58" t="s">
        <v>1675</v>
      </c>
      <c r="B1560" s="29">
        <v>36571.0</v>
      </c>
      <c r="C1560" s="59">
        <v>36571.0</v>
      </c>
      <c r="D1560" s="27">
        <v>0.0</v>
      </c>
      <c r="E1560" s="41"/>
    </row>
    <row r="1561" hidden="1">
      <c r="A1561" s="58" t="s">
        <v>1676</v>
      </c>
      <c r="B1561" s="29">
        <v>47594.0</v>
      </c>
      <c r="C1561" s="59">
        <v>47594.0</v>
      </c>
      <c r="D1561" s="27">
        <v>0.0</v>
      </c>
      <c r="E1561" s="41"/>
    </row>
    <row r="1562" hidden="1">
      <c r="A1562" s="58" t="s">
        <v>1677</v>
      </c>
      <c r="B1562" s="29">
        <v>44006.0</v>
      </c>
      <c r="C1562" s="59">
        <v>44006.0</v>
      </c>
      <c r="D1562" s="27">
        <v>0.0</v>
      </c>
      <c r="E1562" s="41"/>
    </row>
    <row r="1563" hidden="1">
      <c r="A1563" s="58" t="s">
        <v>1679</v>
      </c>
      <c r="B1563" s="29">
        <v>9781.0</v>
      </c>
      <c r="C1563" s="59">
        <v>9781.0</v>
      </c>
      <c r="D1563" s="27">
        <v>0.0</v>
      </c>
      <c r="E1563" s="41"/>
    </row>
    <row r="1564" hidden="1">
      <c r="A1564" s="58" t="s">
        <v>1680</v>
      </c>
      <c r="B1564" s="29">
        <v>13605.0</v>
      </c>
      <c r="C1564" s="59">
        <v>13605.0</v>
      </c>
      <c r="D1564" s="27">
        <v>0.0</v>
      </c>
      <c r="E1564" s="41"/>
    </row>
    <row r="1565" hidden="1">
      <c r="A1565" s="35" t="s">
        <v>1681</v>
      </c>
      <c r="B1565" s="29">
        <v>263805.5</v>
      </c>
      <c r="C1565" s="59">
        <v>263805.5</v>
      </c>
      <c r="D1565" s="27">
        <v>0.0</v>
      </c>
      <c r="E1565" s="41"/>
    </row>
    <row r="1566" hidden="1">
      <c r="A1566" s="36" t="s">
        <v>1682</v>
      </c>
      <c r="B1566" s="42">
        <v>0.5</v>
      </c>
      <c r="C1566" s="65">
        <v>-158.5</v>
      </c>
      <c r="D1566" s="66">
        <v>-159.0</v>
      </c>
      <c r="E1566" s="45"/>
    </row>
    <row r="1567" hidden="1"/>
    <row r="1568" hidden="1"/>
    <row r="1569" hidden="1">
      <c r="A1569" s="5" t="s">
        <v>1982</v>
      </c>
      <c r="B1569" s="6"/>
      <c r="C1569" s="6"/>
      <c r="D1569" s="6"/>
      <c r="E1569" s="7"/>
    </row>
    <row r="1570" hidden="1">
      <c r="A1570" s="10"/>
      <c r="B1570" s="11"/>
      <c r="C1570" s="11"/>
      <c r="D1570" s="11"/>
      <c r="E1570" s="12"/>
    </row>
    <row r="1571" hidden="1">
      <c r="A1571" s="5" t="s">
        <v>1655</v>
      </c>
      <c r="B1571" s="6"/>
      <c r="C1571" s="6"/>
      <c r="D1571" s="6"/>
      <c r="E1571" s="7"/>
    </row>
    <row r="1572" hidden="1">
      <c r="A1572" s="10"/>
      <c r="B1572" s="11"/>
      <c r="C1572" s="11"/>
      <c r="D1572" s="11"/>
      <c r="E1572" s="12"/>
    </row>
    <row r="1573" hidden="1">
      <c r="A1573" s="13">
        <v>45845.0</v>
      </c>
      <c r="B1573" s="6"/>
      <c r="C1573" s="54" t="s">
        <v>1656</v>
      </c>
      <c r="D1573" s="15">
        <v>45851.0</v>
      </c>
      <c r="E1573" s="7"/>
    </row>
    <row r="1574" hidden="1">
      <c r="A1574" s="10"/>
      <c r="B1574" s="11"/>
      <c r="C1574" s="16"/>
      <c r="D1574" s="11"/>
      <c r="E1574" s="12"/>
    </row>
    <row r="1575" hidden="1">
      <c r="A1575" s="55" t="s">
        <v>1985</v>
      </c>
      <c r="B1575" s="7"/>
      <c r="C1575" s="16"/>
      <c r="D1575" s="56" t="s">
        <v>1986</v>
      </c>
      <c r="E1575" s="7"/>
    </row>
    <row r="1576" hidden="1">
      <c r="A1576" s="10"/>
      <c r="B1576" s="12"/>
      <c r="C1576" s="16"/>
      <c r="D1576" s="11"/>
      <c r="E1576" s="12"/>
    </row>
    <row r="1577" hidden="1">
      <c r="A1577" s="19" t="s">
        <v>1657</v>
      </c>
      <c r="B1577" s="6"/>
      <c r="C1577" s="6"/>
      <c r="D1577" s="6"/>
      <c r="E1577" s="7"/>
    </row>
    <row r="1578" hidden="1">
      <c r="A1578" s="20" t="s">
        <v>1658</v>
      </c>
      <c r="B1578" s="21" t="s">
        <v>1659</v>
      </c>
      <c r="C1578" s="22" t="s">
        <v>1660</v>
      </c>
      <c r="D1578" s="21" t="s">
        <v>1661</v>
      </c>
      <c r="E1578" s="23" t="s">
        <v>13</v>
      </c>
    </row>
    <row r="1579" hidden="1">
      <c r="A1579" s="57" t="s">
        <v>1662</v>
      </c>
      <c r="B1579" s="25">
        <v>31380.0</v>
      </c>
      <c r="C1579" s="26">
        <v>31380.0</v>
      </c>
      <c r="D1579" s="27">
        <v>0.0</v>
      </c>
      <c r="E1579" s="28"/>
    </row>
    <row r="1580" hidden="1">
      <c r="A1580" s="57" t="s">
        <v>1663</v>
      </c>
      <c r="B1580" s="29">
        <v>21696.0</v>
      </c>
      <c r="C1580" s="26">
        <v>21696.0</v>
      </c>
      <c r="D1580" s="27">
        <v>0.0</v>
      </c>
      <c r="E1580" s="28"/>
    </row>
    <row r="1581" hidden="1">
      <c r="A1581" s="57" t="s">
        <v>1664</v>
      </c>
      <c r="B1581" s="29">
        <v>100.0</v>
      </c>
      <c r="C1581" s="26">
        <v>100.0</v>
      </c>
      <c r="D1581" s="27">
        <v>0.0</v>
      </c>
      <c r="E1581" s="41"/>
    </row>
    <row r="1582" hidden="1">
      <c r="A1582" s="57" t="s">
        <v>1666</v>
      </c>
      <c r="B1582" s="29">
        <v>1000.0</v>
      </c>
      <c r="C1582" s="26">
        <v>1000.0</v>
      </c>
      <c r="D1582" s="27">
        <v>0.0</v>
      </c>
      <c r="E1582" s="41"/>
    </row>
    <row r="1583" hidden="1">
      <c r="A1583" s="31" t="s">
        <v>1668</v>
      </c>
      <c r="B1583" s="29">
        <v>0.0</v>
      </c>
      <c r="C1583" s="26"/>
      <c r="D1583" s="27">
        <v>0.0</v>
      </c>
      <c r="E1583" s="28"/>
    </row>
    <row r="1584" hidden="1">
      <c r="A1584" s="31" t="s">
        <v>1669</v>
      </c>
      <c r="B1584" s="29">
        <v>0.0</v>
      </c>
      <c r="C1584" s="26"/>
      <c r="D1584" s="27">
        <v>0.0</v>
      </c>
      <c r="E1584" s="41"/>
    </row>
    <row r="1585" hidden="1">
      <c r="A1585" s="31" t="s">
        <v>1671</v>
      </c>
      <c r="B1585" s="29">
        <v>160.0</v>
      </c>
      <c r="C1585" s="26"/>
      <c r="D1585" s="27">
        <v>-160.0</v>
      </c>
      <c r="E1585" s="28"/>
    </row>
    <row r="1586" hidden="1">
      <c r="A1586" s="31" t="s">
        <v>1673</v>
      </c>
      <c r="B1586" s="29">
        <v>2000.0</v>
      </c>
      <c r="C1586" s="26">
        <v>2200.0</v>
      </c>
      <c r="D1586" s="27">
        <v>200.0</v>
      </c>
      <c r="E1586" s="41"/>
    </row>
    <row r="1587" hidden="1">
      <c r="A1587" s="58" t="s">
        <v>1674</v>
      </c>
      <c r="B1587" s="29">
        <v>112630.0</v>
      </c>
      <c r="C1587" s="29">
        <v>112630.0</v>
      </c>
      <c r="D1587" s="27">
        <v>0.0</v>
      </c>
      <c r="E1587" s="41"/>
    </row>
    <row r="1588" hidden="1">
      <c r="A1588" s="58" t="s">
        <v>1675</v>
      </c>
      <c r="B1588" s="29">
        <v>49190.0</v>
      </c>
      <c r="C1588" s="59">
        <v>49190.0</v>
      </c>
      <c r="D1588" s="27">
        <v>0.0</v>
      </c>
      <c r="E1588" s="41"/>
    </row>
    <row r="1589" hidden="1">
      <c r="A1589" s="58" t="s">
        <v>1676</v>
      </c>
      <c r="B1589" s="29">
        <v>52607.0</v>
      </c>
      <c r="C1589" s="59">
        <v>52607.0</v>
      </c>
      <c r="D1589" s="27">
        <v>0.0</v>
      </c>
      <c r="E1589" s="41"/>
    </row>
    <row r="1590" hidden="1">
      <c r="A1590" s="58" t="s">
        <v>1677</v>
      </c>
      <c r="B1590" s="29">
        <v>70056.0</v>
      </c>
      <c r="C1590" s="59">
        <v>70306.0</v>
      </c>
      <c r="D1590" s="27">
        <v>250.0</v>
      </c>
      <c r="E1590" s="41"/>
    </row>
    <row r="1591" hidden="1">
      <c r="A1591" s="58" t="s">
        <v>1679</v>
      </c>
      <c r="B1591" s="29">
        <v>11311.0</v>
      </c>
      <c r="C1591" s="59">
        <v>11311.0</v>
      </c>
      <c r="D1591" s="27">
        <v>0.0</v>
      </c>
      <c r="E1591" s="41"/>
    </row>
    <row r="1592" hidden="1">
      <c r="A1592" s="58" t="s">
        <v>1680</v>
      </c>
      <c r="B1592" s="29">
        <v>14062.0</v>
      </c>
      <c r="C1592" s="59">
        <v>14062.0</v>
      </c>
      <c r="D1592" s="27">
        <v>0.0</v>
      </c>
      <c r="E1592" s="41"/>
    </row>
    <row r="1593" hidden="1">
      <c r="A1593" s="35" t="s">
        <v>1681</v>
      </c>
      <c r="B1593" s="29">
        <v>352129.0</v>
      </c>
      <c r="C1593" s="59">
        <v>352379.0</v>
      </c>
      <c r="D1593" s="27">
        <v>250.0</v>
      </c>
      <c r="E1593" s="41"/>
    </row>
    <row r="1594" hidden="1">
      <c r="A1594" s="36" t="s">
        <v>1682</v>
      </c>
      <c r="B1594" s="42">
        <v>1.0</v>
      </c>
      <c r="C1594" s="65">
        <v>41.0</v>
      </c>
      <c r="D1594" s="66">
        <v>40.0</v>
      </c>
      <c r="E1594" s="45"/>
    </row>
    <row r="1595" hidden="1"/>
    <row r="1596" hidden="1"/>
    <row r="1597" hidden="1">
      <c r="A1597" s="5" t="s">
        <v>1982</v>
      </c>
      <c r="B1597" s="6"/>
      <c r="C1597" s="6"/>
      <c r="D1597" s="6"/>
      <c r="E1597" s="7"/>
    </row>
    <row r="1598" hidden="1">
      <c r="A1598" s="10"/>
      <c r="B1598" s="11"/>
      <c r="C1598" s="11"/>
      <c r="D1598" s="11"/>
      <c r="E1598" s="12"/>
    </row>
    <row r="1599" hidden="1">
      <c r="A1599" s="5" t="s">
        <v>1655</v>
      </c>
      <c r="B1599" s="6"/>
      <c r="C1599" s="6"/>
      <c r="D1599" s="6"/>
      <c r="E1599" s="7"/>
    </row>
    <row r="1600" hidden="1">
      <c r="A1600" s="10"/>
      <c r="B1600" s="11"/>
      <c r="C1600" s="11"/>
      <c r="D1600" s="11"/>
      <c r="E1600" s="12"/>
    </row>
    <row r="1601" hidden="1">
      <c r="A1601" s="13">
        <v>45852.0</v>
      </c>
      <c r="B1601" s="6"/>
      <c r="C1601" s="54" t="s">
        <v>1656</v>
      </c>
      <c r="D1601" s="15">
        <v>45858.0</v>
      </c>
      <c r="E1601" s="7"/>
    </row>
    <row r="1602" hidden="1">
      <c r="A1602" s="10"/>
      <c r="B1602" s="11"/>
      <c r="C1602" s="16"/>
      <c r="D1602" s="11"/>
      <c r="E1602" s="12"/>
    </row>
    <row r="1603" hidden="1">
      <c r="A1603" s="55" t="s">
        <v>1985</v>
      </c>
      <c r="B1603" s="7"/>
      <c r="C1603" s="16"/>
      <c r="D1603" s="56" t="s">
        <v>1986</v>
      </c>
      <c r="E1603" s="7"/>
    </row>
    <row r="1604" hidden="1">
      <c r="A1604" s="10"/>
      <c r="B1604" s="12"/>
      <c r="C1604" s="16"/>
      <c r="D1604" s="11"/>
      <c r="E1604" s="12"/>
    </row>
    <row r="1605" hidden="1">
      <c r="A1605" s="19" t="s">
        <v>1657</v>
      </c>
      <c r="B1605" s="6"/>
      <c r="C1605" s="6"/>
      <c r="D1605" s="6"/>
      <c r="E1605" s="7"/>
    </row>
    <row r="1606" hidden="1">
      <c r="A1606" s="20" t="s">
        <v>1658</v>
      </c>
      <c r="B1606" s="21" t="s">
        <v>1659</v>
      </c>
      <c r="C1606" s="22" t="s">
        <v>1660</v>
      </c>
      <c r="D1606" s="21" t="s">
        <v>1661</v>
      </c>
      <c r="E1606" s="23" t="s">
        <v>13</v>
      </c>
    </row>
    <row r="1607" hidden="1">
      <c r="A1607" s="57" t="s">
        <v>1662</v>
      </c>
      <c r="B1607" s="25">
        <v>42944.0</v>
      </c>
      <c r="C1607" s="26">
        <v>42945.0</v>
      </c>
      <c r="D1607" s="27">
        <v>1.0</v>
      </c>
      <c r="E1607" s="28"/>
    </row>
    <row r="1608" hidden="1">
      <c r="A1608" s="57" t="s">
        <v>1663</v>
      </c>
      <c r="B1608" s="29">
        <v>29792.0</v>
      </c>
      <c r="C1608" s="26">
        <v>29792.0</v>
      </c>
      <c r="D1608" s="27">
        <v>0.0</v>
      </c>
      <c r="E1608" s="28"/>
    </row>
    <row r="1609" hidden="1">
      <c r="A1609" s="57" t="s">
        <v>1664</v>
      </c>
      <c r="B1609" s="29">
        <v>140.0</v>
      </c>
      <c r="C1609" s="26">
        <v>140.0</v>
      </c>
      <c r="D1609" s="27">
        <v>0.0</v>
      </c>
      <c r="E1609" s="41"/>
    </row>
    <row r="1610" hidden="1">
      <c r="A1610" s="57" t="s">
        <v>1666</v>
      </c>
      <c r="B1610" s="29">
        <v>0.0</v>
      </c>
      <c r="C1610" s="26"/>
      <c r="D1610" s="27">
        <v>0.0</v>
      </c>
      <c r="E1610" s="41"/>
    </row>
    <row r="1611" hidden="1">
      <c r="A1611" s="31" t="s">
        <v>1668</v>
      </c>
      <c r="B1611" s="29">
        <v>0.0</v>
      </c>
      <c r="C1611" s="26"/>
      <c r="D1611" s="27">
        <v>0.0</v>
      </c>
      <c r="E1611" s="28"/>
    </row>
    <row r="1612" hidden="1">
      <c r="A1612" s="31" t="s">
        <v>1669</v>
      </c>
      <c r="B1612" s="29">
        <v>0.0</v>
      </c>
      <c r="C1612" s="26"/>
      <c r="D1612" s="27">
        <v>0.0</v>
      </c>
      <c r="E1612" s="41"/>
    </row>
    <row r="1613" hidden="1">
      <c r="A1613" s="31" t="s">
        <v>1671</v>
      </c>
      <c r="B1613" s="29">
        <v>0.0</v>
      </c>
      <c r="C1613" s="26"/>
      <c r="D1613" s="27">
        <v>0.0</v>
      </c>
      <c r="E1613" s="28"/>
    </row>
    <row r="1614" hidden="1">
      <c r="A1614" s="31" t="s">
        <v>1673</v>
      </c>
      <c r="B1614" s="29">
        <v>2160.0</v>
      </c>
      <c r="C1614" s="26">
        <v>2160.0</v>
      </c>
      <c r="D1614" s="27">
        <v>0.0</v>
      </c>
      <c r="E1614" s="41"/>
    </row>
    <row r="1615" hidden="1">
      <c r="A1615" s="58" t="s">
        <v>1674</v>
      </c>
      <c r="B1615" s="29">
        <v>114858.0</v>
      </c>
      <c r="C1615" s="29">
        <v>114858.0</v>
      </c>
      <c r="D1615" s="27">
        <v>0.0</v>
      </c>
      <c r="E1615" s="41"/>
    </row>
    <row r="1616" hidden="1">
      <c r="A1616" s="58" t="s">
        <v>1675</v>
      </c>
      <c r="B1616" s="29">
        <v>55964.0</v>
      </c>
      <c r="C1616" s="59">
        <v>55964.0</v>
      </c>
      <c r="D1616" s="27">
        <v>0.0</v>
      </c>
      <c r="E1616" s="41"/>
    </row>
    <row r="1617" hidden="1">
      <c r="A1617" s="58" t="s">
        <v>1676</v>
      </c>
      <c r="B1617" s="29">
        <v>63161.0</v>
      </c>
      <c r="C1617" s="59">
        <v>63161.0</v>
      </c>
      <c r="D1617" s="27">
        <v>0.0</v>
      </c>
      <c r="E1617" s="41"/>
    </row>
    <row r="1618" hidden="1">
      <c r="A1618" s="58" t="s">
        <v>1677</v>
      </c>
      <c r="B1618" s="29">
        <v>57796.0</v>
      </c>
      <c r="C1618" s="59">
        <v>57796.0</v>
      </c>
      <c r="D1618" s="27">
        <v>0.0</v>
      </c>
      <c r="E1618" s="41"/>
    </row>
    <row r="1619" hidden="1">
      <c r="A1619" s="58" t="s">
        <v>1679</v>
      </c>
      <c r="B1619" s="29">
        <v>8585.0</v>
      </c>
      <c r="C1619" s="59">
        <v>8585.0</v>
      </c>
      <c r="D1619" s="27">
        <v>0.0</v>
      </c>
      <c r="E1619" s="41"/>
    </row>
    <row r="1620" hidden="1">
      <c r="A1620" s="58" t="s">
        <v>1680</v>
      </c>
      <c r="B1620" s="29">
        <v>14338.0</v>
      </c>
      <c r="C1620" s="59">
        <v>14009.0</v>
      </c>
      <c r="D1620" s="27">
        <v>-329.0</v>
      </c>
      <c r="E1620" s="41"/>
    </row>
    <row r="1621" hidden="1">
      <c r="A1621" s="35" t="s">
        <v>1681</v>
      </c>
      <c r="B1621" s="29">
        <v>375399.0</v>
      </c>
      <c r="C1621" s="59">
        <v>375070.0</v>
      </c>
      <c r="D1621" s="27">
        <v>-329.0</v>
      </c>
      <c r="E1621" s="41"/>
    </row>
    <row r="1622" hidden="1">
      <c r="A1622" s="36" t="s">
        <v>1682</v>
      </c>
      <c r="B1622" s="42">
        <v>1.0</v>
      </c>
      <c r="C1622" s="65">
        <v>331.0</v>
      </c>
      <c r="D1622" s="66">
        <v>330.0</v>
      </c>
      <c r="E1622" s="45"/>
    </row>
    <row r="1623" hidden="1"/>
    <row r="1624" hidden="1"/>
    <row r="1625" hidden="1">
      <c r="A1625" s="5" t="s">
        <v>1982</v>
      </c>
      <c r="B1625" s="6"/>
      <c r="C1625" s="6"/>
      <c r="D1625" s="6"/>
      <c r="E1625" s="7"/>
    </row>
    <row r="1626" hidden="1">
      <c r="A1626" s="10"/>
      <c r="B1626" s="11"/>
      <c r="C1626" s="11"/>
      <c r="D1626" s="11"/>
      <c r="E1626" s="12"/>
    </row>
    <row r="1627" hidden="1">
      <c r="A1627" s="5" t="s">
        <v>1655</v>
      </c>
      <c r="B1627" s="6"/>
      <c r="C1627" s="6"/>
      <c r="D1627" s="6"/>
      <c r="E1627" s="7"/>
    </row>
    <row r="1628" hidden="1">
      <c r="A1628" s="10"/>
      <c r="B1628" s="11"/>
      <c r="C1628" s="11"/>
      <c r="D1628" s="11"/>
      <c r="E1628" s="12"/>
    </row>
    <row r="1629" hidden="1">
      <c r="A1629" s="13">
        <v>45866.0</v>
      </c>
      <c r="B1629" s="6"/>
      <c r="C1629" s="54" t="s">
        <v>1656</v>
      </c>
      <c r="D1629" s="15">
        <v>45869.0</v>
      </c>
      <c r="E1629" s="7"/>
    </row>
    <row r="1630" hidden="1">
      <c r="A1630" s="10"/>
      <c r="B1630" s="11"/>
      <c r="C1630" s="16"/>
      <c r="D1630" s="11"/>
      <c r="E1630" s="12"/>
    </row>
    <row r="1631" hidden="1">
      <c r="A1631" s="55" t="s">
        <v>1985</v>
      </c>
      <c r="B1631" s="7"/>
      <c r="C1631" s="16"/>
      <c r="D1631" s="56" t="s">
        <v>2000</v>
      </c>
      <c r="E1631" s="7"/>
    </row>
    <row r="1632" hidden="1">
      <c r="A1632" s="10"/>
      <c r="B1632" s="12"/>
      <c r="C1632" s="16"/>
      <c r="D1632" s="11"/>
      <c r="E1632" s="12"/>
    </row>
    <row r="1633" hidden="1">
      <c r="A1633" s="19" t="s">
        <v>1657</v>
      </c>
      <c r="B1633" s="6"/>
      <c r="C1633" s="6"/>
      <c r="D1633" s="6"/>
      <c r="E1633" s="7"/>
    </row>
    <row r="1634" hidden="1">
      <c r="A1634" s="20" t="s">
        <v>1658</v>
      </c>
      <c r="B1634" s="21" t="s">
        <v>1659</v>
      </c>
      <c r="C1634" s="22" t="s">
        <v>1660</v>
      </c>
      <c r="D1634" s="21" t="s">
        <v>1661</v>
      </c>
      <c r="E1634" s="23" t="s">
        <v>13</v>
      </c>
    </row>
    <row r="1635" hidden="1">
      <c r="A1635" s="57" t="s">
        <v>1662</v>
      </c>
      <c r="B1635" s="25">
        <v>24008.0</v>
      </c>
      <c r="C1635" s="26">
        <v>24100.0</v>
      </c>
      <c r="D1635" s="27">
        <v>92.0</v>
      </c>
      <c r="E1635" s="28"/>
    </row>
    <row r="1636" hidden="1">
      <c r="A1636" s="57" t="s">
        <v>1663</v>
      </c>
      <c r="B1636" s="29">
        <v>9488.0</v>
      </c>
      <c r="C1636" s="26">
        <v>9488.0</v>
      </c>
      <c r="D1636" s="27">
        <v>0.0</v>
      </c>
      <c r="E1636" s="28"/>
    </row>
    <row r="1637" hidden="1">
      <c r="A1637" s="57" t="s">
        <v>1664</v>
      </c>
      <c r="B1637" s="29">
        <v>0.0</v>
      </c>
      <c r="C1637" s="26"/>
      <c r="D1637" s="27">
        <v>0.0</v>
      </c>
      <c r="E1637" s="41"/>
    </row>
    <row r="1638" hidden="1">
      <c r="A1638" s="57" t="s">
        <v>1666</v>
      </c>
      <c r="B1638" s="29">
        <v>0.0</v>
      </c>
      <c r="C1638" s="26"/>
      <c r="D1638" s="27">
        <v>0.0</v>
      </c>
      <c r="E1638" s="41"/>
    </row>
    <row r="1639" hidden="1">
      <c r="A1639" s="31" t="s">
        <v>1668</v>
      </c>
      <c r="B1639" s="29">
        <v>0.0</v>
      </c>
      <c r="C1639" s="26"/>
      <c r="D1639" s="27">
        <v>0.0</v>
      </c>
      <c r="E1639" s="28"/>
    </row>
    <row r="1640" hidden="1">
      <c r="A1640" s="31" t="s">
        <v>1669</v>
      </c>
      <c r="B1640" s="29">
        <v>0.0</v>
      </c>
      <c r="C1640" s="26"/>
      <c r="D1640" s="27">
        <v>0.0</v>
      </c>
      <c r="E1640" s="41"/>
    </row>
    <row r="1641" hidden="1">
      <c r="A1641" s="31" t="s">
        <v>1671</v>
      </c>
      <c r="B1641" s="29">
        <v>4040.0</v>
      </c>
      <c r="C1641" s="26">
        <v>4000.0</v>
      </c>
      <c r="D1641" s="27">
        <v>-40.0</v>
      </c>
      <c r="E1641" s="28" t="s">
        <v>3814</v>
      </c>
    </row>
    <row r="1642" hidden="1">
      <c r="A1642" s="31" t="s">
        <v>1673</v>
      </c>
      <c r="B1642" s="29">
        <v>2560.0</v>
      </c>
      <c r="C1642" s="26">
        <v>2600.0</v>
      </c>
      <c r="D1642" s="27">
        <v>40.0</v>
      </c>
      <c r="E1642" s="41"/>
    </row>
    <row r="1643" hidden="1">
      <c r="A1643" s="58" t="s">
        <v>1674</v>
      </c>
      <c r="B1643" s="29">
        <v>56448.0</v>
      </c>
      <c r="C1643" s="29">
        <v>55775.0</v>
      </c>
      <c r="D1643" s="27">
        <v>-673.0</v>
      </c>
      <c r="E1643" s="41"/>
    </row>
    <row r="1644" hidden="1">
      <c r="A1644" s="58" t="s">
        <v>1675</v>
      </c>
      <c r="B1644" s="29">
        <v>19591.0</v>
      </c>
      <c r="C1644" s="59">
        <v>19591.0</v>
      </c>
      <c r="D1644" s="27">
        <v>0.0</v>
      </c>
      <c r="E1644" s="41"/>
    </row>
    <row r="1645" hidden="1">
      <c r="A1645" s="58" t="s">
        <v>1676</v>
      </c>
      <c r="B1645" s="29">
        <v>35087.0</v>
      </c>
      <c r="C1645" s="59">
        <v>35087.0</v>
      </c>
      <c r="D1645" s="27">
        <v>0.0</v>
      </c>
      <c r="E1645" s="41"/>
    </row>
    <row r="1646" hidden="1">
      <c r="A1646" s="58" t="s">
        <v>1677</v>
      </c>
      <c r="B1646" s="29">
        <v>26596.0</v>
      </c>
      <c r="C1646" s="59">
        <v>26596.0</v>
      </c>
      <c r="D1646" s="27">
        <v>0.0</v>
      </c>
      <c r="E1646" s="41"/>
    </row>
    <row r="1647" hidden="1">
      <c r="A1647" s="58" t="s">
        <v>1679</v>
      </c>
      <c r="B1647" s="29">
        <v>1418.0</v>
      </c>
      <c r="C1647" s="59">
        <v>1418.0</v>
      </c>
      <c r="D1647" s="27">
        <v>0.0</v>
      </c>
      <c r="E1647" s="41"/>
    </row>
    <row r="1648" hidden="1">
      <c r="A1648" s="58" t="s">
        <v>1680</v>
      </c>
      <c r="B1648" s="29">
        <v>10590.0</v>
      </c>
      <c r="C1648" s="59">
        <v>10590.0</v>
      </c>
      <c r="D1648" s="27">
        <v>0.0</v>
      </c>
      <c r="E1648" s="41"/>
    </row>
    <row r="1649" hidden="1">
      <c r="A1649" s="35" t="s">
        <v>1681</v>
      </c>
      <c r="B1649" s="29">
        <v>179226.5</v>
      </c>
      <c r="C1649" s="59">
        <v>178553.5</v>
      </c>
      <c r="D1649" s="27">
        <v>-673.0</v>
      </c>
      <c r="E1649" s="41"/>
    </row>
    <row r="1650" hidden="1">
      <c r="A1650" s="36" t="s">
        <v>1682</v>
      </c>
      <c r="B1650" s="42">
        <v>9.5</v>
      </c>
      <c r="C1650" s="65">
        <v>101.5</v>
      </c>
      <c r="D1650" s="66">
        <v>92.0</v>
      </c>
      <c r="E1650" s="45"/>
    </row>
    <row r="1651" hidden="1"/>
    <row r="1652" hidden="1"/>
    <row r="1653" hidden="1">
      <c r="A1653" s="5" t="s">
        <v>1982</v>
      </c>
      <c r="B1653" s="6"/>
      <c r="C1653" s="6"/>
      <c r="D1653" s="6"/>
      <c r="E1653" s="7"/>
    </row>
    <row r="1654" hidden="1">
      <c r="A1654" s="10"/>
      <c r="B1654" s="11"/>
      <c r="C1654" s="11"/>
      <c r="D1654" s="11"/>
      <c r="E1654" s="12"/>
    </row>
    <row r="1655" hidden="1">
      <c r="A1655" s="5" t="s">
        <v>1655</v>
      </c>
      <c r="B1655" s="6"/>
      <c r="C1655" s="6"/>
      <c r="D1655" s="6"/>
      <c r="E1655" s="7"/>
    </row>
    <row r="1656" hidden="1">
      <c r="A1656" s="10"/>
      <c r="B1656" s="11"/>
      <c r="C1656" s="11"/>
      <c r="D1656" s="11"/>
      <c r="E1656" s="12"/>
    </row>
    <row r="1657" hidden="1">
      <c r="A1657" s="13">
        <v>45870.0</v>
      </c>
      <c r="B1657" s="6"/>
      <c r="C1657" s="54" t="s">
        <v>1656</v>
      </c>
      <c r="D1657" s="15">
        <v>45872.0</v>
      </c>
      <c r="E1657" s="7"/>
    </row>
    <row r="1658" hidden="1">
      <c r="A1658" s="10"/>
      <c r="B1658" s="11"/>
      <c r="C1658" s="16"/>
      <c r="D1658" s="11"/>
      <c r="E1658" s="12"/>
    </row>
    <row r="1659" hidden="1">
      <c r="A1659" s="55" t="s">
        <v>1992</v>
      </c>
      <c r="B1659" s="7"/>
      <c r="C1659" s="16"/>
      <c r="D1659" s="56" t="s">
        <v>1986</v>
      </c>
      <c r="E1659" s="7"/>
    </row>
    <row r="1660" hidden="1">
      <c r="A1660" s="10"/>
      <c r="B1660" s="12"/>
      <c r="C1660" s="16"/>
      <c r="D1660" s="11"/>
      <c r="E1660" s="12"/>
    </row>
    <row r="1661" hidden="1">
      <c r="A1661" s="19" t="s">
        <v>1657</v>
      </c>
      <c r="B1661" s="6"/>
      <c r="C1661" s="6"/>
      <c r="D1661" s="6"/>
      <c r="E1661" s="7"/>
    </row>
    <row r="1662" hidden="1">
      <c r="A1662" s="20" t="s">
        <v>1658</v>
      </c>
      <c r="B1662" s="21" t="s">
        <v>1659</v>
      </c>
      <c r="C1662" s="22" t="s">
        <v>1660</v>
      </c>
      <c r="D1662" s="21" t="s">
        <v>1661</v>
      </c>
      <c r="E1662" s="23" t="s">
        <v>13</v>
      </c>
    </row>
    <row r="1663" hidden="1">
      <c r="A1663" s="57" t="s">
        <v>1662</v>
      </c>
      <c r="B1663" s="25">
        <v>14009.0</v>
      </c>
      <c r="C1663" s="26">
        <v>14010.0</v>
      </c>
      <c r="D1663" s="27">
        <v>1.0</v>
      </c>
      <c r="E1663" s="28"/>
    </row>
    <row r="1664" hidden="1">
      <c r="A1664" s="57" t="s">
        <v>1663</v>
      </c>
      <c r="B1664" s="29">
        <v>9029.0</v>
      </c>
      <c r="C1664" s="26">
        <v>9029.0</v>
      </c>
      <c r="D1664" s="27">
        <v>0.0</v>
      </c>
      <c r="E1664" s="28"/>
    </row>
    <row r="1665" hidden="1">
      <c r="A1665" s="57" t="s">
        <v>1664</v>
      </c>
      <c r="B1665" s="29">
        <v>0.0</v>
      </c>
      <c r="C1665" s="26"/>
      <c r="D1665" s="27">
        <v>0.0</v>
      </c>
      <c r="E1665" s="41"/>
    </row>
    <row r="1666" hidden="1">
      <c r="A1666" s="57" t="s">
        <v>1666</v>
      </c>
      <c r="B1666" s="29">
        <v>1000.0</v>
      </c>
      <c r="C1666" s="26">
        <v>1000.0</v>
      </c>
      <c r="D1666" s="27">
        <v>0.0</v>
      </c>
      <c r="E1666" s="41"/>
    </row>
    <row r="1667" hidden="1">
      <c r="A1667" s="31" t="s">
        <v>1668</v>
      </c>
      <c r="B1667" s="29">
        <v>0.0</v>
      </c>
      <c r="C1667" s="26"/>
      <c r="D1667" s="27">
        <v>0.0</v>
      </c>
      <c r="E1667" s="28"/>
    </row>
    <row r="1668" hidden="1">
      <c r="A1668" s="31" t="s">
        <v>1669</v>
      </c>
      <c r="B1668" s="29">
        <v>0.0</v>
      </c>
      <c r="C1668" s="26"/>
      <c r="D1668" s="27">
        <v>0.0</v>
      </c>
      <c r="E1668" s="41"/>
    </row>
    <row r="1669" hidden="1">
      <c r="A1669" s="31" t="s">
        <v>1671</v>
      </c>
      <c r="B1669" s="29">
        <v>0.0</v>
      </c>
      <c r="C1669" s="26"/>
      <c r="D1669" s="27">
        <v>0.0</v>
      </c>
      <c r="E1669" s="28"/>
    </row>
    <row r="1670" hidden="1">
      <c r="A1670" s="31" t="s">
        <v>1673</v>
      </c>
      <c r="B1670" s="29">
        <v>1680.0</v>
      </c>
      <c r="C1670" s="26">
        <v>1640.0</v>
      </c>
      <c r="D1670" s="27">
        <v>-40.0</v>
      </c>
      <c r="E1670" s="41"/>
    </row>
    <row r="1671" hidden="1">
      <c r="A1671" s="58" t="s">
        <v>1674</v>
      </c>
      <c r="B1671" s="29">
        <v>58934.0</v>
      </c>
      <c r="C1671" s="29">
        <v>58934.0</v>
      </c>
      <c r="D1671" s="27">
        <v>0.0</v>
      </c>
      <c r="E1671" s="41"/>
    </row>
    <row r="1672" hidden="1">
      <c r="A1672" s="58" t="s">
        <v>1675</v>
      </c>
      <c r="B1672" s="29">
        <v>29600.0</v>
      </c>
      <c r="C1672" s="59">
        <v>29600.0</v>
      </c>
      <c r="D1672" s="27">
        <v>0.0</v>
      </c>
      <c r="E1672" s="41"/>
    </row>
    <row r="1673" hidden="1">
      <c r="A1673" s="58" t="s">
        <v>1676</v>
      </c>
      <c r="B1673" s="29">
        <v>27278.0</v>
      </c>
      <c r="C1673" s="59">
        <v>26536.0</v>
      </c>
      <c r="D1673" s="27">
        <v>-742.0</v>
      </c>
      <c r="E1673" s="41"/>
    </row>
    <row r="1674" hidden="1">
      <c r="A1674" s="58" t="s">
        <v>1677</v>
      </c>
      <c r="B1674" s="29">
        <v>24616.0</v>
      </c>
      <c r="C1674" s="59">
        <v>24616.0</v>
      </c>
      <c r="D1674" s="27">
        <v>0.0</v>
      </c>
      <c r="E1674" s="41"/>
    </row>
    <row r="1675" hidden="1">
      <c r="A1675" s="58" t="s">
        <v>1679</v>
      </c>
      <c r="B1675" s="29">
        <v>1840.0</v>
      </c>
      <c r="C1675" s="59">
        <v>1840.0</v>
      </c>
      <c r="D1675" s="27">
        <v>0.0</v>
      </c>
      <c r="E1675" s="41"/>
    </row>
    <row r="1676" hidden="1">
      <c r="A1676" s="58" t="s">
        <v>1680</v>
      </c>
      <c r="B1676" s="29">
        <v>3240.0</v>
      </c>
      <c r="C1676" s="59">
        <v>3240.0</v>
      </c>
      <c r="D1676" s="27">
        <v>0.0</v>
      </c>
      <c r="E1676" s="41"/>
    </row>
    <row r="1677" hidden="1">
      <c r="A1677" s="35" t="s">
        <v>1681</v>
      </c>
      <c r="B1677" s="29">
        <v>167982.7</v>
      </c>
      <c r="C1677" s="59">
        <v>167240.7</v>
      </c>
      <c r="D1677" s="27">
        <v>-742.0</v>
      </c>
      <c r="E1677" s="41"/>
    </row>
    <row r="1678" hidden="1">
      <c r="A1678" s="36" t="s">
        <v>1682</v>
      </c>
      <c r="B1678" s="42">
        <v>3.3000000000029104</v>
      </c>
      <c r="C1678" s="65">
        <v>-35.70000000001164</v>
      </c>
      <c r="D1678" s="66">
        <v>-39.00000000001455</v>
      </c>
      <c r="E1678" s="45"/>
    </row>
    <row r="1679" hidden="1"/>
    <row r="1680" hidden="1"/>
    <row r="1681" hidden="1">
      <c r="A1681" s="5" t="s">
        <v>1982</v>
      </c>
      <c r="B1681" s="6"/>
      <c r="C1681" s="6"/>
      <c r="D1681" s="6"/>
      <c r="E1681" s="7"/>
    </row>
    <row r="1682" hidden="1">
      <c r="A1682" s="10"/>
      <c r="B1682" s="11"/>
      <c r="C1682" s="11"/>
      <c r="D1682" s="11"/>
      <c r="E1682" s="12"/>
    </row>
    <row r="1683" hidden="1">
      <c r="A1683" s="5" t="s">
        <v>1655</v>
      </c>
      <c r="B1683" s="6"/>
      <c r="C1683" s="6"/>
      <c r="D1683" s="6"/>
      <c r="E1683" s="7"/>
    </row>
    <row r="1684" hidden="1">
      <c r="A1684" s="10"/>
      <c r="B1684" s="11"/>
      <c r="C1684" s="11"/>
      <c r="D1684" s="11"/>
      <c r="E1684" s="12"/>
    </row>
    <row r="1685" hidden="1">
      <c r="A1685" s="13">
        <v>45873.0</v>
      </c>
      <c r="B1685" s="6"/>
      <c r="C1685" s="54" t="s">
        <v>1656</v>
      </c>
      <c r="D1685" s="15">
        <v>45879.0</v>
      </c>
      <c r="E1685" s="7"/>
    </row>
    <row r="1686" hidden="1">
      <c r="A1686" s="10"/>
      <c r="B1686" s="11"/>
      <c r="C1686" s="16"/>
      <c r="D1686" s="11"/>
      <c r="E1686" s="12"/>
    </row>
    <row r="1687" hidden="1">
      <c r="A1687" s="55" t="s">
        <v>1985</v>
      </c>
      <c r="B1687" s="7"/>
      <c r="C1687" s="16"/>
      <c r="D1687" s="56" t="s">
        <v>1986</v>
      </c>
      <c r="E1687" s="7"/>
    </row>
    <row r="1688" hidden="1">
      <c r="A1688" s="10"/>
      <c r="B1688" s="12"/>
      <c r="C1688" s="16"/>
      <c r="D1688" s="11"/>
      <c r="E1688" s="12"/>
    </row>
    <row r="1689" hidden="1">
      <c r="A1689" s="19" t="s">
        <v>1657</v>
      </c>
      <c r="B1689" s="6"/>
      <c r="C1689" s="6"/>
      <c r="D1689" s="6"/>
      <c r="E1689" s="7"/>
    </row>
    <row r="1690" hidden="1">
      <c r="A1690" s="20" t="s">
        <v>1658</v>
      </c>
      <c r="B1690" s="21" t="s">
        <v>1659</v>
      </c>
      <c r="C1690" s="22" t="s">
        <v>1660</v>
      </c>
      <c r="D1690" s="21" t="s">
        <v>1661</v>
      </c>
      <c r="E1690" s="23" t="s">
        <v>13</v>
      </c>
    </row>
    <row r="1691" hidden="1">
      <c r="A1691" s="57" t="s">
        <v>1662</v>
      </c>
      <c r="B1691" s="25">
        <v>25170.0</v>
      </c>
      <c r="C1691" s="26">
        <v>25170.0</v>
      </c>
      <c r="D1691" s="27">
        <v>0.0</v>
      </c>
      <c r="E1691" s="28"/>
    </row>
    <row r="1692" hidden="1">
      <c r="A1692" s="57" t="s">
        <v>1663</v>
      </c>
      <c r="B1692" s="29">
        <v>28496.0</v>
      </c>
      <c r="C1692" s="26">
        <v>28496.0</v>
      </c>
      <c r="D1692" s="27">
        <v>0.0</v>
      </c>
      <c r="E1692" s="28"/>
    </row>
    <row r="1693" hidden="1">
      <c r="A1693" s="57" t="s">
        <v>1664</v>
      </c>
      <c r="B1693" s="29">
        <v>0.0</v>
      </c>
      <c r="C1693" s="26"/>
      <c r="D1693" s="27">
        <v>0.0</v>
      </c>
      <c r="E1693" s="41"/>
    </row>
    <row r="1694" hidden="1">
      <c r="A1694" s="57" t="s">
        <v>1666</v>
      </c>
      <c r="B1694" s="29">
        <v>2000.0</v>
      </c>
      <c r="C1694" s="26">
        <v>2000.0</v>
      </c>
      <c r="D1694" s="27">
        <v>0.0</v>
      </c>
      <c r="E1694" s="41"/>
    </row>
    <row r="1695" hidden="1">
      <c r="A1695" s="31" t="s">
        <v>1668</v>
      </c>
      <c r="B1695" s="29">
        <v>0.0</v>
      </c>
      <c r="C1695" s="26"/>
      <c r="D1695" s="27">
        <v>0.0</v>
      </c>
      <c r="E1695" s="28"/>
    </row>
    <row r="1696" hidden="1">
      <c r="A1696" s="31" t="s">
        <v>1669</v>
      </c>
      <c r="B1696" s="29">
        <v>216.0</v>
      </c>
      <c r="C1696" s="26">
        <v>216.0</v>
      </c>
      <c r="D1696" s="27">
        <v>0.0</v>
      </c>
      <c r="E1696" s="41"/>
    </row>
    <row r="1697" hidden="1">
      <c r="A1697" s="31" t="s">
        <v>1671</v>
      </c>
      <c r="B1697" s="29">
        <v>200.0</v>
      </c>
      <c r="C1697" s="26"/>
      <c r="D1697" s="27">
        <v>-200.0</v>
      </c>
      <c r="E1697" s="28"/>
    </row>
    <row r="1698" hidden="1">
      <c r="A1698" s="31" t="s">
        <v>1673</v>
      </c>
      <c r="B1698" s="29">
        <v>3760.0</v>
      </c>
      <c r="C1698" s="26">
        <v>3880.0</v>
      </c>
      <c r="D1698" s="27">
        <v>120.0</v>
      </c>
      <c r="E1698" s="40" t="s">
        <v>3815</v>
      </c>
    </row>
    <row r="1699" hidden="1">
      <c r="A1699" s="58" t="s">
        <v>1674</v>
      </c>
      <c r="B1699" s="29">
        <v>102719.0</v>
      </c>
      <c r="C1699" s="29">
        <v>102719.0</v>
      </c>
      <c r="D1699" s="27">
        <v>0.0</v>
      </c>
      <c r="E1699" s="41"/>
    </row>
    <row r="1700" hidden="1">
      <c r="A1700" s="58" t="s">
        <v>1675</v>
      </c>
      <c r="B1700" s="29">
        <v>55280.0</v>
      </c>
      <c r="C1700" s="59">
        <v>55280.0</v>
      </c>
      <c r="D1700" s="27">
        <v>0.0</v>
      </c>
      <c r="E1700" s="41"/>
    </row>
    <row r="1701" hidden="1">
      <c r="A1701" s="58" t="s">
        <v>1676</v>
      </c>
      <c r="B1701" s="29">
        <v>57147.0</v>
      </c>
      <c r="C1701" s="59">
        <v>56723.0</v>
      </c>
      <c r="D1701" s="27">
        <v>-424.0</v>
      </c>
      <c r="E1701" s="41"/>
    </row>
    <row r="1702" hidden="1">
      <c r="A1702" s="58" t="s">
        <v>1677</v>
      </c>
      <c r="B1702" s="29">
        <v>64750.5</v>
      </c>
      <c r="C1702" s="59">
        <v>64750.5</v>
      </c>
      <c r="D1702" s="27">
        <v>0.0</v>
      </c>
      <c r="E1702" s="41"/>
    </row>
    <row r="1703" hidden="1">
      <c r="A1703" s="58" t="s">
        <v>1679</v>
      </c>
      <c r="B1703" s="29">
        <v>8721.0</v>
      </c>
      <c r="C1703" s="59">
        <v>8721.0</v>
      </c>
      <c r="D1703" s="27">
        <v>0.0</v>
      </c>
      <c r="E1703" s="41"/>
    </row>
    <row r="1704" hidden="1">
      <c r="A1704" s="58" t="s">
        <v>1680</v>
      </c>
      <c r="B1704" s="29">
        <v>9471.0</v>
      </c>
      <c r="C1704" s="59">
        <v>9471.0</v>
      </c>
      <c r="D1704" s="27">
        <v>0.0</v>
      </c>
      <c r="E1704" s="41"/>
    </row>
    <row r="1705" hidden="1">
      <c r="A1705" s="35" t="s">
        <v>1681</v>
      </c>
      <c r="B1705" s="29">
        <v>348926.5</v>
      </c>
      <c r="C1705" s="59">
        <v>348502.5</v>
      </c>
      <c r="D1705" s="27">
        <v>-424.0</v>
      </c>
      <c r="E1705" s="41"/>
    </row>
    <row r="1706" hidden="1">
      <c r="A1706" s="36" t="s">
        <v>1682</v>
      </c>
      <c r="B1706" s="42">
        <v>-467.0</v>
      </c>
      <c r="C1706" s="65">
        <v>-547.0</v>
      </c>
      <c r="D1706" s="66">
        <v>-80.0</v>
      </c>
      <c r="E1706" s="45"/>
    </row>
    <row r="1707" hidden="1"/>
    <row r="1708" hidden="1"/>
    <row r="1709" hidden="1">
      <c r="A1709" s="5" t="s">
        <v>1982</v>
      </c>
      <c r="B1709" s="6"/>
      <c r="C1709" s="6"/>
      <c r="D1709" s="6"/>
      <c r="E1709" s="7"/>
    </row>
    <row r="1710" hidden="1">
      <c r="A1710" s="10"/>
      <c r="B1710" s="11"/>
      <c r="C1710" s="11"/>
      <c r="D1710" s="11"/>
      <c r="E1710" s="12"/>
    </row>
    <row r="1711" hidden="1">
      <c r="A1711" s="5" t="s">
        <v>1655</v>
      </c>
      <c r="B1711" s="6"/>
      <c r="C1711" s="6"/>
      <c r="D1711" s="6"/>
      <c r="E1711" s="7"/>
    </row>
    <row r="1712" hidden="1">
      <c r="A1712" s="10"/>
      <c r="B1712" s="11"/>
      <c r="C1712" s="11"/>
      <c r="D1712" s="11"/>
      <c r="E1712" s="12"/>
    </row>
    <row r="1713" hidden="1">
      <c r="A1713" s="13">
        <v>45880.0</v>
      </c>
      <c r="B1713" s="6"/>
      <c r="C1713" s="54" t="s">
        <v>1656</v>
      </c>
      <c r="D1713" s="15">
        <v>45886.0</v>
      </c>
      <c r="E1713" s="7"/>
    </row>
    <row r="1714" hidden="1">
      <c r="A1714" s="10"/>
      <c r="B1714" s="11"/>
      <c r="C1714" s="16"/>
      <c r="D1714" s="11"/>
      <c r="E1714" s="12"/>
    </row>
    <row r="1715" hidden="1">
      <c r="A1715" s="55" t="s">
        <v>1985</v>
      </c>
      <c r="B1715" s="7"/>
      <c r="C1715" s="16"/>
      <c r="D1715" s="56" t="s">
        <v>1986</v>
      </c>
      <c r="E1715" s="7"/>
    </row>
    <row r="1716" hidden="1">
      <c r="A1716" s="10"/>
      <c r="B1716" s="12"/>
      <c r="C1716" s="16"/>
      <c r="D1716" s="11"/>
      <c r="E1716" s="12"/>
    </row>
    <row r="1717" hidden="1">
      <c r="A1717" s="19" t="s">
        <v>1657</v>
      </c>
      <c r="B1717" s="6"/>
      <c r="C1717" s="6"/>
      <c r="D1717" s="6"/>
      <c r="E1717" s="7"/>
    </row>
    <row r="1718" hidden="1">
      <c r="A1718" s="20" t="s">
        <v>1658</v>
      </c>
      <c r="B1718" s="21" t="s">
        <v>1659</v>
      </c>
      <c r="C1718" s="22" t="s">
        <v>1660</v>
      </c>
      <c r="D1718" s="21" t="s">
        <v>1661</v>
      </c>
      <c r="E1718" s="23" t="s">
        <v>13</v>
      </c>
    </row>
    <row r="1719" hidden="1">
      <c r="A1719" s="57" t="s">
        <v>1662</v>
      </c>
      <c r="B1719" s="25">
        <v>33654.0</v>
      </c>
      <c r="C1719" s="26">
        <v>35425.0</v>
      </c>
      <c r="D1719" s="27">
        <v>1771.0</v>
      </c>
      <c r="E1719" s="28"/>
    </row>
    <row r="1720" hidden="1">
      <c r="A1720" s="57" t="s">
        <v>1663</v>
      </c>
      <c r="B1720" s="29">
        <v>26305.0</v>
      </c>
      <c r="C1720" s="26">
        <v>26305.0</v>
      </c>
      <c r="D1720" s="27">
        <v>0.0</v>
      </c>
      <c r="E1720" s="28" t="s">
        <v>3816</v>
      </c>
    </row>
    <row r="1721" hidden="1">
      <c r="A1721" s="57" t="s">
        <v>1664</v>
      </c>
      <c r="B1721" s="29">
        <v>1171.0</v>
      </c>
      <c r="C1721" s="26"/>
      <c r="D1721" s="27">
        <v>-1171.0</v>
      </c>
      <c r="E1721" s="41"/>
    </row>
    <row r="1722" hidden="1">
      <c r="A1722" s="57" t="s">
        <v>1666</v>
      </c>
      <c r="B1722" s="29">
        <v>1000.0</v>
      </c>
      <c r="C1722" s="26">
        <v>1000.0</v>
      </c>
      <c r="D1722" s="27">
        <v>0.0</v>
      </c>
      <c r="E1722" s="41"/>
    </row>
    <row r="1723" hidden="1">
      <c r="A1723" s="31" t="s">
        <v>1668</v>
      </c>
      <c r="B1723" s="29">
        <v>269.0</v>
      </c>
      <c r="C1723" s="26">
        <v>269.0</v>
      </c>
      <c r="D1723" s="27">
        <v>0.0</v>
      </c>
      <c r="E1723" s="28" t="s">
        <v>3817</v>
      </c>
    </row>
    <row r="1724" hidden="1">
      <c r="A1724" s="31" t="s">
        <v>1669</v>
      </c>
      <c r="B1724" s="29">
        <v>0.0</v>
      </c>
      <c r="C1724" s="26"/>
      <c r="D1724" s="27">
        <v>0.0</v>
      </c>
      <c r="E1724" s="41"/>
    </row>
    <row r="1725" hidden="1">
      <c r="A1725" s="31" t="s">
        <v>1671</v>
      </c>
      <c r="B1725" s="29">
        <v>0.0</v>
      </c>
      <c r="C1725" s="26"/>
      <c r="D1725" s="27">
        <v>0.0</v>
      </c>
      <c r="E1725" s="28"/>
    </row>
    <row r="1726" hidden="1">
      <c r="A1726" s="31" t="s">
        <v>1673</v>
      </c>
      <c r="B1726" s="29">
        <v>4280.0</v>
      </c>
      <c r="C1726" s="26">
        <v>4280.0</v>
      </c>
      <c r="D1726" s="27">
        <v>0.0</v>
      </c>
      <c r="E1726" s="40"/>
    </row>
    <row r="1727" hidden="1">
      <c r="A1727" s="58" t="s">
        <v>1674</v>
      </c>
      <c r="B1727" s="29">
        <v>91456.0</v>
      </c>
      <c r="C1727" s="29">
        <v>91456.0</v>
      </c>
      <c r="D1727" s="27">
        <v>0.0</v>
      </c>
      <c r="E1727" s="41"/>
    </row>
    <row r="1728" hidden="1">
      <c r="A1728" s="58" t="s">
        <v>1675</v>
      </c>
      <c r="B1728" s="29">
        <v>69699.0</v>
      </c>
      <c r="C1728" s="59">
        <v>70357.0</v>
      </c>
      <c r="D1728" s="27">
        <v>658.0</v>
      </c>
      <c r="E1728" s="41"/>
    </row>
    <row r="1729" hidden="1">
      <c r="A1729" s="58" t="s">
        <v>1676</v>
      </c>
      <c r="B1729" s="29">
        <v>64629.0</v>
      </c>
      <c r="C1729" s="59">
        <v>65646.0</v>
      </c>
      <c r="D1729" s="27">
        <v>1017.0</v>
      </c>
      <c r="E1729" s="41"/>
    </row>
    <row r="1730" hidden="1">
      <c r="A1730" s="58" t="s">
        <v>1677</v>
      </c>
      <c r="B1730" s="29">
        <v>48545.0</v>
      </c>
      <c r="C1730" s="59">
        <v>48854.0</v>
      </c>
      <c r="D1730" s="27">
        <v>309.0</v>
      </c>
      <c r="E1730" s="41"/>
    </row>
    <row r="1731" hidden="1">
      <c r="A1731" s="58" t="s">
        <v>1679</v>
      </c>
      <c r="B1731" s="29">
        <v>705.0</v>
      </c>
      <c r="C1731" s="59">
        <v>705.0</v>
      </c>
      <c r="D1731" s="27">
        <v>0.0</v>
      </c>
      <c r="E1731" s="41"/>
    </row>
    <row r="1732" hidden="1">
      <c r="A1732" s="58" t="s">
        <v>1680</v>
      </c>
      <c r="B1732" s="29">
        <v>10262.0</v>
      </c>
      <c r="C1732" s="59">
        <v>10262.0</v>
      </c>
      <c r="D1732" s="27">
        <v>0.0</v>
      </c>
      <c r="E1732" s="41"/>
    </row>
    <row r="1733" hidden="1">
      <c r="A1733" s="35" t="s">
        <v>1681</v>
      </c>
      <c r="B1733" s="29">
        <v>341226.5</v>
      </c>
      <c r="C1733" s="59">
        <v>343464.5</v>
      </c>
      <c r="D1733" s="27">
        <v>2238.0</v>
      </c>
      <c r="E1733" s="41"/>
    </row>
    <row r="1734" hidden="1">
      <c r="A1734" s="36" t="s">
        <v>1682</v>
      </c>
      <c r="B1734" s="42">
        <v>486.5</v>
      </c>
      <c r="C1734" s="65">
        <v>832.5</v>
      </c>
      <c r="D1734" s="66">
        <v>346.0</v>
      </c>
      <c r="E1734" s="45"/>
    </row>
    <row r="1735" hidden="1"/>
    <row r="1736" hidden="1"/>
    <row r="1737" hidden="1">
      <c r="A1737" s="5" t="s">
        <v>1982</v>
      </c>
      <c r="B1737" s="6"/>
      <c r="C1737" s="6"/>
      <c r="D1737" s="6"/>
      <c r="E1737" s="7"/>
    </row>
    <row r="1738" hidden="1">
      <c r="A1738" s="10"/>
      <c r="B1738" s="11"/>
      <c r="C1738" s="11"/>
      <c r="D1738" s="11"/>
      <c r="E1738" s="12"/>
    </row>
    <row r="1739" hidden="1">
      <c r="A1739" s="5" t="s">
        <v>1655</v>
      </c>
      <c r="B1739" s="6"/>
      <c r="C1739" s="6"/>
      <c r="D1739" s="6"/>
      <c r="E1739" s="7"/>
    </row>
    <row r="1740" hidden="1">
      <c r="A1740" s="10"/>
      <c r="B1740" s="11"/>
      <c r="C1740" s="11"/>
      <c r="D1740" s="11"/>
      <c r="E1740" s="12"/>
    </row>
    <row r="1741" hidden="1">
      <c r="A1741" s="13">
        <v>45887.0</v>
      </c>
      <c r="B1741" s="6"/>
      <c r="C1741" s="54" t="s">
        <v>1656</v>
      </c>
      <c r="D1741" s="15">
        <v>45893.0</v>
      </c>
      <c r="E1741" s="7"/>
    </row>
    <row r="1742" hidden="1">
      <c r="A1742" s="10"/>
      <c r="B1742" s="11"/>
      <c r="C1742" s="16"/>
      <c r="D1742" s="11"/>
      <c r="E1742" s="12"/>
    </row>
    <row r="1743" hidden="1">
      <c r="A1743" s="55" t="s">
        <v>1985</v>
      </c>
      <c r="B1743" s="7"/>
      <c r="C1743" s="16"/>
      <c r="D1743" s="56" t="s">
        <v>1986</v>
      </c>
      <c r="E1743" s="7"/>
    </row>
    <row r="1744" hidden="1">
      <c r="A1744" s="10"/>
      <c r="B1744" s="12"/>
      <c r="C1744" s="16"/>
      <c r="D1744" s="11"/>
      <c r="E1744" s="12"/>
    </row>
    <row r="1745" hidden="1">
      <c r="A1745" s="19" t="s">
        <v>1657</v>
      </c>
      <c r="B1745" s="6"/>
      <c r="C1745" s="6"/>
      <c r="D1745" s="6"/>
      <c r="E1745" s="7"/>
    </row>
    <row r="1746" hidden="1">
      <c r="A1746" s="20" t="s">
        <v>1658</v>
      </c>
      <c r="B1746" s="21" t="s">
        <v>1659</v>
      </c>
      <c r="C1746" s="22" t="s">
        <v>1660</v>
      </c>
      <c r="D1746" s="21" t="s">
        <v>1661</v>
      </c>
      <c r="E1746" s="23" t="s">
        <v>13</v>
      </c>
    </row>
    <row r="1747" hidden="1">
      <c r="A1747" s="57" t="s">
        <v>1662</v>
      </c>
      <c r="B1747" s="25">
        <v>33948.0</v>
      </c>
      <c r="C1747" s="26">
        <v>40914.0</v>
      </c>
      <c r="D1747" s="27">
        <v>6966.0</v>
      </c>
      <c r="E1747" s="28"/>
    </row>
    <row r="1748" hidden="1">
      <c r="A1748" s="57" t="s">
        <v>1663</v>
      </c>
      <c r="B1748" s="29">
        <v>25990.0</v>
      </c>
      <c r="C1748" s="26">
        <v>25990.0</v>
      </c>
      <c r="D1748" s="27">
        <v>0.0</v>
      </c>
      <c r="E1748" s="28"/>
    </row>
    <row r="1749" hidden="1">
      <c r="A1749" s="57" t="s">
        <v>1664</v>
      </c>
      <c r="B1749" s="29">
        <v>7237.0</v>
      </c>
      <c r="C1749" s="26">
        <v>280.0</v>
      </c>
      <c r="D1749" s="27">
        <v>-6957.0</v>
      </c>
      <c r="E1749" s="41"/>
    </row>
    <row r="1750" hidden="1">
      <c r="A1750" s="57" t="s">
        <v>1666</v>
      </c>
      <c r="B1750" s="29">
        <v>1000.0</v>
      </c>
      <c r="C1750" s="26">
        <v>1000.0</v>
      </c>
      <c r="D1750" s="27">
        <v>0.0</v>
      </c>
      <c r="E1750" s="41"/>
    </row>
    <row r="1751" hidden="1">
      <c r="A1751" s="31" t="s">
        <v>1668</v>
      </c>
      <c r="B1751" s="29">
        <v>0.0</v>
      </c>
      <c r="C1751" s="26"/>
      <c r="D1751" s="27">
        <v>0.0</v>
      </c>
      <c r="E1751" s="28"/>
    </row>
    <row r="1752" hidden="1">
      <c r="A1752" s="31" t="s">
        <v>1669</v>
      </c>
      <c r="B1752" s="29">
        <v>0.0</v>
      </c>
      <c r="C1752" s="26"/>
      <c r="D1752" s="27">
        <v>0.0</v>
      </c>
      <c r="E1752" s="41"/>
    </row>
    <row r="1753" hidden="1">
      <c r="A1753" s="31" t="s">
        <v>1671</v>
      </c>
      <c r="B1753" s="29">
        <v>0.0</v>
      </c>
      <c r="C1753" s="26"/>
      <c r="D1753" s="27">
        <v>0.0</v>
      </c>
      <c r="E1753" s="28"/>
    </row>
    <row r="1754" hidden="1">
      <c r="A1754" s="31" t="s">
        <v>1673</v>
      </c>
      <c r="B1754" s="29">
        <v>3200.0</v>
      </c>
      <c r="C1754" s="26">
        <v>3200.0</v>
      </c>
      <c r="D1754" s="27">
        <v>0.0</v>
      </c>
      <c r="E1754" s="40"/>
    </row>
    <row r="1755" hidden="1">
      <c r="A1755" s="58" t="s">
        <v>1674</v>
      </c>
      <c r="B1755" s="29">
        <v>101264.0</v>
      </c>
      <c r="C1755" s="29">
        <v>101264.0</v>
      </c>
      <c r="D1755" s="27">
        <v>0.0</v>
      </c>
      <c r="E1755" s="41"/>
    </row>
    <row r="1756" hidden="1">
      <c r="A1756" s="58" t="s">
        <v>1675</v>
      </c>
      <c r="B1756" s="29">
        <v>64713.0</v>
      </c>
      <c r="C1756" s="59">
        <v>64713.0</v>
      </c>
      <c r="D1756" s="27">
        <v>0.0</v>
      </c>
      <c r="E1756" s="41"/>
    </row>
    <row r="1757" hidden="1">
      <c r="A1757" s="58" t="s">
        <v>1676</v>
      </c>
      <c r="B1757" s="29">
        <v>63942.0</v>
      </c>
      <c r="C1757" s="59">
        <v>62963.0</v>
      </c>
      <c r="D1757" s="27">
        <v>-979.0</v>
      </c>
      <c r="E1757" s="41"/>
    </row>
    <row r="1758" hidden="1">
      <c r="A1758" s="58" t="s">
        <v>1677</v>
      </c>
      <c r="B1758" s="29">
        <v>49865.5</v>
      </c>
      <c r="C1758" s="59">
        <v>49865.5</v>
      </c>
      <c r="D1758" s="27">
        <v>0.0</v>
      </c>
      <c r="E1758" s="41"/>
    </row>
    <row r="1759" hidden="1">
      <c r="A1759" s="58" t="s">
        <v>1679</v>
      </c>
      <c r="B1759" s="29">
        <v>1157.0</v>
      </c>
      <c r="C1759" s="59">
        <v>1157.0</v>
      </c>
      <c r="D1759" s="27">
        <v>0.0</v>
      </c>
      <c r="E1759" s="41"/>
    </row>
    <row r="1760" hidden="1">
      <c r="A1760" s="58" t="s">
        <v>1680</v>
      </c>
      <c r="B1760" s="29">
        <v>12857.0</v>
      </c>
      <c r="C1760" s="59">
        <v>12857.0</v>
      </c>
      <c r="D1760" s="27">
        <v>0.0</v>
      </c>
      <c r="E1760" s="41"/>
    </row>
    <row r="1761" hidden="1">
      <c r="A1761" s="35" t="s">
        <v>1681</v>
      </c>
      <c r="B1761" s="29">
        <v>352315.0</v>
      </c>
      <c r="C1761" s="59">
        <v>351336.0</v>
      </c>
      <c r="D1761" s="27">
        <v>-979.0</v>
      </c>
      <c r="E1761" s="41"/>
    </row>
    <row r="1762" hidden="1">
      <c r="A1762" s="36" t="s">
        <v>1682</v>
      </c>
      <c r="B1762" s="42">
        <v>1.5</v>
      </c>
      <c r="C1762" s="65">
        <v>10.5</v>
      </c>
      <c r="D1762" s="66">
        <v>9.0</v>
      </c>
      <c r="E1762" s="45"/>
    </row>
    <row r="1763" hidden="1"/>
    <row r="1764" hidden="1"/>
    <row r="1765" hidden="1">
      <c r="A1765" s="5" t="s">
        <v>1982</v>
      </c>
      <c r="B1765" s="6"/>
      <c r="C1765" s="6"/>
      <c r="D1765" s="6"/>
      <c r="E1765" s="7"/>
    </row>
    <row r="1766" hidden="1">
      <c r="A1766" s="10"/>
      <c r="B1766" s="11"/>
      <c r="C1766" s="11"/>
      <c r="D1766" s="11"/>
      <c r="E1766" s="12"/>
    </row>
    <row r="1767" hidden="1">
      <c r="A1767" s="5" t="s">
        <v>1655</v>
      </c>
      <c r="B1767" s="6"/>
      <c r="C1767" s="6"/>
      <c r="D1767" s="6"/>
      <c r="E1767" s="7"/>
    </row>
    <row r="1768" hidden="1">
      <c r="A1768" s="10"/>
      <c r="B1768" s="11"/>
      <c r="C1768" s="11"/>
      <c r="D1768" s="11"/>
      <c r="E1768" s="12"/>
    </row>
    <row r="1769" hidden="1">
      <c r="A1769" s="13">
        <v>45894.0</v>
      </c>
      <c r="B1769" s="6"/>
      <c r="C1769" s="54" t="s">
        <v>1656</v>
      </c>
      <c r="D1769" s="15">
        <v>45900.0</v>
      </c>
      <c r="E1769" s="7"/>
    </row>
    <row r="1770" hidden="1">
      <c r="A1770" s="10"/>
      <c r="B1770" s="11"/>
      <c r="C1770" s="16"/>
      <c r="D1770" s="11"/>
      <c r="E1770" s="12"/>
    </row>
    <row r="1771" hidden="1">
      <c r="A1771" s="55" t="s">
        <v>1985</v>
      </c>
      <c r="B1771" s="7"/>
      <c r="C1771" s="16"/>
      <c r="D1771" s="56" t="s">
        <v>1986</v>
      </c>
      <c r="E1771" s="7"/>
    </row>
    <row r="1772" hidden="1">
      <c r="A1772" s="10"/>
      <c r="B1772" s="12"/>
      <c r="C1772" s="16"/>
      <c r="D1772" s="11"/>
      <c r="E1772" s="12"/>
    </row>
    <row r="1773" hidden="1">
      <c r="A1773" s="19" t="s">
        <v>1657</v>
      </c>
      <c r="B1773" s="6"/>
      <c r="C1773" s="6"/>
      <c r="D1773" s="6"/>
      <c r="E1773" s="7"/>
    </row>
    <row r="1774" hidden="1">
      <c r="A1774" s="20" t="s">
        <v>1658</v>
      </c>
      <c r="B1774" s="21" t="s">
        <v>1659</v>
      </c>
      <c r="C1774" s="22" t="s">
        <v>1660</v>
      </c>
      <c r="D1774" s="21" t="s">
        <v>1661</v>
      </c>
      <c r="E1774" s="23" t="s">
        <v>13</v>
      </c>
    </row>
    <row r="1775" hidden="1">
      <c r="A1775" s="57" t="s">
        <v>1662</v>
      </c>
      <c r="B1775" s="25">
        <v>37623.0</v>
      </c>
      <c r="C1775" s="26">
        <v>38000.0</v>
      </c>
      <c r="D1775" s="27">
        <v>377.0</v>
      </c>
      <c r="E1775" s="28"/>
    </row>
    <row r="1776" hidden="1">
      <c r="A1776" s="57" t="s">
        <v>1663</v>
      </c>
      <c r="B1776" s="29">
        <v>26733.0</v>
      </c>
      <c r="C1776" s="26">
        <v>26733.0</v>
      </c>
      <c r="D1776" s="27">
        <v>0.0</v>
      </c>
      <c r="E1776" s="28"/>
    </row>
    <row r="1777" hidden="1">
      <c r="A1777" s="57" t="s">
        <v>1664</v>
      </c>
      <c r="B1777" s="29">
        <v>980.0</v>
      </c>
      <c r="C1777" s="26">
        <v>980.0</v>
      </c>
      <c r="D1777" s="27">
        <v>0.0</v>
      </c>
      <c r="E1777" s="41"/>
    </row>
    <row r="1778" hidden="1">
      <c r="A1778" s="57" t="s">
        <v>1666</v>
      </c>
      <c r="B1778" s="29">
        <v>390.0</v>
      </c>
      <c r="C1778" s="26">
        <v>1000.0</v>
      </c>
      <c r="D1778" s="27">
        <v>610.0</v>
      </c>
      <c r="E1778" s="41"/>
    </row>
    <row r="1779" hidden="1">
      <c r="A1779" s="31" t="s">
        <v>1668</v>
      </c>
      <c r="B1779" s="29">
        <v>980.0</v>
      </c>
      <c r="C1779" s="26"/>
      <c r="D1779" s="27">
        <v>-980.0</v>
      </c>
      <c r="E1779" s="28"/>
    </row>
    <row r="1780" hidden="1">
      <c r="A1780" s="31" t="s">
        <v>1669</v>
      </c>
      <c r="B1780" s="29">
        <v>0.0</v>
      </c>
      <c r="C1780" s="26"/>
      <c r="D1780" s="27">
        <v>0.0</v>
      </c>
      <c r="E1780" s="41"/>
    </row>
    <row r="1781" hidden="1">
      <c r="A1781" s="31" t="s">
        <v>1671</v>
      </c>
      <c r="B1781" s="29">
        <v>290.0</v>
      </c>
      <c r="C1781" s="26">
        <v>130.0</v>
      </c>
      <c r="D1781" s="27">
        <v>-160.0</v>
      </c>
      <c r="E1781" s="28"/>
    </row>
    <row r="1782" hidden="1">
      <c r="A1782" s="31" t="s">
        <v>1673</v>
      </c>
      <c r="B1782" s="29">
        <v>2840.0</v>
      </c>
      <c r="C1782" s="26">
        <v>3000.0</v>
      </c>
      <c r="D1782" s="27">
        <v>160.0</v>
      </c>
      <c r="E1782" s="40"/>
    </row>
    <row r="1783" hidden="1">
      <c r="A1783" s="58" t="s">
        <v>1674</v>
      </c>
      <c r="B1783" s="29">
        <v>108107.0</v>
      </c>
      <c r="C1783" s="29">
        <v>108107.0</v>
      </c>
      <c r="D1783" s="27">
        <v>0.0</v>
      </c>
      <c r="E1783" s="41"/>
    </row>
    <row r="1784" hidden="1">
      <c r="A1784" s="58" t="s">
        <v>1675</v>
      </c>
      <c r="B1784" s="29">
        <v>64125.0</v>
      </c>
      <c r="C1784" s="59">
        <v>64125.0</v>
      </c>
      <c r="D1784" s="27">
        <v>0.0</v>
      </c>
      <c r="E1784" s="41"/>
    </row>
    <row r="1785" hidden="1">
      <c r="A1785" s="58" t="s">
        <v>1676</v>
      </c>
      <c r="B1785" s="29">
        <v>72883.0</v>
      </c>
      <c r="C1785" s="59">
        <v>72186.0</v>
      </c>
      <c r="D1785" s="27">
        <v>-697.0</v>
      </c>
      <c r="E1785" s="41"/>
    </row>
    <row r="1786" hidden="1">
      <c r="A1786" s="58" t="s">
        <v>1677</v>
      </c>
      <c r="B1786" s="29">
        <v>59214.5</v>
      </c>
      <c r="C1786" s="59">
        <v>59214.5</v>
      </c>
      <c r="D1786" s="27">
        <v>0.0</v>
      </c>
      <c r="E1786" s="41"/>
    </row>
    <row r="1787" hidden="1">
      <c r="A1787" s="58" t="s">
        <v>1679</v>
      </c>
      <c r="B1787" s="29">
        <v>3122.0</v>
      </c>
      <c r="C1787" s="59">
        <v>3122.0</v>
      </c>
      <c r="D1787" s="27">
        <v>0.0</v>
      </c>
      <c r="E1787" s="41"/>
    </row>
    <row r="1788" hidden="1">
      <c r="A1788" s="58" t="s">
        <v>1680</v>
      </c>
      <c r="B1788" s="29">
        <v>14348.0</v>
      </c>
      <c r="C1788" s="59">
        <v>14348.0</v>
      </c>
      <c r="D1788" s="27">
        <v>0.0</v>
      </c>
      <c r="E1788" s="41"/>
    </row>
    <row r="1789" hidden="1">
      <c r="A1789" s="35" t="s">
        <v>1681</v>
      </c>
      <c r="B1789" s="29">
        <v>377287.0</v>
      </c>
      <c r="C1789" s="59">
        <v>376590.0</v>
      </c>
      <c r="D1789" s="27">
        <v>-697.0</v>
      </c>
      <c r="E1789" s="41"/>
    </row>
    <row r="1790" hidden="1">
      <c r="A1790" s="36" t="s">
        <v>1682</v>
      </c>
      <c r="B1790" s="42">
        <v>0.5</v>
      </c>
      <c r="C1790" s="65">
        <v>7.5</v>
      </c>
      <c r="D1790" s="66">
        <v>7.0</v>
      </c>
      <c r="E1790" s="45"/>
    </row>
    <row r="1791" hidden="1"/>
    <row r="1792" hidden="1"/>
    <row r="1793" hidden="1">
      <c r="A1793" s="5" t="s">
        <v>1982</v>
      </c>
      <c r="B1793" s="6"/>
      <c r="C1793" s="6"/>
      <c r="D1793" s="6"/>
      <c r="E1793" s="7"/>
    </row>
    <row r="1794" hidden="1">
      <c r="A1794" s="10"/>
      <c r="B1794" s="11"/>
      <c r="C1794" s="11"/>
      <c r="D1794" s="11"/>
      <c r="E1794" s="12"/>
    </row>
    <row r="1795" hidden="1">
      <c r="A1795" s="5" t="s">
        <v>1655</v>
      </c>
      <c r="B1795" s="6"/>
      <c r="C1795" s="6"/>
      <c r="D1795" s="6"/>
      <c r="E1795" s="7"/>
    </row>
    <row r="1796" hidden="1">
      <c r="A1796" s="10"/>
      <c r="B1796" s="11"/>
      <c r="C1796" s="11"/>
      <c r="D1796" s="11"/>
      <c r="E1796" s="12"/>
    </row>
    <row r="1797" hidden="1">
      <c r="A1797" s="13">
        <v>45908.0</v>
      </c>
      <c r="B1797" s="6"/>
      <c r="C1797" s="54" t="s">
        <v>1656</v>
      </c>
      <c r="D1797" s="15">
        <v>45914.0</v>
      </c>
      <c r="E1797" s="7"/>
    </row>
    <row r="1798" hidden="1">
      <c r="A1798" s="10"/>
      <c r="B1798" s="11"/>
      <c r="C1798" s="16"/>
      <c r="D1798" s="11"/>
      <c r="E1798" s="12"/>
    </row>
    <row r="1799" hidden="1">
      <c r="A1799" s="55" t="s">
        <v>1985</v>
      </c>
      <c r="B1799" s="7"/>
      <c r="C1799" s="16"/>
      <c r="D1799" s="56" t="s">
        <v>1986</v>
      </c>
      <c r="E1799" s="7"/>
    </row>
    <row r="1800" hidden="1">
      <c r="A1800" s="10"/>
      <c r="B1800" s="12"/>
      <c r="C1800" s="16"/>
      <c r="D1800" s="11"/>
      <c r="E1800" s="12"/>
    </row>
    <row r="1801" hidden="1">
      <c r="A1801" s="19" t="s">
        <v>1657</v>
      </c>
      <c r="B1801" s="6"/>
      <c r="C1801" s="6"/>
      <c r="D1801" s="6"/>
      <c r="E1801" s="7"/>
    </row>
    <row r="1802" hidden="1">
      <c r="A1802" s="20" t="s">
        <v>1658</v>
      </c>
      <c r="B1802" s="21" t="s">
        <v>1659</v>
      </c>
      <c r="C1802" s="22" t="s">
        <v>1660</v>
      </c>
      <c r="D1802" s="21" t="s">
        <v>1661</v>
      </c>
      <c r="E1802" s="23" t="s">
        <v>13</v>
      </c>
    </row>
    <row r="1803" hidden="1">
      <c r="A1803" s="57" t="s">
        <v>1662</v>
      </c>
      <c r="B1803" s="25">
        <v>29429.0</v>
      </c>
      <c r="C1803" s="26">
        <v>29400.0</v>
      </c>
      <c r="D1803" s="27">
        <v>-29.0</v>
      </c>
      <c r="E1803" s="28"/>
    </row>
    <row r="1804" hidden="1">
      <c r="A1804" s="57" t="s">
        <v>1663</v>
      </c>
      <c r="B1804" s="29">
        <v>29034.0</v>
      </c>
      <c r="C1804" s="26">
        <v>29034.0</v>
      </c>
      <c r="D1804" s="27">
        <v>0.0</v>
      </c>
      <c r="E1804" s="28"/>
    </row>
    <row r="1805" hidden="1">
      <c r="A1805" s="57" t="s">
        <v>1664</v>
      </c>
      <c r="B1805" s="29">
        <v>0.0</v>
      </c>
      <c r="C1805" s="26"/>
      <c r="D1805" s="27">
        <v>0.0</v>
      </c>
      <c r="E1805" s="41"/>
    </row>
    <row r="1806" hidden="1">
      <c r="A1806" s="57" t="s">
        <v>1666</v>
      </c>
      <c r="B1806" s="29">
        <v>1000.0</v>
      </c>
      <c r="C1806" s="26">
        <v>1000.0</v>
      </c>
      <c r="D1806" s="27">
        <v>0.0</v>
      </c>
      <c r="E1806" s="41"/>
    </row>
    <row r="1807" hidden="1">
      <c r="A1807" s="31" t="s">
        <v>1668</v>
      </c>
      <c r="B1807" s="29">
        <v>0.0</v>
      </c>
      <c r="C1807" s="26"/>
      <c r="D1807" s="27">
        <v>0.0</v>
      </c>
      <c r="E1807" s="28"/>
    </row>
    <row r="1808" hidden="1">
      <c r="A1808" s="31" t="s">
        <v>1669</v>
      </c>
      <c r="B1808" s="29">
        <v>635.0</v>
      </c>
      <c r="C1808" s="26">
        <v>635.0</v>
      </c>
      <c r="D1808" s="27">
        <v>0.0</v>
      </c>
      <c r="E1808" s="41"/>
    </row>
    <row r="1809" hidden="1">
      <c r="A1809" s="31" t="s">
        <v>1671</v>
      </c>
      <c r="B1809" s="29">
        <v>0.0</v>
      </c>
      <c r="C1809" s="26"/>
      <c r="D1809" s="27">
        <v>0.0</v>
      </c>
      <c r="E1809" s="28"/>
    </row>
    <row r="1810" hidden="1">
      <c r="A1810" s="31" t="s">
        <v>1673</v>
      </c>
      <c r="B1810" s="29">
        <v>2640.0</v>
      </c>
      <c r="C1810" s="26">
        <v>2680.0</v>
      </c>
      <c r="D1810" s="27">
        <v>40.0</v>
      </c>
      <c r="E1810" s="40"/>
    </row>
    <row r="1811" hidden="1">
      <c r="A1811" s="58" t="s">
        <v>1674</v>
      </c>
      <c r="B1811" s="29">
        <v>93080.0</v>
      </c>
      <c r="C1811" s="29">
        <v>93080.0</v>
      </c>
      <c r="D1811" s="27">
        <v>0.0</v>
      </c>
      <c r="E1811" s="41"/>
    </row>
    <row r="1812" hidden="1">
      <c r="A1812" s="58" t="s">
        <v>1675</v>
      </c>
      <c r="B1812" s="29">
        <v>52711.0</v>
      </c>
      <c r="C1812" s="59">
        <v>52711.0</v>
      </c>
      <c r="D1812" s="27">
        <v>0.0</v>
      </c>
      <c r="E1812" s="41"/>
    </row>
    <row r="1813" hidden="1">
      <c r="A1813" s="58" t="s">
        <v>1676</v>
      </c>
      <c r="B1813" s="29">
        <v>71848.0</v>
      </c>
      <c r="C1813" s="59">
        <v>71584.0</v>
      </c>
      <c r="D1813" s="27">
        <v>-264.0</v>
      </c>
      <c r="E1813" s="41"/>
    </row>
    <row r="1814" hidden="1">
      <c r="A1814" s="58" t="s">
        <v>1677</v>
      </c>
      <c r="B1814" s="29">
        <v>62619.0</v>
      </c>
      <c r="C1814" s="59">
        <v>62619.0</v>
      </c>
      <c r="D1814" s="27">
        <v>0.0</v>
      </c>
      <c r="E1814" s="41"/>
    </row>
    <row r="1815" hidden="1">
      <c r="A1815" s="58" t="s">
        <v>1679</v>
      </c>
      <c r="B1815" s="29">
        <v>3308.0</v>
      </c>
      <c r="C1815" s="59">
        <v>3308.0</v>
      </c>
      <c r="D1815" s="27">
        <v>0.0</v>
      </c>
      <c r="E1815" s="41"/>
    </row>
    <row r="1816" hidden="1">
      <c r="A1816" s="58" t="s">
        <v>1680</v>
      </c>
      <c r="B1816" s="29">
        <v>10890.0</v>
      </c>
      <c r="C1816" s="59">
        <v>10516.0</v>
      </c>
      <c r="D1816" s="27">
        <v>-374.0</v>
      </c>
      <c r="E1816" s="41"/>
    </row>
    <row r="1817" hidden="1">
      <c r="A1817" s="35" t="s">
        <v>1681</v>
      </c>
      <c r="B1817" s="29">
        <v>346295.0</v>
      </c>
      <c r="C1817" s="59">
        <v>345657.0</v>
      </c>
      <c r="D1817" s="27">
        <v>-638.0</v>
      </c>
      <c r="E1817" s="41"/>
    </row>
    <row r="1818" hidden="1">
      <c r="A1818" s="36" t="s">
        <v>1682</v>
      </c>
      <c r="B1818" s="42">
        <v>9.0</v>
      </c>
      <c r="C1818" s="65">
        <v>394.0</v>
      </c>
      <c r="D1818" s="66">
        <v>385.0</v>
      </c>
      <c r="E1818" s="45"/>
    </row>
    <row r="1819" hidden="1"/>
    <row r="1820" hidden="1"/>
    <row r="1821" hidden="1">
      <c r="A1821" s="5" t="s">
        <v>1982</v>
      </c>
      <c r="B1821" s="6"/>
      <c r="C1821" s="6"/>
      <c r="D1821" s="6"/>
      <c r="E1821" s="7"/>
    </row>
    <row r="1822" hidden="1">
      <c r="A1822" s="10"/>
      <c r="B1822" s="11"/>
      <c r="C1822" s="11"/>
      <c r="D1822" s="11"/>
      <c r="E1822" s="12"/>
    </row>
    <row r="1823" hidden="1">
      <c r="A1823" s="5" t="s">
        <v>1655</v>
      </c>
      <c r="B1823" s="6"/>
      <c r="C1823" s="6"/>
      <c r="D1823" s="6"/>
      <c r="E1823" s="7"/>
    </row>
    <row r="1824" hidden="1">
      <c r="A1824" s="10"/>
      <c r="B1824" s="11"/>
      <c r="C1824" s="11"/>
      <c r="D1824" s="11"/>
      <c r="E1824" s="12"/>
    </row>
    <row r="1825" hidden="1">
      <c r="A1825" s="13">
        <v>45915.0</v>
      </c>
      <c r="B1825" s="6"/>
      <c r="C1825" s="54" t="s">
        <v>1656</v>
      </c>
      <c r="D1825" s="15">
        <v>45921.0</v>
      </c>
      <c r="E1825" s="7"/>
    </row>
    <row r="1826" hidden="1">
      <c r="A1826" s="10"/>
      <c r="B1826" s="11"/>
      <c r="C1826" s="16"/>
      <c r="D1826" s="11"/>
      <c r="E1826" s="12"/>
    </row>
    <row r="1827" hidden="1">
      <c r="A1827" s="55" t="s">
        <v>1985</v>
      </c>
      <c r="B1827" s="7"/>
      <c r="C1827" s="16"/>
      <c r="D1827" s="56" t="s">
        <v>1986</v>
      </c>
      <c r="E1827" s="7"/>
    </row>
    <row r="1828" hidden="1">
      <c r="A1828" s="10"/>
      <c r="B1828" s="12"/>
      <c r="C1828" s="16"/>
      <c r="D1828" s="11"/>
      <c r="E1828" s="12"/>
    </row>
    <row r="1829" hidden="1">
      <c r="A1829" s="19" t="s">
        <v>1657</v>
      </c>
      <c r="B1829" s="6"/>
      <c r="C1829" s="6"/>
      <c r="D1829" s="6"/>
      <c r="E1829" s="7"/>
    </row>
    <row r="1830" hidden="1">
      <c r="A1830" s="20" t="s">
        <v>1658</v>
      </c>
      <c r="B1830" s="21" t="s">
        <v>1659</v>
      </c>
      <c r="C1830" s="22" t="s">
        <v>1660</v>
      </c>
      <c r="D1830" s="21" t="s">
        <v>1661</v>
      </c>
      <c r="E1830" s="23" t="s">
        <v>13</v>
      </c>
    </row>
    <row r="1831" hidden="1">
      <c r="A1831" s="57" t="s">
        <v>1662</v>
      </c>
      <c r="B1831" s="25">
        <v>33784.0</v>
      </c>
      <c r="C1831" s="26">
        <v>33785.0</v>
      </c>
      <c r="D1831" s="27">
        <v>1.0</v>
      </c>
      <c r="E1831" s="28"/>
    </row>
    <row r="1832" hidden="1">
      <c r="A1832" s="57" t="s">
        <v>1663</v>
      </c>
      <c r="B1832" s="29">
        <v>19276.0</v>
      </c>
      <c r="C1832" s="26">
        <v>19276.0</v>
      </c>
      <c r="D1832" s="27">
        <v>0.0</v>
      </c>
      <c r="E1832" s="28"/>
    </row>
    <row r="1833" hidden="1">
      <c r="A1833" s="57" t="s">
        <v>1664</v>
      </c>
      <c r="B1833" s="29">
        <v>400.0</v>
      </c>
      <c r="C1833" s="26">
        <v>400.0</v>
      </c>
      <c r="D1833" s="27">
        <v>0.0</v>
      </c>
      <c r="E1833" s="41"/>
    </row>
    <row r="1834" hidden="1">
      <c r="A1834" s="57" t="s">
        <v>1666</v>
      </c>
      <c r="B1834" s="29">
        <v>1000.0</v>
      </c>
      <c r="C1834" s="26">
        <v>1000.0</v>
      </c>
      <c r="D1834" s="27">
        <v>0.0</v>
      </c>
      <c r="E1834" s="41"/>
    </row>
    <row r="1835" hidden="1">
      <c r="A1835" s="31" t="s">
        <v>1668</v>
      </c>
      <c r="B1835" s="29">
        <v>0.0</v>
      </c>
      <c r="C1835" s="26"/>
      <c r="D1835" s="27">
        <v>0.0</v>
      </c>
      <c r="E1835" s="28"/>
    </row>
    <row r="1836" hidden="1">
      <c r="A1836" s="31" t="s">
        <v>1669</v>
      </c>
      <c r="B1836" s="29">
        <v>35.0</v>
      </c>
      <c r="C1836" s="26">
        <v>35.0</v>
      </c>
      <c r="D1836" s="27">
        <v>0.0</v>
      </c>
      <c r="E1836" s="41"/>
    </row>
    <row r="1837" hidden="1">
      <c r="A1837" s="31" t="s">
        <v>1671</v>
      </c>
      <c r="B1837" s="29">
        <v>40.0</v>
      </c>
      <c r="C1837" s="26"/>
      <c r="D1837" s="27">
        <v>-40.0</v>
      </c>
      <c r="E1837" s="28"/>
    </row>
    <row r="1838" hidden="1">
      <c r="A1838" s="31" t="s">
        <v>1673</v>
      </c>
      <c r="B1838" s="29">
        <v>2640.0</v>
      </c>
      <c r="C1838" s="26">
        <v>2640.0</v>
      </c>
      <c r="D1838" s="27">
        <v>0.0</v>
      </c>
      <c r="E1838" s="40"/>
    </row>
    <row r="1839" hidden="1">
      <c r="A1839" s="58" t="s">
        <v>1674</v>
      </c>
      <c r="B1839" s="29">
        <v>98909.0</v>
      </c>
      <c r="C1839" s="29">
        <v>98909.0</v>
      </c>
      <c r="D1839" s="27">
        <v>0.0</v>
      </c>
      <c r="E1839" s="41"/>
    </row>
    <row r="1840" hidden="1">
      <c r="A1840" s="58" t="s">
        <v>1675</v>
      </c>
      <c r="B1840" s="29">
        <v>78822.0</v>
      </c>
      <c r="C1840" s="59">
        <v>78822.0</v>
      </c>
      <c r="D1840" s="27">
        <v>0.0</v>
      </c>
      <c r="E1840" s="41"/>
    </row>
    <row r="1841" hidden="1">
      <c r="A1841" s="58" t="s">
        <v>1676</v>
      </c>
      <c r="B1841" s="29">
        <v>72024.0</v>
      </c>
      <c r="C1841" s="59">
        <v>72024.0</v>
      </c>
      <c r="D1841" s="27">
        <v>0.0</v>
      </c>
      <c r="E1841" s="41"/>
    </row>
    <row r="1842" hidden="1">
      <c r="A1842" s="58" t="s">
        <v>1677</v>
      </c>
      <c r="B1842" s="29">
        <v>49346.0</v>
      </c>
      <c r="C1842" s="59">
        <v>49939.0</v>
      </c>
      <c r="D1842" s="27">
        <v>593.0</v>
      </c>
      <c r="E1842" s="41"/>
    </row>
    <row r="1843" hidden="1">
      <c r="A1843" s="58" t="s">
        <v>1679</v>
      </c>
      <c r="B1843" s="29">
        <v>2018.0</v>
      </c>
      <c r="C1843" s="59">
        <v>2018.0</v>
      </c>
      <c r="D1843" s="27">
        <v>0.0</v>
      </c>
      <c r="E1843" s="41"/>
    </row>
    <row r="1844" hidden="1">
      <c r="A1844" s="58" t="s">
        <v>1680</v>
      </c>
      <c r="B1844" s="29">
        <v>7500.0</v>
      </c>
      <c r="C1844" s="59">
        <v>7500.0</v>
      </c>
      <c r="D1844" s="27">
        <v>0.0</v>
      </c>
      <c r="E1844" s="41"/>
    </row>
    <row r="1845" hidden="1">
      <c r="A1845" s="35" t="s">
        <v>1681</v>
      </c>
      <c r="B1845" s="29">
        <v>358293.5</v>
      </c>
      <c r="C1845" s="59">
        <v>358886.5</v>
      </c>
      <c r="D1845" s="27">
        <v>593.0</v>
      </c>
      <c r="E1845" s="41"/>
    </row>
    <row r="1846" hidden="1">
      <c r="A1846" s="36" t="s">
        <v>1682</v>
      </c>
      <c r="B1846" s="42">
        <v>0.5</v>
      </c>
      <c r="C1846" s="65">
        <v>-38.5</v>
      </c>
      <c r="D1846" s="66">
        <v>-39.0</v>
      </c>
      <c r="E1846" s="45"/>
    </row>
    <row r="1847" hidden="1"/>
    <row r="1848" hidden="1"/>
    <row r="1849" hidden="1">
      <c r="A1849" s="5" t="s">
        <v>1982</v>
      </c>
      <c r="B1849" s="6"/>
      <c r="C1849" s="6"/>
      <c r="D1849" s="6"/>
      <c r="E1849" s="7"/>
    </row>
    <row r="1850" hidden="1">
      <c r="A1850" s="10"/>
      <c r="B1850" s="11"/>
      <c r="C1850" s="11"/>
      <c r="D1850" s="11"/>
      <c r="E1850" s="12"/>
    </row>
    <row r="1851" hidden="1">
      <c r="A1851" s="5" t="s">
        <v>1655</v>
      </c>
      <c r="B1851" s="6"/>
      <c r="C1851" s="6"/>
      <c r="D1851" s="6"/>
      <c r="E1851" s="7"/>
    </row>
    <row r="1852" hidden="1">
      <c r="A1852" s="10"/>
      <c r="B1852" s="11"/>
      <c r="C1852" s="11"/>
      <c r="D1852" s="11"/>
      <c r="E1852" s="12"/>
    </row>
    <row r="1853" hidden="1">
      <c r="A1853" s="13">
        <v>45922.0</v>
      </c>
      <c r="B1853" s="6"/>
      <c r="C1853" s="54" t="s">
        <v>1656</v>
      </c>
      <c r="D1853" s="15">
        <v>45928.0</v>
      </c>
      <c r="E1853" s="7"/>
    </row>
    <row r="1854" hidden="1">
      <c r="A1854" s="10"/>
      <c r="B1854" s="11"/>
      <c r="C1854" s="16"/>
      <c r="D1854" s="11"/>
      <c r="E1854" s="12"/>
    </row>
    <row r="1855" hidden="1">
      <c r="A1855" s="55" t="s">
        <v>1985</v>
      </c>
      <c r="B1855" s="7"/>
      <c r="C1855" s="16"/>
      <c r="D1855" s="56" t="s">
        <v>1986</v>
      </c>
      <c r="E1855" s="7"/>
    </row>
    <row r="1856" hidden="1">
      <c r="A1856" s="10"/>
      <c r="B1856" s="12"/>
      <c r="C1856" s="16"/>
      <c r="D1856" s="11"/>
      <c r="E1856" s="12"/>
    </row>
    <row r="1857" hidden="1">
      <c r="A1857" s="19" t="s">
        <v>1657</v>
      </c>
      <c r="B1857" s="6"/>
      <c r="C1857" s="6"/>
      <c r="D1857" s="6"/>
      <c r="E1857" s="7"/>
    </row>
    <row r="1858" hidden="1">
      <c r="A1858" s="20" t="s">
        <v>1658</v>
      </c>
      <c r="B1858" s="21" t="s">
        <v>1659</v>
      </c>
      <c r="C1858" s="22" t="s">
        <v>1660</v>
      </c>
      <c r="D1858" s="21" t="s">
        <v>1661</v>
      </c>
      <c r="E1858" s="23" t="s">
        <v>13</v>
      </c>
    </row>
    <row r="1859" hidden="1">
      <c r="A1859" s="57" t="s">
        <v>1662</v>
      </c>
      <c r="B1859" s="25">
        <v>17486.0</v>
      </c>
      <c r="C1859" s="26">
        <v>17486.0</v>
      </c>
      <c r="D1859" s="27">
        <v>0.0</v>
      </c>
      <c r="E1859" s="28"/>
    </row>
    <row r="1860" hidden="1">
      <c r="A1860" s="57" t="s">
        <v>1663</v>
      </c>
      <c r="B1860" s="29">
        <v>17599.0</v>
      </c>
      <c r="C1860" s="26">
        <v>17599.0</v>
      </c>
      <c r="D1860" s="27">
        <v>0.0</v>
      </c>
      <c r="E1860" s="28"/>
    </row>
    <row r="1861" hidden="1">
      <c r="A1861" s="57" t="s">
        <v>1664</v>
      </c>
      <c r="B1861" s="29">
        <v>0.0</v>
      </c>
      <c r="C1861" s="26"/>
      <c r="D1861" s="27">
        <v>0.0</v>
      </c>
      <c r="E1861" s="41"/>
    </row>
    <row r="1862" hidden="1">
      <c r="A1862" s="57" t="s">
        <v>1666</v>
      </c>
      <c r="B1862" s="29">
        <v>800.0</v>
      </c>
      <c r="C1862" s="26">
        <v>800.0</v>
      </c>
      <c r="D1862" s="27">
        <v>0.0</v>
      </c>
      <c r="E1862" s="41"/>
    </row>
    <row r="1863" hidden="1">
      <c r="A1863" s="31" t="s">
        <v>1668</v>
      </c>
      <c r="B1863" s="29">
        <v>0.0</v>
      </c>
      <c r="C1863" s="26"/>
      <c r="D1863" s="27">
        <v>0.0</v>
      </c>
      <c r="E1863" s="28"/>
    </row>
    <row r="1864" hidden="1">
      <c r="A1864" s="31" t="s">
        <v>1669</v>
      </c>
      <c r="B1864" s="29">
        <v>0.0</v>
      </c>
      <c r="C1864" s="26"/>
      <c r="D1864" s="27">
        <v>0.0</v>
      </c>
      <c r="E1864" s="41"/>
    </row>
    <row r="1865" hidden="1">
      <c r="A1865" s="31" t="s">
        <v>1671</v>
      </c>
      <c r="B1865" s="29">
        <v>13776.0</v>
      </c>
      <c r="C1865" s="26">
        <v>13776.0</v>
      </c>
      <c r="D1865" s="27">
        <v>0.0</v>
      </c>
      <c r="E1865" s="28" t="s">
        <v>3818</v>
      </c>
    </row>
    <row r="1866" hidden="1">
      <c r="A1866" s="31" t="s">
        <v>1673</v>
      </c>
      <c r="B1866" s="29">
        <v>2840.0</v>
      </c>
      <c r="C1866" s="26">
        <v>2840.0</v>
      </c>
      <c r="D1866" s="27">
        <v>0.0</v>
      </c>
      <c r="E1866" s="40"/>
    </row>
    <row r="1867" hidden="1">
      <c r="A1867" s="58" t="s">
        <v>1674</v>
      </c>
      <c r="B1867" s="29">
        <v>123735.0</v>
      </c>
      <c r="C1867" s="29">
        <v>123735.0</v>
      </c>
      <c r="D1867" s="27">
        <v>0.0</v>
      </c>
      <c r="E1867" s="41"/>
    </row>
    <row r="1868" hidden="1">
      <c r="A1868" s="58" t="s">
        <v>1675</v>
      </c>
      <c r="B1868" s="29">
        <v>72222.0</v>
      </c>
      <c r="C1868" s="59">
        <v>72222.0</v>
      </c>
      <c r="D1868" s="27">
        <v>0.0</v>
      </c>
      <c r="E1868" s="41"/>
    </row>
    <row r="1869" hidden="1">
      <c r="A1869" s="58" t="s">
        <v>1676</v>
      </c>
      <c r="B1869" s="29">
        <v>76480.0</v>
      </c>
      <c r="C1869" s="59">
        <v>75912.0</v>
      </c>
      <c r="D1869" s="27">
        <v>-568.0</v>
      </c>
      <c r="E1869" s="41"/>
    </row>
    <row r="1870" hidden="1">
      <c r="A1870" s="58" t="s">
        <v>1677</v>
      </c>
      <c r="B1870" s="29">
        <v>61621.0</v>
      </c>
      <c r="C1870" s="59">
        <v>61621.0</v>
      </c>
      <c r="D1870" s="27">
        <v>0.0</v>
      </c>
      <c r="E1870" s="41"/>
    </row>
    <row r="1871" hidden="1">
      <c r="A1871" s="58" t="s">
        <v>1679</v>
      </c>
      <c r="B1871" s="29">
        <v>3866.0</v>
      </c>
      <c r="C1871" s="59">
        <v>3866.0</v>
      </c>
      <c r="D1871" s="27">
        <v>0.0</v>
      </c>
      <c r="E1871" s="41"/>
    </row>
    <row r="1872" hidden="1">
      <c r="A1872" s="58" t="s">
        <v>1680</v>
      </c>
      <c r="B1872" s="29">
        <v>9557.0</v>
      </c>
      <c r="C1872" s="59">
        <v>9557.0</v>
      </c>
      <c r="D1872" s="27">
        <v>0.0</v>
      </c>
      <c r="E1872" s="41"/>
    </row>
    <row r="1873" hidden="1">
      <c r="A1873" s="35" t="s">
        <v>1681</v>
      </c>
      <c r="B1873" s="29">
        <v>390423.5</v>
      </c>
      <c r="C1873" s="59">
        <v>389855.5</v>
      </c>
      <c r="D1873" s="27">
        <v>-568.0</v>
      </c>
      <c r="E1873" s="41"/>
    </row>
    <row r="1874" hidden="1">
      <c r="A1874" s="36" t="s">
        <v>1682</v>
      </c>
      <c r="B1874" s="42">
        <v>1.5</v>
      </c>
      <c r="C1874" s="65">
        <v>1.5</v>
      </c>
      <c r="D1874" s="66">
        <v>0.0</v>
      </c>
      <c r="E1874" s="45"/>
    </row>
    <row r="1875" hidden="1"/>
    <row r="1876" hidden="1"/>
    <row r="1877" hidden="1">
      <c r="A1877" s="5" t="s">
        <v>1982</v>
      </c>
      <c r="B1877" s="6"/>
      <c r="C1877" s="6"/>
      <c r="D1877" s="6"/>
      <c r="E1877" s="7"/>
    </row>
    <row r="1878" hidden="1">
      <c r="A1878" s="10"/>
      <c r="B1878" s="11"/>
      <c r="C1878" s="11"/>
      <c r="D1878" s="11"/>
      <c r="E1878" s="12"/>
    </row>
    <row r="1879" hidden="1">
      <c r="A1879" s="5" t="s">
        <v>1655</v>
      </c>
      <c r="B1879" s="6"/>
      <c r="C1879" s="6"/>
      <c r="D1879" s="6"/>
      <c r="E1879" s="7"/>
    </row>
    <row r="1880" hidden="1">
      <c r="A1880" s="10"/>
      <c r="B1880" s="11"/>
      <c r="C1880" s="11"/>
      <c r="D1880" s="11"/>
      <c r="E1880" s="12"/>
    </row>
    <row r="1881" hidden="1">
      <c r="A1881" s="13">
        <v>45931.0</v>
      </c>
      <c r="B1881" s="6"/>
      <c r="C1881" s="54" t="s">
        <v>1656</v>
      </c>
      <c r="D1881" s="15">
        <v>45935.0</v>
      </c>
      <c r="E1881" s="7"/>
    </row>
    <row r="1882" hidden="1">
      <c r="A1882" s="10"/>
      <c r="B1882" s="11"/>
      <c r="C1882" s="16"/>
      <c r="D1882" s="11"/>
      <c r="E1882" s="12"/>
    </row>
    <row r="1883" hidden="1">
      <c r="A1883" s="55" t="s">
        <v>1988</v>
      </c>
      <c r="B1883" s="7"/>
      <c r="C1883" s="16"/>
      <c r="D1883" s="56" t="s">
        <v>1986</v>
      </c>
      <c r="E1883" s="7"/>
    </row>
    <row r="1884" hidden="1">
      <c r="A1884" s="10"/>
      <c r="B1884" s="12"/>
      <c r="C1884" s="16"/>
      <c r="D1884" s="11"/>
      <c r="E1884" s="12"/>
    </row>
    <row r="1885" hidden="1">
      <c r="A1885" s="19" t="s">
        <v>1657</v>
      </c>
      <c r="B1885" s="6"/>
      <c r="C1885" s="6"/>
      <c r="D1885" s="6"/>
      <c r="E1885" s="7"/>
    </row>
    <row r="1886" hidden="1">
      <c r="A1886" s="20" t="s">
        <v>1658</v>
      </c>
      <c r="B1886" s="21" t="s">
        <v>1659</v>
      </c>
      <c r="C1886" s="22" t="s">
        <v>1660</v>
      </c>
      <c r="D1886" s="21" t="s">
        <v>1661</v>
      </c>
      <c r="E1886" s="23" t="s">
        <v>13</v>
      </c>
    </row>
    <row r="1887" hidden="1">
      <c r="A1887" s="57" t="s">
        <v>1662</v>
      </c>
      <c r="B1887" s="25">
        <v>21719.0</v>
      </c>
      <c r="C1887" s="26">
        <v>21720.0</v>
      </c>
      <c r="D1887" s="27">
        <v>1.0</v>
      </c>
      <c r="E1887" s="28"/>
    </row>
    <row r="1888" hidden="1">
      <c r="A1888" s="57" t="s">
        <v>1663</v>
      </c>
      <c r="B1888" s="29">
        <v>20581.0</v>
      </c>
      <c r="C1888" s="26">
        <v>20581.0</v>
      </c>
      <c r="D1888" s="27">
        <v>0.0</v>
      </c>
      <c r="E1888" s="28"/>
    </row>
    <row r="1889" hidden="1">
      <c r="A1889" s="57" t="s">
        <v>1664</v>
      </c>
      <c r="B1889" s="29">
        <v>984.0</v>
      </c>
      <c r="C1889" s="26">
        <v>984.0</v>
      </c>
      <c r="D1889" s="27">
        <v>0.0</v>
      </c>
      <c r="E1889" s="41"/>
    </row>
    <row r="1890" hidden="1">
      <c r="A1890" s="57" t="s">
        <v>1666</v>
      </c>
      <c r="B1890" s="29">
        <v>1000.0</v>
      </c>
      <c r="C1890" s="26">
        <v>1000.0</v>
      </c>
      <c r="D1890" s="27">
        <v>0.0</v>
      </c>
      <c r="E1890" s="41"/>
    </row>
    <row r="1891" hidden="1">
      <c r="A1891" s="31" t="s">
        <v>1668</v>
      </c>
      <c r="B1891" s="29">
        <v>0.0</v>
      </c>
      <c r="C1891" s="26"/>
      <c r="D1891" s="27">
        <v>0.0</v>
      </c>
      <c r="E1891" s="28"/>
    </row>
    <row r="1892" hidden="1">
      <c r="A1892" s="31" t="s">
        <v>1669</v>
      </c>
      <c r="B1892" s="29">
        <v>0.0</v>
      </c>
      <c r="C1892" s="26"/>
      <c r="D1892" s="27">
        <v>0.0</v>
      </c>
      <c r="E1892" s="41"/>
    </row>
    <row r="1893" hidden="1">
      <c r="A1893" s="31" t="s">
        <v>1671</v>
      </c>
      <c r="B1893" s="29">
        <v>218.0</v>
      </c>
      <c r="C1893" s="26">
        <v>218.0</v>
      </c>
      <c r="D1893" s="27">
        <v>0.0</v>
      </c>
      <c r="E1893" s="28" t="s">
        <v>3819</v>
      </c>
    </row>
    <row r="1894" hidden="1">
      <c r="A1894" s="31" t="s">
        <v>1673</v>
      </c>
      <c r="B1894" s="29">
        <v>3280.0</v>
      </c>
      <c r="C1894" s="26">
        <v>3280.0</v>
      </c>
      <c r="D1894" s="27">
        <v>0.0</v>
      </c>
      <c r="E1894" s="40"/>
    </row>
    <row r="1895" hidden="1">
      <c r="A1895" s="58" t="s">
        <v>1674</v>
      </c>
      <c r="B1895" s="29">
        <v>93284.0</v>
      </c>
      <c r="C1895" s="29">
        <v>93284.0</v>
      </c>
      <c r="D1895" s="27">
        <v>0.0</v>
      </c>
      <c r="E1895" s="41"/>
    </row>
    <row r="1896" hidden="1">
      <c r="A1896" s="58" t="s">
        <v>1675</v>
      </c>
      <c r="B1896" s="29">
        <v>39065.0</v>
      </c>
      <c r="C1896" s="59">
        <v>39065.0</v>
      </c>
      <c r="D1896" s="27">
        <v>0.0</v>
      </c>
      <c r="E1896" s="41"/>
    </row>
    <row r="1897" hidden="1">
      <c r="A1897" s="58" t="s">
        <v>1676</v>
      </c>
      <c r="B1897" s="29">
        <v>62699.0</v>
      </c>
      <c r="C1897" s="59">
        <v>62699.0</v>
      </c>
      <c r="D1897" s="27">
        <v>0.0</v>
      </c>
      <c r="E1897" s="41"/>
    </row>
    <row r="1898" hidden="1">
      <c r="A1898" s="58" t="s">
        <v>1677</v>
      </c>
      <c r="B1898" s="29">
        <v>47095.5</v>
      </c>
      <c r="C1898" s="59">
        <v>47095.5</v>
      </c>
      <c r="D1898" s="27">
        <v>0.0</v>
      </c>
      <c r="E1898" s="41"/>
    </row>
    <row r="1899" hidden="1">
      <c r="A1899" s="58" t="s">
        <v>1679</v>
      </c>
      <c r="B1899" s="29">
        <v>674.0</v>
      </c>
      <c r="C1899" s="59">
        <v>674.0</v>
      </c>
      <c r="D1899" s="27">
        <v>0.0</v>
      </c>
      <c r="E1899" s="41"/>
    </row>
    <row r="1900" hidden="1">
      <c r="A1900" s="58" t="s">
        <v>1680</v>
      </c>
      <c r="B1900" s="29">
        <v>7340.0</v>
      </c>
      <c r="C1900" s="59">
        <v>7340.0</v>
      </c>
      <c r="D1900" s="27">
        <v>0.0</v>
      </c>
      <c r="E1900" s="41"/>
    </row>
    <row r="1901" hidden="1">
      <c r="A1901" s="35" t="s">
        <v>1681</v>
      </c>
      <c r="B1901" s="29">
        <v>290598.5</v>
      </c>
      <c r="C1901" s="59">
        <v>290598.5</v>
      </c>
      <c r="D1901" s="27">
        <v>0.0</v>
      </c>
      <c r="E1901" s="41"/>
    </row>
    <row r="1902" hidden="1">
      <c r="A1902" s="36" t="s">
        <v>1682</v>
      </c>
      <c r="B1902" s="42">
        <v>1.0</v>
      </c>
      <c r="C1902" s="65">
        <v>2.0</v>
      </c>
      <c r="D1902" s="66">
        <v>1.0</v>
      </c>
      <c r="E1902" s="45"/>
    </row>
    <row r="1903" hidden="1"/>
    <row r="1904" hidden="1"/>
    <row r="1905" hidden="1">
      <c r="A1905" s="5" t="s">
        <v>1982</v>
      </c>
      <c r="B1905" s="6"/>
      <c r="C1905" s="6"/>
      <c r="D1905" s="6"/>
      <c r="E1905" s="7"/>
    </row>
    <row r="1906" hidden="1">
      <c r="A1906" s="10"/>
      <c r="B1906" s="11"/>
      <c r="C1906" s="11"/>
      <c r="D1906" s="11"/>
      <c r="E1906" s="12"/>
    </row>
    <row r="1907" hidden="1">
      <c r="A1907" s="5" t="s">
        <v>1655</v>
      </c>
      <c r="B1907" s="6"/>
      <c r="C1907" s="6"/>
      <c r="D1907" s="6"/>
      <c r="E1907" s="7"/>
    </row>
    <row r="1908" hidden="1">
      <c r="A1908" s="10"/>
      <c r="B1908" s="11"/>
      <c r="C1908" s="11"/>
      <c r="D1908" s="11"/>
      <c r="E1908" s="12"/>
    </row>
    <row r="1909" hidden="1">
      <c r="A1909" s="13">
        <v>45936.0</v>
      </c>
      <c r="B1909" s="6"/>
      <c r="C1909" s="54" t="s">
        <v>1656</v>
      </c>
      <c r="D1909" s="15">
        <v>45942.0</v>
      </c>
      <c r="E1909" s="7"/>
    </row>
    <row r="1910" hidden="1">
      <c r="A1910" s="10"/>
      <c r="B1910" s="11"/>
      <c r="C1910" s="16"/>
      <c r="D1910" s="11"/>
      <c r="E1910" s="12"/>
    </row>
    <row r="1911" hidden="1">
      <c r="A1911" s="55" t="s">
        <v>1985</v>
      </c>
      <c r="B1911" s="7"/>
      <c r="C1911" s="16"/>
      <c r="D1911" s="56" t="s">
        <v>1986</v>
      </c>
      <c r="E1911" s="7"/>
    </row>
    <row r="1912" hidden="1">
      <c r="A1912" s="10"/>
      <c r="B1912" s="12"/>
      <c r="C1912" s="16"/>
      <c r="D1912" s="11"/>
      <c r="E1912" s="12"/>
    </row>
    <row r="1913" hidden="1">
      <c r="A1913" s="19" t="s">
        <v>1657</v>
      </c>
      <c r="B1913" s="6"/>
      <c r="C1913" s="6"/>
      <c r="D1913" s="6"/>
      <c r="E1913" s="7"/>
    </row>
    <row r="1914" hidden="1">
      <c r="A1914" s="20" t="s">
        <v>1658</v>
      </c>
      <c r="B1914" s="21" t="s">
        <v>1659</v>
      </c>
      <c r="C1914" s="22" t="s">
        <v>1660</v>
      </c>
      <c r="D1914" s="21" t="s">
        <v>1661</v>
      </c>
      <c r="E1914" s="23" t="s">
        <v>13</v>
      </c>
    </row>
    <row r="1915" hidden="1">
      <c r="A1915" s="57" t="s">
        <v>1662</v>
      </c>
      <c r="B1915" s="25">
        <v>13171.0</v>
      </c>
      <c r="C1915" s="26">
        <v>15840.0</v>
      </c>
      <c r="D1915" s="27">
        <v>2669.0</v>
      </c>
      <c r="E1915" s="28"/>
    </row>
    <row r="1916" hidden="1">
      <c r="A1916" s="57" t="s">
        <v>1663</v>
      </c>
      <c r="B1916" s="29">
        <v>24903.0</v>
      </c>
      <c r="C1916" s="26">
        <v>24903.0</v>
      </c>
      <c r="D1916" s="27">
        <v>0.0</v>
      </c>
      <c r="E1916" s="28"/>
    </row>
    <row r="1917" hidden="1">
      <c r="A1917" s="57" t="s">
        <v>1664</v>
      </c>
      <c r="B1917" s="29">
        <v>2907.0</v>
      </c>
      <c r="C1917" s="26">
        <v>240.0</v>
      </c>
      <c r="D1917" s="27">
        <v>-2667.0</v>
      </c>
      <c r="E1917" s="41"/>
    </row>
    <row r="1918" hidden="1">
      <c r="A1918" s="57" t="s">
        <v>1666</v>
      </c>
      <c r="B1918" s="29">
        <v>0.0</v>
      </c>
      <c r="C1918" s="26"/>
      <c r="D1918" s="27">
        <v>0.0</v>
      </c>
      <c r="E1918" s="41"/>
    </row>
    <row r="1919" hidden="1">
      <c r="A1919" s="31" t="s">
        <v>1668</v>
      </c>
      <c r="B1919" s="29">
        <v>0.0</v>
      </c>
      <c r="C1919" s="26"/>
      <c r="D1919" s="27">
        <v>0.0</v>
      </c>
      <c r="E1919" s="28"/>
    </row>
    <row r="1920" hidden="1">
      <c r="A1920" s="31" t="s">
        <v>1669</v>
      </c>
      <c r="B1920" s="29">
        <v>246.0</v>
      </c>
      <c r="C1920" s="26">
        <v>246.0</v>
      </c>
      <c r="D1920" s="27">
        <v>0.0</v>
      </c>
      <c r="E1920" s="41"/>
    </row>
    <row r="1921" hidden="1">
      <c r="A1921" s="31" t="s">
        <v>1671</v>
      </c>
      <c r="B1921" s="29">
        <v>2635.0</v>
      </c>
      <c r="C1921" s="26">
        <v>2475.0</v>
      </c>
      <c r="D1921" s="27">
        <v>-160.0</v>
      </c>
      <c r="E1921" s="28" t="s">
        <v>3820</v>
      </c>
    </row>
    <row r="1922" hidden="1">
      <c r="A1922" s="31" t="s">
        <v>1673</v>
      </c>
      <c r="B1922" s="29">
        <v>3760.0</v>
      </c>
      <c r="C1922" s="26">
        <v>4000.0</v>
      </c>
      <c r="D1922" s="27">
        <v>240.0</v>
      </c>
      <c r="E1922" s="40"/>
    </row>
    <row r="1923" hidden="1">
      <c r="A1923" s="58" t="s">
        <v>1674</v>
      </c>
      <c r="B1923" s="29">
        <v>108457.0</v>
      </c>
      <c r="C1923" s="29">
        <v>108457.0</v>
      </c>
      <c r="D1923" s="27">
        <v>0.0</v>
      </c>
      <c r="E1923" s="41"/>
    </row>
    <row r="1924" hidden="1">
      <c r="A1924" s="58" t="s">
        <v>1675</v>
      </c>
      <c r="B1924" s="29">
        <v>61969.0</v>
      </c>
      <c r="C1924" s="59">
        <v>61969.0</v>
      </c>
      <c r="D1924" s="27">
        <v>0.0</v>
      </c>
      <c r="E1924" s="41"/>
    </row>
    <row r="1925" hidden="1">
      <c r="A1925" s="58" t="s">
        <v>1676</v>
      </c>
      <c r="B1925" s="29">
        <v>82140.0</v>
      </c>
      <c r="C1925" s="59">
        <v>82140.0</v>
      </c>
      <c r="D1925" s="27">
        <v>0.0</v>
      </c>
      <c r="E1925" s="41"/>
    </row>
    <row r="1926" hidden="1">
      <c r="A1926" s="58" t="s">
        <v>1677</v>
      </c>
      <c r="B1926" s="29">
        <v>64561.5</v>
      </c>
      <c r="C1926" s="59">
        <v>64561.5</v>
      </c>
      <c r="D1926" s="27">
        <v>0.0</v>
      </c>
      <c r="E1926" s="41"/>
    </row>
    <row r="1927" hidden="1">
      <c r="A1927" s="58" t="s">
        <v>1679</v>
      </c>
      <c r="B1927" s="29">
        <v>2338.0</v>
      </c>
      <c r="C1927" s="59">
        <v>2338.0</v>
      </c>
      <c r="D1927" s="27">
        <v>0.0</v>
      </c>
      <c r="E1927" s="41"/>
    </row>
    <row r="1928" hidden="1">
      <c r="A1928" s="58" t="s">
        <v>1680</v>
      </c>
      <c r="B1928" s="29">
        <v>4293.0</v>
      </c>
      <c r="C1928" s="59">
        <v>4293.0</v>
      </c>
      <c r="D1928" s="27">
        <v>0.0</v>
      </c>
      <c r="E1928" s="41"/>
    </row>
    <row r="1929" hidden="1">
      <c r="A1929" s="35" t="s">
        <v>1681</v>
      </c>
      <c r="B1929" s="29">
        <v>367087.0</v>
      </c>
      <c r="C1929" s="59">
        <v>367087.0</v>
      </c>
      <c r="D1929" s="27">
        <v>0.0</v>
      </c>
      <c r="E1929" s="41"/>
    </row>
    <row r="1930" hidden="1">
      <c r="A1930" s="36" t="s">
        <v>1682</v>
      </c>
      <c r="B1930" s="42">
        <v>0.5</v>
      </c>
      <c r="C1930" s="65">
        <v>82.5</v>
      </c>
      <c r="D1930" s="66">
        <v>82.0</v>
      </c>
      <c r="E1930" s="45"/>
    </row>
    <row r="1931" hidden="1"/>
    <row r="1932" hidden="1"/>
    <row r="1933" hidden="1">
      <c r="A1933" s="5" t="s">
        <v>1982</v>
      </c>
      <c r="B1933" s="6"/>
      <c r="C1933" s="6"/>
      <c r="D1933" s="6"/>
      <c r="E1933" s="7"/>
    </row>
    <row r="1934" hidden="1">
      <c r="A1934" s="10"/>
      <c r="B1934" s="11"/>
      <c r="C1934" s="11"/>
      <c r="D1934" s="11"/>
      <c r="E1934" s="12"/>
    </row>
    <row r="1935" hidden="1">
      <c r="A1935" s="5" t="s">
        <v>1655</v>
      </c>
      <c r="B1935" s="6"/>
      <c r="C1935" s="6"/>
      <c r="D1935" s="6"/>
      <c r="E1935" s="7"/>
    </row>
    <row r="1936" hidden="1">
      <c r="A1936" s="10"/>
      <c r="B1936" s="11"/>
      <c r="C1936" s="11"/>
      <c r="D1936" s="11"/>
      <c r="E1936" s="12"/>
    </row>
    <row r="1937" hidden="1">
      <c r="A1937" s="13">
        <v>45950.0</v>
      </c>
      <c r="B1937" s="6"/>
      <c r="C1937" s="54" t="s">
        <v>1656</v>
      </c>
      <c r="D1937" s="15">
        <v>45956.0</v>
      </c>
      <c r="E1937" s="7"/>
    </row>
    <row r="1938" hidden="1">
      <c r="A1938" s="10"/>
      <c r="B1938" s="11"/>
      <c r="C1938" s="16"/>
      <c r="D1938" s="11"/>
      <c r="E1938" s="12"/>
    </row>
    <row r="1939" hidden="1">
      <c r="A1939" s="55" t="s">
        <v>1985</v>
      </c>
      <c r="B1939" s="7"/>
      <c r="C1939" s="16"/>
      <c r="D1939" s="56" t="s">
        <v>1986</v>
      </c>
      <c r="E1939" s="7"/>
    </row>
    <row r="1940" hidden="1">
      <c r="A1940" s="10"/>
      <c r="B1940" s="12"/>
      <c r="C1940" s="16"/>
      <c r="D1940" s="11"/>
      <c r="E1940" s="12"/>
    </row>
    <row r="1941" hidden="1">
      <c r="A1941" s="19" t="s">
        <v>1657</v>
      </c>
      <c r="B1941" s="6"/>
      <c r="C1941" s="6"/>
      <c r="D1941" s="6"/>
      <c r="E1941" s="7"/>
    </row>
    <row r="1942" hidden="1">
      <c r="A1942" s="20" t="s">
        <v>1658</v>
      </c>
      <c r="B1942" s="21" t="s">
        <v>1659</v>
      </c>
      <c r="C1942" s="22" t="s">
        <v>1660</v>
      </c>
      <c r="D1942" s="21" t="s">
        <v>1661</v>
      </c>
      <c r="E1942" s="23" t="s">
        <v>13</v>
      </c>
    </row>
    <row r="1943" hidden="1">
      <c r="A1943" s="57" t="s">
        <v>1662</v>
      </c>
      <c r="B1943" s="25">
        <v>36762.0</v>
      </c>
      <c r="C1943" s="26">
        <v>36762.0</v>
      </c>
      <c r="D1943" s="27">
        <v>0.0</v>
      </c>
      <c r="E1943" s="28"/>
    </row>
    <row r="1944" hidden="1">
      <c r="A1944" s="57" t="s">
        <v>1663</v>
      </c>
      <c r="B1944" s="29">
        <v>22710.0</v>
      </c>
      <c r="C1944" s="26">
        <v>22710.0</v>
      </c>
      <c r="D1944" s="27">
        <v>0.0</v>
      </c>
      <c r="E1944" s="28"/>
    </row>
    <row r="1945" hidden="1">
      <c r="A1945" s="57" t="s">
        <v>1664</v>
      </c>
      <c r="B1945" s="29">
        <v>200.0</v>
      </c>
      <c r="C1945" s="26">
        <v>200.0</v>
      </c>
      <c r="D1945" s="27">
        <v>0.0</v>
      </c>
      <c r="E1945" s="41"/>
    </row>
    <row r="1946" hidden="1">
      <c r="A1946" s="57" t="s">
        <v>1666</v>
      </c>
      <c r="B1946" s="29">
        <v>1000.0</v>
      </c>
      <c r="C1946" s="26">
        <v>1000.0</v>
      </c>
      <c r="D1946" s="27">
        <v>0.0</v>
      </c>
      <c r="E1946" s="41"/>
    </row>
    <row r="1947" hidden="1">
      <c r="A1947" s="31" t="s">
        <v>1668</v>
      </c>
      <c r="B1947" s="29">
        <v>0.0</v>
      </c>
      <c r="C1947" s="26"/>
      <c r="D1947" s="27">
        <v>0.0</v>
      </c>
      <c r="E1947" s="28"/>
    </row>
    <row r="1948" hidden="1">
      <c r="A1948" s="31" t="s">
        <v>1669</v>
      </c>
      <c r="B1948" s="29">
        <v>30.0</v>
      </c>
      <c r="C1948" s="26"/>
      <c r="D1948" s="27">
        <v>-30.0</v>
      </c>
      <c r="E1948" s="41"/>
    </row>
    <row r="1949" hidden="1">
      <c r="A1949" s="31" t="s">
        <v>1671</v>
      </c>
      <c r="B1949" s="29">
        <v>0.0</v>
      </c>
      <c r="C1949" s="26"/>
      <c r="D1949" s="27">
        <v>0.0</v>
      </c>
      <c r="E1949" s="28"/>
    </row>
    <row r="1950" hidden="1">
      <c r="A1950" s="31" t="s">
        <v>1673</v>
      </c>
      <c r="B1950" s="29">
        <v>2440.0</v>
      </c>
      <c r="C1950" s="26">
        <v>2440.0</v>
      </c>
      <c r="D1950" s="27">
        <v>0.0</v>
      </c>
      <c r="E1950" s="40"/>
    </row>
    <row r="1951" hidden="1">
      <c r="A1951" s="58" t="s">
        <v>1674</v>
      </c>
      <c r="B1951" s="29">
        <v>105445.0</v>
      </c>
      <c r="C1951" s="29">
        <v>105445.0</v>
      </c>
      <c r="D1951" s="27">
        <v>0.0</v>
      </c>
      <c r="E1951" s="41"/>
    </row>
    <row r="1952" hidden="1">
      <c r="A1952" s="58" t="s">
        <v>1675</v>
      </c>
      <c r="B1952" s="29">
        <v>51354.0</v>
      </c>
      <c r="C1952" s="59">
        <v>51354.0</v>
      </c>
      <c r="D1952" s="27">
        <v>0.0</v>
      </c>
      <c r="E1952" s="41"/>
    </row>
    <row r="1953" hidden="1">
      <c r="A1953" s="58" t="s">
        <v>1676</v>
      </c>
      <c r="B1953" s="29">
        <v>72099.0</v>
      </c>
      <c r="C1953" s="59">
        <v>71670.0</v>
      </c>
      <c r="D1953" s="27">
        <v>-429.0</v>
      </c>
      <c r="E1953" s="41"/>
    </row>
    <row r="1954" hidden="1">
      <c r="A1954" s="58" t="s">
        <v>1677</v>
      </c>
      <c r="B1954" s="29">
        <v>51773.5</v>
      </c>
      <c r="C1954" s="59">
        <v>51773.5</v>
      </c>
      <c r="D1954" s="27">
        <v>0.0</v>
      </c>
      <c r="E1954" s="41"/>
    </row>
    <row r="1955" hidden="1">
      <c r="A1955" s="58" t="s">
        <v>1679</v>
      </c>
      <c r="B1955" s="29">
        <v>4384.0</v>
      </c>
      <c r="C1955" s="59">
        <v>4384.0</v>
      </c>
      <c r="D1955" s="27">
        <v>0.0</v>
      </c>
      <c r="E1955" s="41"/>
    </row>
    <row r="1956" hidden="1">
      <c r="A1956" s="58" t="s">
        <v>1680</v>
      </c>
      <c r="B1956" s="29">
        <v>15598.0</v>
      </c>
      <c r="C1956" s="59">
        <v>15598.0</v>
      </c>
      <c r="D1956" s="27">
        <v>0.0</v>
      </c>
      <c r="E1956" s="41"/>
    </row>
    <row r="1957" hidden="1">
      <c r="A1957" s="35" t="s">
        <v>1681</v>
      </c>
      <c r="B1957" s="29">
        <v>348197.5</v>
      </c>
      <c r="C1957" s="59">
        <v>347768.5</v>
      </c>
      <c r="D1957" s="27">
        <v>-429.0</v>
      </c>
      <c r="E1957" s="41"/>
    </row>
    <row r="1958" hidden="1">
      <c r="A1958" s="36" t="s">
        <v>1682</v>
      </c>
      <c r="B1958" s="42">
        <v>0.0</v>
      </c>
      <c r="C1958" s="65">
        <v>-30.0</v>
      </c>
      <c r="D1958" s="66">
        <v>-30.0</v>
      </c>
      <c r="E1958" s="45"/>
    </row>
    <row r="1959" hidden="1"/>
    <row r="1960" hidden="1"/>
    <row r="1961" hidden="1">
      <c r="A1961" s="5" t="s">
        <v>1982</v>
      </c>
      <c r="B1961" s="6"/>
      <c r="C1961" s="6"/>
      <c r="D1961" s="6"/>
      <c r="E1961" s="7"/>
    </row>
    <row r="1962" hidden="1">
      <c r="A1962" s="10"/>
      <c r="B1962" s="11"/>
      <c r="C1962" s="11"/>
      <c r="D1962" s="11"/>
      <c r="E1962" s="12"/>
    </row>
    <row r="1963" hidden="1">
      <c r="A1963" s="5" t="s">
        <v>1655</v>
      </c>
      <c r="B1963" s="6"/>
      <c r="C1963" s="6"/>
      <c r="D1963" s="6"/>
      <c r="E1963" s="7"/>
    </row>
    <row r="1964" hidden="1">
      <c r="A1964" s="10"/>
      <c r="B1964" s="11"/>
      <c r="C1964" s="11"/>
      <c r="D1964" s="11"/>
      <c r="E1964" s="12"/>
    </row>
    <row r="1965" hidden="1">
      <c r="A1965" s="13">
        <v>45957.0</v>
      </c>
      <c r="B1965" s="6"/>
      <c r="C1965" s="54" t="s">
        <v>1656</v>
      </c>
      <c r="D1965" s="15">
        <v>45961.0</v>
      </c>
      <c r="E1965" s="7"/>
    </row>
    <row r="1966" hidden="1">
      <c r="A1966" s="10"/>
      <c r="B1966" s="11"/>
      <c r="C1966" s="16"/>
      <c r="D1966" s="11"/>
      <c r="E1966" s="12"/>
    </row>
    <row r="1967" hidden="1">
      <c r="A1967" s="55" t="s">
        <v>1985</v>
      </c>
      <c r="B1967" s="7"/>
      <c r="C1967" s="16"/>
      <c r="D1967" s="56" t="s">
        <v>1992</v>
      </c>
      <c r="E1967" s="7"/>
    </row>
    <row r="1968" hidden="1">
      <c r="A1968" s="10"/>
      <c r="B1968" s="12"/>
      <c r="C1968" s="16"/>
      <c r="D1968" s="11"/>
      <c r="E1968" s="12"/>
    </row>
    <row r="1969" hidden="1">
      <c r="A1969" s="19" t="s">
        <v>1657</v>
      </c>
      <c r="B1969" s="6"/>
      <c r="C1969" s="6"/>
      <c r="D1969" s="6"/>
      <c r="E1969" s="7"/>
    </row>
    <row r="1970" hidden="1">
      <c r="A1970" s="20" t="s">
        <v>1658</v>
      </c>
      <c r="B1970" s="21" t="s">
        <v>1659</v>
      </c>
      <c r="C1970" s="22" t="s">
        <v>1660</v>
      </c>
      <c r="D1970" s="21" t="s">
        <v>1661</v>
      </c>
      <c r="E1970" s="23" t="s">
        <v>13</v>
      </c>
    </row>
    <row r="1971" hidden="1">
      <c r="A1971" s="57" t="s">
        <v>1662</v>
      </c>
      <c r="B1971" s="25">
        <v>25738.0</v>
      </c>
      <c r="C1971" s="26">
        <v>25740.0</v>
      </c>
      <c r="D1971" s="27">
        <v>2.0</v>
      </c>
      <c r="E1971" s="28"/>
    </row>
    <row r="1972" hidden="1">
      <c r="A1972" s="57" t="s">
        <v>1663</v>
      </c>
      <c r="B1972" s="29">
        <v>14008.0</v>
      </c>
      <c r="C1972" s="26">
        <v>14008.0</v>
      </c>
      <c r="D1972" s="27">
        <v>0.0</v>
      </c>
      <c r="E1972" s="28"/>
    </row>
    <row r="1973" hidden="1">
      <c r="A1973" s="57" t="s">
        <v>1664</v>
      </c>
      <c r="B1973" s="29">
        <v>0.0</v>
      </c>
      <c r="C1973" s="26"/>
      <c r="D1973" s="27">
        <v>0.0</v>
      </c>
      <c r="E1973" s="41"/>
    </row>
    <row r="1974" hidden="1">
      <c r="A1974" s="57" t="s">
        <v>1666</v>
      </c>
      <c r="B1974" s="29">
        <v>1000.0</v>
      </c>
      <c r="C1974" s="26">
        <v>1000.0</v>
      </c>
      <c r="D1974" s="27">
        <v>0.0</v>
      </c>
      <c r="E1974" s="41"/>
    </row>
    <row r="1975" hidden="1">
      <c r="A1975" s="31" t="s">
        <v>1668</v>
      </c>
      <c r="B1975" s="29">
        <v>0.0</v>
      </c>
      <c r="C1975" s="26"/>
      <c r="D1975" s="27">
        <v>0.0</v>
      </c>
      <c r="E1975" s="28"/>
    </row>
    <row r="1976" hidden="1">
      <c r="A1976" s="31" t="s">
        <v>1669</v>
      </c>
      <c r="B1976" s="29">
        <v>0.0</v>
      </c>
      <c r="C1976" s="26"/>
      <c r="D1976" s="27">
        <v>0.0</v>
      </c>
      <c r="E1976" s="41"/>
    </row>
    <row r="1977" hidden="1">
      <c r="A1977" s="31" t="s">
        <v>1671</v>
      </c>
      <c r="B1977" s="29">
        <v>2000.0</v>
      </c>
      <c r="C1977" s="26">
        <v>2000.0</v>
      </c>
      <c r="D1977" s="27">
        <v>0.0</v>
      </c>
      <c r="E1977" s="28"/>
    </row>
    <row r="1978" hidden="1">
      <c r="A1978" s="31" t="s">
        <v>1673</v>
      </c>
      <c r="B1978" s="29">
        <v>760.0</v>
      </c>
      <c r="C1978" s="26">
        <v>760.0</v>
      </c>
      <c r="D1978" s="27">
        <v>0.0</v>
      </c>
      <c r="E1978" s="40"/>
    </row>
    <row r="1979" hidden="1">
      <c r="A1979" s="58" t="s">
        <v>1674</v>
      </c>
      <c r="B1979" s="29">
        <v>82386.0</v>
      </c>
      <c r="C1979" s="29">
        <v>82386.0</v>
      </c>
      <c r="D1979" s="27">
        <v>0.0</v>
      </c>
      <c r="E1979" s="41"/>
    </row>
    <row r="1980" hidden="1">
      <c r="A1980" s="58" t="s">
        <v>1675</v>
      </c>
      <c r="B1980" s="29">
        <v>42664.0</v>
      </c>
      <c r="C1980" s="59">
        <v>42664.0</v>
      </c>
      <c r="D1980" s="27">
        <v>0.0</v>
      </c>
      <c r="E1980" s="41"/>
    </row>
    <row r="1981" hidden="1">
      <c r="A1981" s="58" t="s">
        <v>1676</v>
      </c>
      <c r="B1981" s="29">
        <v>51107.0</v>
      </c>
      <c r="C1981" s="59">
        <v>50713.0</v>
      </c>
      <c r="D1981" s="27">
        <v>-394.0</v>
      </c>
      <c r="E1981" s="41"/>
    </row>
    <row r="1982" hidden="1">
      <c r="A1982" s="58" t="s">
        <v>1677</v>
      </c>
      <c r="B1982" s="29">
        <v>45958.0</v>
      </c>
      <c r="C1982" s="59">
        <v>45958.0</v>
      </c>
      <c r="D1982" s="27">
        <v>0.0</v>
      </c>
      <c r="E1982" s="41"/>
    </row>
    <row r="1983" hidden="1">
      <c r="A1983" s="58" t="s">
        <v>1679</v>
      </c>
      <c r="B1983" s="29">
        <v>1577.0</v>
      </c>
      <c r="C1983" s="59">
        <v>3507.0</v>
      </c>
      <c r="D1983" s="27">
        <v>1930.0</v>
      </c>
      <c r="E1983" s="41"/>
    </row>
    <row r="1984" hidden="1">
      <c r="A1984" s="58" t="s">
        <v>1680</v>
      </c>
      <c r="B1984" s="29">
        <v>10375.0</v>
      </c>
      <c r="C1984" s="59">
        <v>10375.0</v>
      </c>
      <c r="D1984" s="27">
        <v>0.0</v>
      </c>
      <c r="E1984" s="41"/>
    </row>
    <row r="1985" hidden="1">
      <c r="A1985" s="35" t="s">
        <v>1681</v>
      </c>
      <c r="B1985" s="29">
        <v>267198.0</v>
      </c>
      <c r="C1985" s="59">
        <v>266804.0</v>
      </c>
      <c r="D1985" s="27">
        <v>-394.0</v>
      </c>
      <c r="E1985" s="41"/>
    </row>
    <row r="1986" hidden="1">
      <c r="A1986" s="36" t="s">
        <v>1682</v>
      </c>
      <c r="B1986" s="42">
        <v>0.0</v>
      </c>
      <c r="C1986" s="65">
        <v>1932.0</v>
      </c>
      <c r="D1986" s="66">
        <v>1932.0</v>
      </c>
      <c r="E1986" s="45"/>
    </row>
    <row r="1987" hidden="1"/>
    <row r="1988" hidden="1"/>
    <row r="1989" hidden="1">
      <c r="A1989" s="5" t="s">
        <v>1982</v>
      </c>
      <c r="B1989" s="6"/>
      <c r="C1989" s="6"/>
      <c r="D1989" s="6"/>
      <c r="E1989" s="7"/>
    </row>
    <row r="1990" hidden="1">
      <c r="A1990" s="10"/>
      <c r="B1990" s="11"/>
      <c r="C1990" s="11"/>
      <c r="D1990" s="11"/>
      <c r="E1990" s="12"/>
    </row>
    <row r="1991" hidden="1">
      <c r="A1991" s="5" t="s">
        <v>1655</v>
      </c>
      <c r="B1991" s="6"/>
      <c r="C1991" s="6"/>
      <c r="D1991" s="6"/>
      <c r="E1991" s="7"/>
    </row>
    <row r="1992" hidden="1">
      <c r="A1992" s="10"/>
      <c r="B1992" s="11"/>
      <c r="C1992" s="11"/>
      <c r="D1992" s="11"/>
      <c r="E1992" s="12"/>
    </row>
    <row r="1993" hidden="1">
      <c r="A1993" s="13">
        <v>45962.0</v>
      </c>
      <c r="B1993" s="6"/>
      <c r="C1993" s="54" t="s">
        <v>1656</v>
      </c>
      <c r="D1993" s="15">
        <v>45963.0</v>
      </c>
      <c r="E1993" s="7"/>
    </row>
    <row r="1994" hidden="1">
      <c r="A1994" s="10"/>
      <c r="B1994" s="11"/>
      <c r="C1994" s="16"/>
      <c r="D1994" s="11"/>
      <c r="E1994" s="12"/>
    </row>
    <row r="1995" hidden="1">
      <c r="A1995" s="55" t="s">
        <v>1994</v>
      </c>
      <c r="B1995" s="7"/>
      <c r="C1995" s="16"/>
      <c r="D1995" s="56" t="s">
        <v>1986</v>
      </c>
      <c r="E1995" s="7"/>
    </row>
    <row r="1996" hidden="1">
      <c r="A1996" s="10"/>
      <c r="B1996" s="12"/>
      <c r="C1996" s="16"/>
      <c r="D1996" s="11"/>
      <c r="E1996" s="12"/>
    </row>
    <row r="1997" hidden="1">
      <c r="A1997" s="19" t="s">
        <v>1657</v>
      </c>
      <c r="B1997" s="6"/>
      <c r="C1997" s="6"/>
      <c r="D1997" s="6"/>
      <c r="E1997" s="7"/>
    </row>
    <row r="1998" hidden="1">
      <c r="A1998" s="20" t="s">
        <v>1658</v>
      </c>
      <c r="B1998" s="21" t="s">
        <v>1659</v>
      </c>
      <c r="C1998" s="22" t="s">
        <v>1660</v>
      </c>
      <c r="D1998" s="21" t="s">
        <v>1661</v>
      </c>
      <c r="E1998" s="23" t="s">
        <v>13</v>
      </c>
    </row>
    <row r="1999" hidden="1">
      <c r="A1999" s="57" t="s">
        <v>1662</v>
      </c>
      <c r="B1999" s="25">
        <v>13079.0</v>
      </c>
      <c r="C1999" s="26">
        <v>13080.0</v>
      </c>
      <c r="D1999" s="27">
        <v>1.0</v>
      </c>
      <c r="E1999" s="28"/>
    </row>
    <row r="2000" hidden="1">
      <c r="A2000" s="57" t="s">
        <v>1663</v>
      </c>
      <c r="B2000" s="29">
        <v>6768.0</v>
      </c>
      <c r="C2000" s="26">
        <v>6768.0</v>
      </c>
      <c r="D2000" s="27">
        <v>0.0</v>
      </c>
      <c r="E2000" s="28"/>
    </row>
    <row r="2001" hidden="1">
      <c r="A2001" s="57" t="s">
        <v>1664</v>
      </c>
      <c r="B2001" s="29">
        <v>0.0</v>
      </c>
      <c r="C2001" s="26"/>
      <c r="D2001" s="27">
        <v>0.0</v>
      </c>
      <c r="E2001" s="41"/>
    </row>
    <row r="2002" hidden="1">
      <c r="A2002" s="57" t="s">
        <v>1666</v>
      </c>
      <c r="B2002" s="29">
        <v>0.0</v>
      </c>
      <c r="C2002" s="26"/>
      <c r="D2002" s="27">
        <v>0.0</v>
      </c>
      <c r="E2002" s="41"/>
    </row>
    <row r="2003" hidden="1">
      <c r="A2003" s="31" t="s">
        <v>1668</v>
      </c>
      <c r="B2003" s="29">
        <v>0.0</v>
      </c>
      <c r="C2003" s="26"/>
      <c r="D2003" s="27">
        <v>0.0</v>
      </c>
      <c r="E2003" s="28"/>
    </row>
    <row r="2004" hidden="1">
      <c r="A2004" s="31" t="s">
        <v>1669</v>
      </c>
      <c r="B2004" s="29">
        <v>0.0</v>
      </c>
      <c r="C2004" s="26"/>
      <c r="D2004" s="27">
        <v>0.0</v>
      </c>
      <c r="E2004" s="41"/>
    </row>
    <row r="2005" hidden="1">
      <c r="A2005" s="31" t="s">
        <v>1671</v>
      </c>
      <c r="B2005" s="29">
        <v>0.0</v>
      </c>
      <c r="C2005" s="26"/>
      <c r="D2005" s="27">
        <v>0.0</v>
      </c>
      <c r="E2005" s="28"/>
    </row>
    <row r="2006" hidden="1">
      <c r="A2006" s="31" t="s">
        <v>1673</v>
      </c>
      <c r="B2006" s="29">
        <v>1120.0</v>
      </c>
      <c r="C2006" s="26">
        <v>1120.0</v>
      </c>
      <c r="D2006" s="27">
        <v>0.0</v>
      </c>
      <c r="E2006" s="40"/>
    </row>
    <row r="2007" hidden="1">
      <c r="A2007" s="58" t="s">
        <v>1674</v>
      </c>
      <c r="B2007" s="29">
        <v>32569.0</v>
      </c>
      <c r="C2007" s="29">
        <v>32569.0</v>
      </c>
      <c r="D2007" s="27">
        <v>0.0</v>
      </c>
      <c r="E2007" s="41"/>
    </row>
    <row r="2008" hidden="1">
      <c r="A2008" s="58" t="s">
        <v>1675</v>
      </c>
      <c r="B2008" s="29">
        <v>14303.0</v>
      </c>
      <c r="C2008" s="59">
        <v>14303.0</v>
      </c>
      <c r="D2008" s="27">
        <v>0.0</v>
      </c>
      <c r="E2008" s="41"/>
    </row>
    <row r="2009" hidden="1">
      <c r="A2009" s="58" t="s">
        <v>1676</v>
      </c>
      <c r="B2009" s="29">
        <v>28802.0</v>
      </c>
      <c r="C2009" s="59">
        <v>28307.0</v>
      </c>
      <c r="D2009" s="27">
        <v>-495.0</v>
      </c>
      <c r="E2009" s="41"/>
    </row>
    <row r="2010" hidden="1">
      <c r="A2010" s="58" t="s">
        <v>1677</v>
      </c>
      <c r="B2010" s="29">
        <v>22774.0</v>
      </c>
      <c r="C2010" s="59">
        <v>22774.0</v>
      </c>
      <c r="D2010" s="27">
        <v>0.0</v>
      </c>
      <c r="E2010" s="41"/>
    </row>
    <row r="2011" hidden="1">
      <c r="A2011" s="58" t="s">
        <v>1679</v>
      </c>
      <c r="B2011" s="29">
        <v>2561.0</v>
      </c>
      <c r="C2011" s="59">
        <v>2561.0</v>
      </c>
      <c r="D2011" s="27">
        <v>0.0</v>
      </c>
      <c r="E2011" s="41"/>
    </row>
    <row r="2012" hidden="1">
      <c r="A2012" s="58" t="s">
        <v>1680</v>
      </c>
      <c r="B2012" s="29">
        <v>6060.0</v>
      </c>
      <c r="C2012" s="59">
        <v>6060.0</v>
      </c>
      <c r="D2012" s="27">
        <v>0.0</v>
      </c>
      <c r="E2012" s="41"/>
    </row>
    <row r="2013" hidden="1">
      <c r="A2013" s="35" t="s">
        <v>1681</v>
      </c>
      <c r="B2013" s="29">
        <v>121976.0</v>
      </c>
      <c r="C2013" s="59">
        <v>121481.0</v>
      </c>
      <c r="D2013" s="27">
        <v>-495.0</v>
      </c>
      <c r="E2013" s="41"/>
    </row>
    <row r="2014" hidden="1">
      <c r="A2014" s="36" t="s">
        <v>1682</v>
      </c>
      <c r="B2014" s="42">
        <v>0.0</v>
      </c>
      <c r="C2014" s="65">
        <v>1.0</v>
      </c>
      <c r="D2014" s="66">
        <v>1.0</v>
      </c>
      <c r="E2014" s="45"/>
    </row>
    <row r="2015" hidden="1">
      <c r="A2015" s="39"/>
      <c r="B2015" s="60"/>
      <c r="C2015" s="67"/>
      <c r="D2015" s="61"/>
      <c r="E2015" s="68"/>
    </row>
    <row r="2016" hidden="1">
      <c r="A2016" s="39"/>
      <c r="B2016" s="60"/>
      <c r="C2016" s="67"/>
      <c r="D2016" s="61"/>
      <c r="E2016" s="68"/>
    </row>
    <row r="2017" hidden="1">
      <c r="A2017" s="5" t="s">
        <v>1982</v>
      </c>
      <c r="B2017" s="6"/>
      <c r="C2017" s="6"/>
      <c r="D2017" s="6"/>
      <c r="E2017" s="7"/>
    </row>
    <row r="2018" hidden="1">
      <c r="A2018" s="10"/>
      <c r="B2018" s="11"/>
      <c r="C2018" s="11"/>
      <c r="D2018" s="11"/>
      <c r="E2018" s="12"/>
    </row>
    <row r="2019" hidden="1">
      <c r="A2019" s="5" t="s">
        <v>1655</v>
      </c>
      <c r="B2019" s="6"/>
      <c r="C2019" s="6"/>
      <c r="D2019" s="6"/>
      <c r="E2019" s="7"/>
    </row>
    <row r="2020" hidden="1">
      <c r="A2020" s="10"/>
      <c r="B2020" s="11"/>
      <c r="C2020" s="11"/>
      <c r="D2020" s="11"/>
      <c r="E2020" s="12"/>
    </row>
    <row r="2021" hidden="1">
      <c r="A2021" s="13">
        <v>45964.0</v>
      </c>
      <c r="B2021" s="6"/>
      <c r="C2021" s="54" t="s">
        <v>1656</v>
      </c>
      <c r="D2021" s="15">
        <v>45970.0</v>
      </c>
      <c r="E2021" s="7"/>
    </row>
    <row r="2022" hidden="1">
      <c r="A2022" s="10"/>
      <c r="B2022" s="11"/>
      <c r="C2022" s="16"/>
      <c r="D2022" s="11"/>
      <c r="E2022" s="12"/>
    </row>
    <row r="2023" hidden="1">
      <c r="A2023" s="55" t="s">
        <v>1985</v>
      </c>
      <c r="B2023" s="7"/>
      <c r="C2023" s="16"/>
      <c r="D2023" s="56" t="s">
        <v>1986</v>
      </c>
      <c r="E2023" s="7"/>
    </row>
    <row r="2024" hidden="1">
      <c r="A2024" s="10"/>
      <c r="B2024" s="12"/>
      <c r="C2024" s="16"/>
      <c r="D2024" s="11"/>
      <c r="E2024" s="12"/>
    </row>
    <row r="2025" hidden="1">
      <c r="A2025" s="19" t="s">
        <v>1657</v>
      </c>
      <c r="B2025" s="6"/>
      <c r="C2025" s="6"/>
      <c r="D2025" s="6"/>
      <c r="E2025" s="7"/>
    </row>
    <row r="2026" hidden="1">
      <c r="A2026" s="20" t="s">
        <v>1658</v>
      </c>
      <c r="B2026" s="21" t="s">
        <v>1659</v>
      </c>
      <c r="C2026" s="22" t="s">
        <v>1660</v>
      </c>
      <c r="D2026" s="21" t="s">
        <v>1661</v>
      </c>
      <c r="E2026" s="23" t="s">
        <v>13</v>
      </c>
    </row>
    <row r="2027" hidden="1">
      <c r="A2027" s="57" t="s">
        <v>1662</v>
      </c>
      <c r="B2027" s="25">
        <v>37585.0</v>
      </c>
      <c r="C2027" s="26">
        <v>37585.0</v>
      </c>
      <c r="D2027" s="27">
        <v>0.0</v>
      </c>
      <c r="E2027" s="28"/>
    </row>
    <row r="2028" hidden="1">
      <c r="A2028" s="57" t="s">
        <v>1663</v>
      </c>
      <c r="B2028" s="29">
        <v>24613.0</v>
      </c>
      <c r="C2028" s="26">
        <v>24613.0</v>
      </c>
      <c r="D2028" s="27">
        <v>0.0</v>
      </c>
      <c r="E2028" s="28"/>
    </row>
    <row r="2029" hidden="1">
      <c r="A2029" s="57" t="s">
        <v>1664</v>
      </c>
      <c r="B2029" s="29">
        <v>0.0</v>
      </c>
      <c r="C2029" s="26"/>
      <c r="D2029" s="27">
        <v>0.0</v>
      </c>
      <c r="E2029" s="41"/>
    </row>
    <row r="2030" hidden="1">
      <c r="A2030" s="57" t="s">
        <v>1666</v>
      </c>
      <c r="B2030" s="29">
        <v>2000.0</v>
      </c>
      <c r="C2030" s="26">
        <v>2000.0</v>
      </c>
      <c r="D2030" s="27">
        <v>0.0</v>
      </c>
      <c r="E2030" s="41"/>
    </row>
    <row r="2031" hidden="1">
      <c r="A2031" s="31" t="s">
        <v>1668</v>
      </c>
      <c r="B2031" s="29">
        <v>0.0</v>
      </c>
      <c r="C2031" s="26"/>
      <c r="D2031" s="27">
        <v>0.0</v>
      </c>
      <c r="E2031" s="28"/>
    </row>
    <row r="2032" hidden="1">
      <c r="A2032" s="31" t="s">
        <v>1669</v>
      </c>
      <c r="B2032" s="29">
        <v>136.0</v>
      </c>
      <c r="C2032" s="26"/>
      <c r="D2032" s="27">
        <v>-136.0</v>
      </c>
      <c r="E2032" s="40" t="s">
        <v>3821</v>
      </c>
    </row>
    <row r="2033" hidden="1">
      <c r="A2033" s="31" t="s">
        <v>1671</v>
      </c>
      <c r="B2033" s="29">
        <v>40.0</v>
      </c>
      <c r="C2033" s="26"/>
      <c r="D2033" s="27">
        <v>-40.0</v>
      </c>
      <c r="E2033" s="28"/>
    </row>
    <row r="2034" hidden="1">
      <c r="A2034" s="31" t="s">
        <v>1673</v>
      </c>
      <c r="B2034" s="29">
        <v>960.0</v>
      </c>
      <c r="C2034" s="26">
        <v>1000.0</v>
      </c>
      <c r="D2034" s="27">
        <v>40.0</v>
      </c>
      <c r="E2034" s="40"/>
    </row>
    <row r="2035" hidden="1">
      <c r="A2035" s="58" t="s">
        <v>1674</v>
      </c>
      <c r="B2035" s="29">
        <v>114051.0</v>
      </c>
      <c r="C2035" s="29">
        <v>114051.0</v>
      </c>
      <c r="D2035" s="27">
        <v>0.0</v>
      </c>
      <c r="E2035" s="41"/>
    </row>
    <row r="2036" hidden="1">
      <c r="A2036" s="58" t="s">
        <v>1675</v>
      </c>
      <c r="B2036" s="29">
        <v>56271.0</v>
      </c>
      <c r="C2036" s="59">
        <v>56271.0</v>
      </c>
      <c r="D2036" s="27">
        <v>0.0</v>
      </c>
      <c r="E2036" s="41"/>
    </row>
    <row r="2037" hidden="1">
      <c r="A2037" s="58" t="s">
        <v>1676</v>
      </c>
      <c r="B2037" s="29">
        <v>65628.0</v>
      </c>
      <c r="C2037" s="59">
        <v>65628.0</v>
      </c>
      <c r="D2037" s="27">
        <v>0.0</v>
      </c>
      <c r="E2037" s="41"/>
    </row>
    <row r="2038" hidden="1">
      <c r="A2038" s="58" t="s">
        <v>1677</v>
      </c>
      <c r="B2038" s="29">
        <v>55803.0</v>
      </c>
      <c r="C2038" s="59">
        <v>55803.0</v>
      </c>
      <c r="D2038" s="27">
        <v>0.0</v>
      </c>
      <c r="E2038" s="41"/>
    </row>
    <row r="2039" hidden="1">
      <c r="A2039" s="58" t="s">
        <v>1679</v>
      </c>
      <c r="B2039" s="29">
        <v>2861.0</v>
      </c>
      <c r="C2039" s="59">
        <v>2861.0</v>
      </c>
      <c r="D2039" s="27">
        <v>0.0</v>
      </c>
      <c r="E2039" s="41"/>
    </row>
    <row r="2040" hidden="1">
      <c r="A2040" s="58" t="s">
        <v>1680</v>
      </c>
      <c r="B2040" s="29">
        <v>12873.0</v>
      </c>
      <c r="C2040" s="59">
        <v>12873.0</v>
      </c>
      <c r="D2040" s="27">
        <v>0.0</v>
      </c>
      <c r="E2040" s="41"/>
    </row>
    <row r="2041" hidden="1">
      <c r="A2041" s="35" t="s">
        <v>1681</v>
      </c>
      <c r="B2041" s="29">
        <v>359947.0</v>
      </c>
      <c r="C2041" s="59">
        <v>359947.0</v>
      </c>
      <c r="D2041" s="27">
        <v>0.0</v>
      </c>
      <c r="E2041" s="41"/>
    </row>
    <row r="2042" hidden="1">
      <c r="A2042" s="36" t="s">
        <v>1682</v>
      </c>
      <c r="B2042" s="42">
        <v>1.0</v>
      </c>
      <c r="C2042" s="65">
        <v>-135.0</v>
      </c>
      <c r="D2042" s="66">
        <v>-136.0</v>
      </c>
      <c r="E2042" s="45"/>
    </row>
    <row r="2043" hidden="1">
      <c r="A2043" s="39"/>
      <c r="B2043" s="60"/>
      <c r="C2043" s="67"/>
      <c r="D2043" s="61"/>
      <c r="E2043" s="68"/>
    </row>
    <row r="2044" hidden="1">
      <c r="A2044" s="39"/>
      <c r="B2044" s="60"/>
      <c r="C2044" s="67"/>
      <c r="D2044" s="61"/>
      <c r="E2044" s="68"/>
    </row>
    <row r="2045" hidden="1">
      <c r="A2045" s="5" t="s">
        <v>1982</v>
      </c>
      <c r="B2045" s="6"/>
      <c r="C2045" s="6"/>
      <c r="D2045" s="6"/>
      <c r="E2045" s="7"/>
    </row>
    <row r="2046" hidden="1">
      <c r="A2046" s="10"/>
      <c r="B2046" s="11"/>
      <c r="C2046" s="11"/>
      <c r="D2046" s="11"/>
      <c r="E2046" s="12"/>
    </row>
    <row r="2047" hidden="1">
      <c r="A2047" s="5" t="s">
        <v>1655</v>
      </c>
      <c r="B2047" s="6"/>
      <c r="C2047" s="6"/>
      <c r="D2047" s="6"/>
      <c r="E2047" s="7"/>
    </row>
    <row r="2048" hidden="1">
      <c r="A2048" s="10"/>
      <c r="B2048" s="11"/>
      <c r="C2048" s="11"/>
      <c r="D2048" s="11"/>
      <c r="E2048" s="12"/>
    </row>
    <row r="2049" hidden="1">
      <c r="A2049" s="13">
        <v>45964.0</v>
      </c>
      <c r="B2049" s="6"/>
      <c r="C2049" s="54" t="s">
        <v>1656</v>
      </c>
      <c r="D2049" s="15">
        <v>45970.0</v>
      </c>
      <c r="E2049" s="7"/>
    </row>
    <row r="2050" hidden="1">
      <c r="A2050" s="10"/>
      <c r="B2050" s="11"/>
      <c r="C2050" s="16"/>
      <c r="D2050" s="11"/>
      <c r="E2050" s="12"/>
    </row>
    <row r="2051" hidden="1">
      <c r="A2051" s="55" t="s">
        <v>1985</v>
      </c>
      <c r="B2051" s="7"/>
      <c r="C2051" s="16"/>
      <c r="D2051" s="56" t="s">
        <v>1986</v>
      </c>
      <c r="E2051" s="7"/>
    </row>
    <row r="2052" hidden="1">
      <c r="A2052" s="10"/>
      <c r="B2052" s="12"/>
      <c r="C2052" s="16"/>
      <c r="D2052" s="11"/>
      <c r="E2052" s="12"/>
    </row>
    <row r="2053" hidden="1">
      <c r="A2053" s="19" t="s">
        <v>1657</v>
      </c>
      <c r="B2053" s="6"/>
      <c r="C2053" s="6"/>
      <c r="D2053" s="6"/>
      <c r="E2053" s="7"/>
    </row>
    <row r="2054" hidden="1">
      <c r="A2054" s="20" t="s">
        <v>1658</v>
      </c>
      <c r="B2054" s="21" t="s">
        <v>1659</v>
      </c>
      <c r="C2054" s="22" t="s">
        <v>1660</v>
      </c>
      <c r="D2054" s="21" t="s">
        <v>1661</v>
      </c>
      <c r="E2054" s="23" t="s">
        <v>13</v>
      </c>
    </row>
    <row r="2055" hidden="1">
      <c r="A2055" s="57" t="s">
        <v>1662</v>
      </c>
      <c r="B2055" s="25">
        <v>37585.0</v>
      </c>
      <c r="C2055" s="26">
        <v>37585.0</v>
      </c>
      <c r="D2055" s="27">
        <v>0.0</v>
      </c>
      <c r="E2055" s="28"/>
    </row>
    <row r="2056" hidden="1">
      <c r="A2056" s="57" t="s">
        <v>1663</v>
      </c>
      <c r="B2056" s="29">
        <v>24613.0</v>
      </c>
      <c r="C2056" s="26">
        <v>24613.0</v>
      </c>
      <c r="D2056" s="27">
        <v>0.0</v>
      </c>
      <c r="E2056" s="28"/>
    </row>
    <row r="2057" hidden="1">
      <c r="A2057" s="57" t="s">
        <v>1664</v>
      </c>
      <c r="B2057" s="29">
        <v>0.0</v>
      </c>
      <c r="C2057" s="26"/>
      <c r="D2057" s="27">
        <v>0.0</v>
      </c>
      <c r="E2057" s="41"/>
    </row>
    <row r="2058" hidden="1">
      <c r="A2058" s="57" t="s">
        <v>1666</v>
      </c>
      <c r="B2058" s="29">
        <v>2000.0</v>
      </c>
      <c r="C2058" s="26">
        <v>2000.0</v>
      </c>
      <c r="D2058" s="27">
        <v>0.0</v>
      </c>
      <c r="E2058" s="41"/>
    </row>
    <row r="2059" hidden="1">
      <c r="A2059" s="31" t="s">
        <v>1668</v>
      </c>
      <c r="B2059" s="29">
        <v>0.0</v>
      </c>
      <c r="C2059" s="26"/>
      <c r="D2059" s="27">
        <v>0.0</v>
      </c>
      <c r="E2059" s="28"/>
    </row>
    <row r="2060" hidden="1">
      <c r="A2060" s="31" t="s">
        <v>1669</v>
      </c>
      <c r="B2060" s="29">
        <v>136.0</v>
      </c>
      <c r="C2060" s="26">
        <v>136.0</v>
      </c>
      <c r="D2060" s="27">
        <v>0.0</v>
      </c>
      <c r="E2060" s="40"/>
    </row>
    <row r="2061" hidden="1">
      <c r="A2061" s="31" t="s">
        <v>1671</v>
      </c>
      <c r="B2061" s="29">
        <v>40.0</v>
      </c>
      <c r="C2061" s="26"/>
      <c r="D2061" s="27">
        <v>-40.0</v>
      </c>
      <c r="E2061" s="28"/>
    </row>
    <row r="2062" hidden="1">
      <c r="A2062" s="31" t="s">
        <v>1673</v>
      </c>
      <c r="B2062" s="29">
        <v>960.0</v>
      </c>
      <c r="C2062" s="26">
        <v>1000.0</v>
      </c>
      <c r="D2062" s="27">
        <v>40.0</v>
      </c>
      <c r="E2062" s="40"/>
    </row>
    <row r="2063" hidden="1">
      <c r="A2063" s="58" t="s">
        <v>1674</v>
      </c>
      <c r="B2063" s="29">
        <v>114051.0</v>
      </c>
      <c r="C2063" s="29">
        <v>114051.0</v>
      </c>
      <c r="D2063" s="27">
        <v>0.0</v>
      </c>
      <c r="E2063" s="41"/>
    </row>
    <row r="2064" hidden="1">
      <c r="A2064" s="58" t="s">
        <v>1675</v>
      </c>
      <c r="B2064" s="29">
        <v>56271.0</v>
      </c>
      <c r="C2064" s="59">
        <v>56271.0</v>
      </c>
      <c r="D2064" s="27">
        <v>0.0</v>
      </c>
      <c r="E2064" s="41"/>
    </row>
    <row r="2065" hidden="1">
      <c r="A2065" s="58" t="s">
        <v>1676</v>
      </c>
      <c r="B2065" s="29">
        <v>65628.0</v>
      </c>
      <c r="C2065" s="59">
        <v>65628.0</v>
      </c>
      <c r="D2065" s="27">
        <v>0.0</v>
      </c>
      <c r="E2065" s="41"/>
    </row>
    <row r="2066" hidden="1">
      <c r="A2066" s="58" t="s">
        <v>1677</v>
      </c>
      <c r="B2066" s="29">
        <v>55803.0</v>
      </c>
      <c r="C2066" s="59">
        <v>55803.0</v>
      </c>
      <c r="D2066" s="27">
        <v>0.0</v>
      </c>
      <c r="E2066" s="41"/>
    </row>
    <row r="2067" hidden="1">
      <c r="A2067" s="58" t="s">
        <v>1679</v>
      </c>
      <c r="B2067" s="29">
        <v>2861.0</v>
      </c>
      <c r="C2067" s="59">
        <v>2861.0</v>
      </c>
      <c r="D2067" s="27">
        <v>0.0</v>
      </c>
      <c r="E2067" s="41"/>
    </row>
    <row r="2068" hidden="1">
      <c r="A2068" s="58" t="s">
        <v>1680</v>
      </c>
      <c r="B2068" s="29">
        <v>12873.0</v>
      </c>
      <c r="C2068" s="59">
        <v>12873.0</v>
      </c>
      <c r="D2068" s="27">
        <v>0.0</v>
      </c>
      <c r="E2068" s="41"/>
    </row>
    <row r="2069" hidden="1">
      <c r="A2069" s="35" t="s">
        <v>1681</v>
      </c>
      <c r="B2069" s="29">
        <v>359947.0</v>
      </c>
      <c r="C2069" s="59">
        <v>359947.0</v>
      </c>
      <c r="D2069" s="27">
        <v>0.0</v>
      </c>
      <c r="E2069" s="41"/>
    </row>
    <row r="2070" hidden="1">
      <c r="A2070" s="36" t="s">
        <v>1682</v>
      </c>
      <c r="B2070" s="42">
        <v>1.0</v>
      </c>
      <c r="C2070" s="65">
        <v>1.0</v>
      </c>
      <c r="D2070" s="66">
        <v>0.0</v>
      </c>
      <c r="E2070" s="45"/>
    </row>
    <row r="2071" hidden="1">
      <c r="A2071" s="39"/>
      <c r="B2071" s="60"/>
      <c r="C2071" s="67"/>
      <c r="D2071" s="61"/>
      <c r="E2071" s="68"/>
    </row>
    <row r="2072" hidden="1">
      <c r="A2072" s="39"/>
      <c r="B2072" s="60"/>
      <c r="C2072" s="67"/>
      <c r="D2072" s="61"/>
      <c r="E2072" s="68"/>
    </row>
    <row r="2073" hidden="1">
      <c r="A2073" s="5" t="s">
        <v>1982</v>
      </c>
      <c r="B2073" s="6"/>
      <c r="C2073" s="6"/>
      <c r="D2073" s="6"/>
      <c r="E2073" s="7"/>
    </row>
    <row r="2074" hidden="1">
      <c r="A2074" s="10"/>
      <c r="B2074" s="11"/>
      <c r="C2074" s="11"/>
      <c r="D2074" s="11"/>
      <c r="E2074" s="12"/>
    </row>
    <row r="2075" hidden="1">
      <c r="A2075" s="5" t="s">
        <v>1655</v>
      </c>
      <c r="B2075" s="6"/>
      <c r="C2075" s="6"/>
      <c r="D2075" s="6"/>
      <c r="E2075" s="7"/>
    </row>
    <row r="2076" hidden="1">
      <c r="A2076" s="10"/>
      <c r="B2076" s="11"/>
      <c r="C2076" s="11"/>
      <c r="D2076" s="11"/>
      <c r="E2076" s="12"/>
    </row>
    <row r="2077" hidden="1">
      <c r="A2077" s="13">
        <v>45971.0</v>
      </c>
      <c r="B2077" s="6"/>
      <c r="C2077" s="54" t="s">
        <v>1656</v>
      </c>
      <c r="D2077" s="15">
        <v>45977.0</v>
      </c>
      <c r="E2077" s="7"/>
    </row>
    <row r="2078" hidden="1">
      <c r="A2078" s="10"/>
      <c r="B2078" s="11"/>
      <c r="C2078" s="16"/>
      <c r="D2078" s="11"/>
      <c r="E2078" s="12"/>
    </row>
    <row r="2079" hidden="1">
      <c r="A2079" s="55" t="s">
        <v>1985</v>
      </c>
      <c r="B2079" s="7"/>
      <c r="C2079" s="16"/>
      <c r="D2079" s="56" t="s">
        <v>1986</v>
      </c>
      <c r="E2079" s="7"/>
    </row>
    <row r="2080" hidden="1">
      <c r="A2080" s="10"/>
      <c r="B2080" s="12"/>
      <c r="C2080" s="16"/>
      <c r="D2080" s="11"/>
      <c r="E2080" s="12"/>
    </row>
    <row r="2081" hidden="1">
      <c r="A2081" s="19" t="s">
        <v>1657</v>
      </c>
      <c r="B2081" s="6"/>
      <c r="C2081" s="6"/>
      <c r="D2081" s="6"/>
      <c r="E2081" s="7"/>
    </row>
    <row r="2082" hidden="1">
      <c r="A2082" s="20" t="s">
        <v>1658</v>
      </c>
      <c r="B2082" s="21" t="s">
        <v>1659</v>
      </c>
      <c r="C2082" s="22" t="s">
        <v>1660</v>
      </c>
      <c r="D2082" s="21" t="s">
        <v>1661</v>
      </c>
      <c r="E2082" s="23" t="s">
        <v>13</v>
      </c>
    </row>
    <row r="2083" hidden="1">
      <c r="A2083" s="57" t="s">
        <v>1662</v>
      </c>
      <c r="B2083" s="25">
        <v>26565.0</v>
      </c>
      <c r="C2083" s="26">
        <v>26565.0</v>
      </c>
      <c r="D2083" s="27">
        <v>0.0</v>
      </c>
      <c r="E2083" s="28"/>
    </row>
    <row r="2084" hidden="1">
      <c r="A2084" s="57" t="s">
        <v>1663</v>
      </c>
      <c r="B2084" s="29">
        <v>24822.0</v>
      </c>
      <c r="C2084" s="26">
        <v>24823.0</v>
      </c>
      <c r="D2084" s="27">
        <v>1.0</v>
      </c>
      <c r="E2084" s="28"/>
    </row>
    <row r="2085" hidden="1">
      <c r="A2085" s="57" t="s">
        <v>1664</v>
      </c>
      <c r="B2085" s="29">
        <v>210.0</v>
      </c>
      <c r="C2085" s="26">
        <v>210.0</v>
      </c>
      <c r="D2085" s="27">
        <v>0.0</v>
      </c>
      <c r="E2085" s="41"/>
    </row>
    <row r="2086" hidden="1">
      <c r="A2086" s="57" t="s">
        <v>1666</v>
      </c>
      <c r="B2086" s="29">
        <v>500.0</v>
      </c>
      <c r="C2086" s="26">
        <v>500.0</v>
      </c>
      <c r="D2086" s="27">
        <v>0.0</v>
      </c>
      <c r="E2086" s="41"/>
    </row>
    <row r="2087" hidden="1">
      <c r="A2087" s="31" t="s">
        <v>1668</v>
      </c>
      <c r="B2087" s="29">
        <v>0.0</v>
      </c>
      <c r="C2087" s="26"/>
      <c r="D2087" s="27">
        <v>0.0</v>
      </c>
      <c r="E2087" s="28"/>
    </row>
    <row r="2088" hidden="1">
      <c r="A2088" s="31" t="s">
        <v>1669</v>
      </c>
      <c r="B2088" s="29">
        <v>0.0</v>
      </c>
      <c r="C2088" s="26"/>
      <c r="D2088" s="27">
        <v>0.0</v>
      </c>
      <c r="E2088" s="40"/>
    </row>
    <row r="2089" hidden="1">
      <c r="A2089" s="31" t="s">
        <v>1671</v>
      </c>
      <c r="B2089" s="29">
        <v>119.0</v>
      </c>
      <c r="C2089" s="26">
        <v>119.0</v>
      </c>
      <c r="D2089" s="27">
        <v>0.0</v>
      </c>
      <c r="E2089" s="28"/>
    </row>
    <row r="2090" hidden="1">
      <c r="A2090" s="31" t="s">
        <v>1673</v>
      </c>
      <c r="B2090" s="29">
        <v>880.0</v>
      </c>
      <c r="C2090" s="26">
        <v>880.0</v>
      </c>
      <c r="D2090" s="27">
        <v>0.0</v>
      </c>
      <c r="E2090" s="40"/>
    </row>
    <row r="2091" hidden="1">
      <c r="A2091" s="58" t="s">
        <v>1674</v>
      </c>
      <c r="B2091" s="29">
        <v>106553.0</v>
      </c>
      <c r="C2091" s="29">
        <v>106553.0</v>
      </c>
      <c r="D2091" s="27">
        <v>0.0</v>
      </c>
      <c r="E2091" s="41"/>
    </row>
    <row r="2092" hidden="1">
      <c r="A2092" s="58" t="s">
        <v>1675</v>
      </c>
      <c r="B2092" s="29">
        <v>65013.0</v>
      </c>
      <c r="C2092" s="59">
        <v>65013.0</v>
      </c>
      <c r="D2092" s="27">
        <v>0.0</v>
      </c>
      <c r="E2092" s="41"/>
    </row>
    <row r="2093" hidden="1">
      <c r="A2093" s="58" t="s">
        <v>1676</v>
      </c>
      <c r="B2093" s="29">
        <v>56968.0</v>
      </c>
      <c r="C2093" s="59">
        <v>56968.0</v>
      </c>
      <c r="D2093" s="27">
        <v>0.0</v>
      </c>
      <c r="E2093" s="41"/>
    </row>
    <row r="2094" hidden="1">
      <c r="A2094" s="58" t="s">
        <v>1677</v>
      </c>
      <c r="B2094" s="29">
        <v>61011.0</v>
      </c>
      <c r="C2094" s="59">
        <v>61011.0</v>
      </c>
      <c r="D2094" s="27">
        <v>0.0</v>
      </c>
      <c r="E2094" s="41"/>
    </row>
    <row r="2095" hidden="1">
      <c r="A2095" s="58" t="s">
        <v>1679</v>
      </c>
      <c r="B2095" s="29">
        <v>6430.0</v>
      </c>
      <c r="C2095" s="59">
        <v>6430.0</v>
      </c>
      <c r="D2095" s="27">
        <v>0.0</v>
      </c>
      <c r="E2095" s="41"/>
    </row>
    <row r="2096" hidden="1">
      <c r="A2096" s="58" t="s">
        <v>1680</v>
      </c>
      <c r="B2096" s="29">
        <v>7840.0</v>
      </c>
      <c r="C2096" s="59">
        <v>7840.0</v>
      </c>
      <c r="D2096" s="27">
        <v>0.0</v>
      </c>
      <c r="E2096" s="41"/>
    </row>
    <row r="2097" hidden="1">
      <c r="A2097" s="35" t="s">
        <v>1681</v>
      </c>
      <c r="B2097" s="29">
        <v>349070.5</v>
      </c>
      <c r="C2097" s="59">
        <v>349070.5</v>
      </c>
      <c r="D2097" s="27">
        <v>0.0</v>
      </c>
      <c r="E2097" s="41"/>
    </row>
    <row r="2098" hidden="1">
      <c r="A2098" s="36" t="s">
        <v>1682</v>
      </c>
      <c r="B2098" s="42">
        <v>0.5</v>
      </c>
      <c r="C2098" s="65">
        <v>1.5</v>
      </c>
      <c r="D2098" s="66">
        <v>1.0</v>
      </c>
      <c r="E2098" s="45"/>
    </row>
    <row r="2099" hidden="1">
      <c r="A2099" s="39"/>
      <c r="B2099" s="60"/>
      <c r="C2099" s="67"/>
      <c r="D2099" s="61"/>
      <c r="E2099" s="68"/>
    </row>
    <row r="2100" hidden="1">
      <c r="A2100" s="39"/>
      <c r="B2100" s="60"/>
      <c r="C2100" s="67"/>
      <c r="D2100" s="61"/>
      <c r="E2100" s="68"/>
    </row>
    <row r="2101" hidden="1">
      <c r="A2101" s="5" t="s">
        <v>1982</v>
      </c>
      <c r="B2101" s="6"/>
      <c r="C2101" s="6"/>
      <c r="D2101" s="6"/>
      <c r="E2101" s="7"/>
    </row>
    <row r="2102" hidden="1">
      <c r="A2102" s="10"/>
      <c r="B2102" s="11"/>
      <c r="C2102" s="11"/>
      <c r="D2102" s="11"/>
      <c r="E2102" s="12"/>
    </row>
    <row r="2103" hidden="1">
      <c r="A2103" s="5" t="s">
        <v>1655</v>
      </c>
      <c r="B2103" s="6"/>
      <c r="C2103" s="6"/>
      <c r="D2103" s="6"/>
      <c r="E2103" s="7"/>
    </row>
    <row r="2104" hidden="1">
      <c r="A2104" s="10"/>
      <c r="B2104" s="11"/>
      <c r="C2104" s="11"/>
      <c r="D2104" s="11"/>
      <c r="E2104" s="12"/>
    </row>
    <row r="2105" hidden="1">
      <c r="A2105" s="13">
        <v>45978.0</v>
      </c>
      <c r="B2105" s="6"/>
      <c r="C2105" s="54" t="s">
        <v>1656</v>
      </c>
      <c r="D2105" s="15">
        <v>45984.0</v>
      </c>
      <c r="E2105" s="7"/>
    </row>
    <row r="2106" hidden="1">
      <c r="A2106" s="10"/>
      <c r="B2106" s="11"/>
      <c r="C2106" s="16"/>
      <c r="D2106" s="11"/>
      <c r="E2106" s="12"/>
    </row>
    <row r="2107" hidden="1">
      <c r="A2107" s="55" t="s">
        <v>1985</v>
      </c>
      <c r="B2107" s="7"/>
      <c r="C2107" s="16"/>
      <c r="D2107" s="56" t="s">
        <v>1986</v>
      </c>
      <c r="E2107" s="7"/>
    </row>
    <row r="2108" hidden="1">
      <c r="A2108" s="10"/>
      <c r="B2108" s="12"/>
      <c r="C2108" s="16"/>
      <c r="D2108" s="11"/>
      <c r="E2108" s="12"/>
    </row>
    <row r="2109" hidden="1">
      <c r="A2109" s="19" t="s">
        <v>1657</v>
      </c>
      <c r="B2109" s="6"/>
      <c r="C2109" s="6"/>
      <c r="D2109" s="6"/>
      <c r="E2109" s="7"/>
    </row>
    <row r="2110" hidden="1">
      <c r="A2110" s="20" t="s">
        <v>1658</v>
      </c>
      <c r="B2110" s="21" t="s">
        <v>1659</v>
      </c>
      <c r="C2110" s="22" t="s">
        <v>1660</v>
      </c>
      <c r="D2110" s="21" t="s">
        <v>1661</v>
      </c>
      <c r="E2110" s="23" t="s">
        <v>13</v>
      </c>
    </row>
    <row r="2111" hidden="1">
      <c r="A2111" s="57" t="s">
        <v>1662</v>
      </c>
      <c r="B2111" s="25">
        <v>31023.0</v>
      </c>
      <c r="C2111" s="26">
        <v>31023.0</v>
      </c>
      <c r="D2111" s="27">
        <v>0.0</v>
      </c>
      <c r="E2111" s="28"/>
    </row>
    <row r="2112" hidden="1">
      <c r="A2112" s="57" t="s">
        <v>1663</v>
      </c>
      <c r="B2112" s="29">
        <v>23205.0</v>
      </c>
      <c r="C2112" s="26">
        <v>23205.0</v>
      </c>
      <c r="D2112" s="27">
        <v>0.0</v>
      </c>
      <c r="E2112" s="28"/>
    </row>
    <row r="2113" hidden="1">
      <c r="A2113" s="57" t="s">
        <v>1664</v>
      </c>
      <c r="B2113" s="29">
        <v>0.0</v>
      </c>
      <c r="C2113" s="26"/>
      <c r="D2113" s="27">
        <v>0.0</v>
      </c>
      <c r="E2113" s="41"/>
    </row>
    <row r="2114" hidden="1">
      <c r="A2114" s="57" t="s">
        <v>1666</v>
      </c>
      <c r="B2114" s="29">
        <v>1500.0</v>
      </c>
      <c r="C2114" s="26">
        <v>1500.0</v>
      </c>
      <c r="D2114" s="27">
        <v>0.0</v>
      </c>
      <c r="E2114" s="41"/>
    </row>
    <row r="2115" hidden="1">
      <c r="A2115" s="31" t="s">
        <v>1668</v>
      </c>
      <c r="B2115" s="29">
        <v>0.0</v>
      </c>
      <c r="C2115" s="26"/>
      <c r="D2115" s="27">
        <v>0.0</v>
      </c>
      <c r="E2115" s="28"/>
    </row>
    <row r="2116" hidden="1">
      <c r="A2116" s="31" t="s">
        <v>1669</v>
      </c>
      <c r="B2116" s="29">
        <v>0.0</v>
      </c>
      <c r="C2116" s="26"/>
      <c r="D2116" s="27">
        <v>0.0</v>
      </c>
      <c r="E2116" s="40"/>
    </row>
    <row r="2117" hidden="1">
      <c r="A2117" s="31" t="s">
        <v>1671</v>
      </c>
      <c r="B2117" s="29">
        <v>459.0</v>
      </c>
      <c r="C2117" s="26">
        <v>459.0</v>
      </c>
      <c r="D2117" s="27">
        <v>0.0</v>
      </c>
      <c r="E2117" s="28"/>
    </row>
    <row r="2118" hidden="1">
      <c r="A2118" s="31" t="s">
        <v>1673</v>
      </c>
      <c r="B2118" s="29">
        <v>1040.0</v>
      </c>
      <c r="C2118" s="26">
        <v>1040.0</v>
      </c>
      <c r="D2118" s="27">
        <v>0.0</v>
      </c>
      <c r="E2118" s="40"/>
    </row>
    <row r="2119" hidden="1">
      <c r="A2119" s="58" t="s">
        <v>1674</v>
      </c>
      <c r="B2119" s="29">
        <v>111551.0</v>
      </c>
      <c r="C2119" s="29">
        <v>111551.0</v>
      </c>
      <c r="D2119" s="27">
        <v>0.0</v>
      </c>
      <c r="E2119" s="41"/>
    </row>
    <row r="2120" hidden="1">
      <c r="A2120" s="58" t="s">
        <v>1675</v>
      </c>
      <c r="B2120" s="29">
        <v>58685.0</v>
      </c>
      <c r="C2120" s="59">
        <v>58685.0</v>
      </c>
      <c r="D2120" s="27">
        <v>0.0</v>
      </c>
      <c r="E2120" s="41"/>
    </row>
    <row r="2121" hidden="1">
      <c r="A2121" s="58" t="s">
        <v>1676</v>
      </c>
      <c r="B2121" s="29">
        <v>82211.0</v>
      </c>
      <c r="C2121" s="59">
        <v>82211.0</v>
      </c>
      <c r="D2121" s="27">
        <v>0.0</v>
      </c>
      <c r="E2121" s="41"/>
    </row>
    <row r="2122" hidden="1">
      <c r="A2122" s="58" t="s">
        <v>1677</v>
      </c>
      <c r="B2122" s="29">
        <v>66696.0</v>
      </c>
      <c r="C2122" s="59">
        <v>66696.0</v>
      </c>
      <c r="D2122" s="27">
        <v>0.0</v>
      </c>
      <c r="E2122" s="41"/>
    </row>
    <row r="2123" hidden="1">
      <c r="A2123" s="58" t="s">
        <v>1679</v>
      </c>
      <c r="B2123" s="29">
        <v>3886.0</v>
      </c>
      <c r="C2123" s="59">
        <v>3886.0</v>
      </c>
      <c r="D2123" s="27">
        <v>0.0</v>
      </c>
      <c r="E2123" s="41"/>
    </row>
    <row r="2124" hidden="1">
      <c r="A2124" s="58" t="s">
        <v>1680</v>
      </c>
      <c r="B2124" s="29">
        <v>7952.0</v>
      </c>
      <c r="C2124" s="59">
        <v>7952.0</v>
      </c>
      <c r="D2124" s="27">
        <v>0.0</v>
      </c>
      <c r="E2124" s="41"/>
    </row>
    <row r="2125" hidden="1">
      <c r="A2125" s="35" t="s">
        <v>1681</v>
      </c>
      <c r="B2125" s="29">
        <v>380254.5</v>
      </c>
      <c r="C2125" s="59">
        <v>380254.5</v>
      </c>
      <c r="D2125" s="27">
        <v>0.0</v>
      </c>
      <c r="E2125" s="41"/>
    </row>
    <row r="2126" hidden="1">
      <c r="A2126" s="36" t="s">
        <v>1682</v>
      </c>
      <c r="B2126" s="42">
        <v>1.5</v>
      </c>
      <c r="C2126" s="65">
        <v>1.5</v>
      </c>
      <c r="D2126" s="66">
        <v>0.0</v>
      </c>
      <c r="E2126" s="45"/>
    </row>
    <row r="2127" hidden="1">
      <c r="A2127" s="39"/>
      <c r="B2127" s="60"/>
      <c r="C2127" s="67"/>
      <c r="D2127" s="61"/>
      <c r="E2127" s="68"/>
    </row>
    <row r="2128" hidden="1">
      <c r="A2128" s="39"/>
      <c r="B2128" s="60"/>
      <c r="C2128" s="67"/>
      <c r="D2128" s="61"/>
      <c r="E2128" s="68"/>
    </row>
    <row r="2129" hidden="1">
      <c r="A2129" s="5" t="s">
        <v>1982</v>
      </c>
      <c r="B2129" s="6"/>
      <c r="C2129" s="6"/>
      <c r="D2129" s="6"/>
      <c r="E2129" s="7"/>
    </row>
    <row r="2130" hidden="1">
      <c r="A2130" s="10"/>
      <c r="B2130" s="11"/>
      <c r="C2130" s="11"/>
      <c r="D2130" s="11"/>
      <c r="E2130" s="12"/>
    </row>
    <row r="2131" hidden="1">
      <c r="A2131" s="5" t="s">
        <v>1655</v>
      </c>
      <c r="B2131" s="6"/>
      <c r="C2131" s="6"/>
      <c r="D2131" s="6"/>
      <c r="E2131" s="7"/>
    </row>
    <row r="2132" hidden="1">
      <c r="A2132" s="10"/>
      <c r="B2132" s="11"/>
      <c r="C2132" s="11"/>
      <c r="D2132" s="11"/>
      <c r="E2132" s="12"/>
    </row>
    <row r="2133" hidden="1">
      <c r="A2133" s="13">
        <v>45985.0</v>
      </c>
      <c r="B2133" s="6"/>
      <c r="C2133" s="54" t="s">
        <v>1656</v>
      </c>
      <c r="D2133" s="15">
        <v>45991.0</v>
      </c>
      <c r="E2133" s="7"/>
    </row>
    <row r="2134" hidden="1">
      <c r="A2134" s="10"/>
      <c r="B2134" s="11"/>
      <c r="C2134" s="16"/>
      <c r="D2134" s="11"/>
      <c r="E2134" s="12"/>
    </row>
    <row r="2135" hidden="1">
      <c r="A2135" s="55" t="s">
        <v>1985</v>
      </c>
      <c r="B2135" s="7"/>
      <c r="C2135" s="16"/>
      <c r="D2135" s="56" t="s">
        <v>1986</v>
      </c>
      <c r="E2135" s="7"/>
    </row>
    <row r="2136" hidden="1">
      <c r="A2136" s="10"/>
      <c r="B2136" s="12"/>
      <c r="C2136" s="16"/>
      <c r="D2136" s="11"/>
      <c r="E2136" s="12"/>
    </row>
    <row r="2137" hidden="1">
      <c r="A2137" s="19" t="s">
        <v>1657</v>
      </c>
      <c r="B2137" s="6"/>
      <c r="C2137" s="6"/>
      <c r="D2137" s="6"/>
      <c r="E2137" s="7"/>
    </row>
    <row r="2138" hidden="1">
      <c r="A2138" s="20" t="s">
        <v>1658</v>
      </c>
      <c r="B2138" s="21" t="s">
        <v>1659</v>
      </c>
      <c r="C2138" s="22" t="s">
        <v>1660</v>
      </c>
      <c r="D2138" s="21" t="s">
        <v>1661</v>
      </c>
      <c r="E2138" s="23" t="s">
        <v>13</v>
      </c>
    </row>
    <row r="2139" hidden="1">
      <c r="A2139" s="57" t="s">
        <v>1662</v>
      </c>
      <c r="B2139" s="25">
        <v>33277.0</v>
      </c>
      <c r="C2139" s="26">
        <v>33280.0</v>
      </c>
      <c r="D2139" s="27">
        <v>3.0</v>
      </c>
      <c r="E2139" s="28"/>
    </row>
    <row r="2140" hidden="1">
      <c r="A2140" s="57" t="s">
        <v>1663</v>
      </c>
      <c r="B2140" s="29">
        <v>19527.0</v>
      </c>
      <c r="C2140" s="26">
        <v>19527.0</v>
      </c>
      <c r="D2140" s="27">
        <v>0.0</v>
      </c>
      <c r="E2140" s="28"/>
    </row>
    <row r="2141" hidden="1">
      <c r="A2141" s="57" t="s">
        <v>1664</v>
      </c>
      <c r="B2141" s="29">
        <v>0.0</v>
      </c>
      <c r="C2141" s="26"/>
      <c r="D2141" s="27">
        <v>0.0</v>
      </c>
      <c r="E2141" s="41"/>
    </row>
    <row r="2142" hidden="1">
      <c r="A2142" s="57" t="s">
        <v>1666</v>
      </c>
      <c r="B2142" s="29">
        <v>2829.0</v>
      </c>
      <c r="C2142" s="26">
        <v>2829.0</v>
      </c>
      <c r="D2142" s="27">
        <v>0.0</v>
      </c>
      <c r="E2142" s="41"/>
    </row>
    <row r="2143" hidden="1">
      <c r="A2143" s="31" t="s">
        <v>1668</v>
      </c>
      <c r="B2143" s="29">
        <v>0.0</v>
      </c>
      <c r="C2143" s="26"/>
      <c r="D2143" s="27">
        <v>0.0</v>
      </c>
      <c r="E2143" s="28"/>
    </row>
    <row r="2144" hidden="1">
      <c r="A2144" s="31" t="s">
        <v>1669</v>
      </c>
      <c r="B2144" s="29">
        <v>0.0</v>
      </c>
      <c r="C2144" s="26"/>
      <c r="D2144" s="27">
        <v>0.0</v>
      </c>
      <c r="E2144" s="40"/>
    </row>
    <row r="2145" hidden="1">
      <c r="A2145" s="31" t="s">
        <v>1671</v>
      </c>
      <c r="B2145" s="29">
        <v>401.0</v>
      </c>
      <c r="C2145" s="26">
        <v>401.0</v>
      </c>
      <c r="D2145" s="27">
        <v>0.0</v>
      </c>
      <c r="E2145" s="28" t="s">
        <v>3822</v>
      </c>
    </row>
    <row r="2146" hidden="1">
      <c r="A2146" s="31" t="s">
        <v>1673</v>
      </c>
      <c r="B2146" s="29">
        <v>600.0</v>
      </c>
      <c r="C2146" s="26">
        <v>600.0</v>
      </c>
      <c r="D2146" s="27">
        <v>0.0</v>
      </c>
      <c r="E2146" s="40"/>
    </row>
    <row r="2147" hidden="1">
      <c r="A2147" s="58" t="s">
        <v>1674</v>
      </c>
      <c r="B2147" s="29">
        <v>118509.0</v>
      </c>
      <c r="C2147" s="29">
        <v>118509.0</v>
      </c>
      <c r="D2147" s="27">
        <v>0.0</v>
      </c>
      <c r="E2147" s="41"/>
    </row>
    <row r="2148" hidden="1">
      <c r="A2148" s="58" t="s">
        <v>1675</v>
      </c>
      <c r="B2148" s="29">
        <v>29487.0</v>
      </c>
      <c r="C2148" s="59">
        <v>29487.0</v>
      </c>
      <c r="D2148" s="27">
        <v>0.0</v>
      </c>
      <c r="E2148" s="41"/>
    </row>
    <row r="2149" hidden="1">
      <c r="A2149" s="58" t="s">
        <v>1676</v>
      </c>
      <c r="B2149" s="29">
        <v>83272.0</v>
      </c>
      <c r="C2149" s="59">
        <v>83008.0</v>
      </c>
      <c r="D2149" s="27">
        <v>-264.0</v>
      </c>
      <c r="E2149" s="41"/>
    </row>
    <row r="2150" hidden="1">
      <c r="A2150" s="58" t="s">
        <v>1677</v>
      </c>
      <c r="B2150" s="29">
        <v>59965.0</v>
      </c>
      <c r="C2150" s="59">
        <v>59965.0</v>
      </c>
      <c r="D2150" s="27">
        <v>0.0</v>
      </c>
      <c r="E2150" s="41"/>
    </row>
    <row r="2151" hidden="1">
      <c r="A2151" s="58" t="s">
        <v>1679</v>
      </c>
      <c r="B2151" s="29">
        <v>2638.0</v>
      </c>
      <c r="C2151" s="59">
        <v>2638.0</v>
      </c>
      <c r="D2151" s="27">
        <v>0.0</v>
      </c>
      <c r="E2151" s="41"/>
    </row>
    <row r="2152" hidden="1">
      <c r="A2152" s="58" t="s">
        <v>1680</v>
      </c>
      <c r="B2152" s="29">
        <v>13863.0</v>
      </c>
      <c r="C2152" s="59">
        <v>13863.0</v>
      </c>
      <c r="D2152" s="27">
        <v>0.0</v>
      </c>
      <c r="E2152" s="41"/>
    </row>
    <row r="2153" hidden="1">
      <c r="A2153" s="35" t="s">
        <v>1681</v>
      </c>
      <c r="B2153" s="29">
        <v>350504.5</v>
      </c>
      <c r="C2153" s="59">
        <v>350240.5</v>
      </c>
      <c r="D2153" s="27">
        <v>-264.0</v>
      </c>
      <c r="E2153" s="41"/>
    </row>
    <row r="2154" hidden="1">
      <c r="A2154" s="36" t="s">
        <v>1682</v>
      </c>
      <c r="B2154" s="42">
        <v>0.5</v>
      </c>
      <c r="C2154" s="65">
        <v>3.5</v>
      </c>
      <c r="D2154" s="66">
        <v>3.0</v>
      </c>
      <c r="E2154" s="45"/>
    </row>
    <row r="2155" hidden="1">
      <c r="A2155" s="39"/>
      <c r="B2155" s="60"/>
      <c r="C2155" s="67"/>
      <c r="D2155" s="61"/>
      <c r="E2155" s="68"/>
    </row>
    <row r="2156" hidden="1">
      <c r="A2156" s="39"/>
      <c r="B2156" s="60"/>
      <c r="C2156" s="67"/>
      <c r="D2156" s="61"/>
      <c r="E2156" s="68"/>
    </row>
    <row r="2157" hidden="1">
      <c r="A2157" s="5" t="s">
        <v>1982</v>
      </c>
      <c r="B2157" s="6"/>
      <c r="C2157" s="6"/>
      <c r="D2157" s="6"/>
      <c r="E2157" s="7"/>
    </row>
    <row r="2158" hidden="1">
      <c r="A2158" s="10"/>
      <c r="B2158" s="11"/>
      <c r="C2158" s="11"/>
      <c r="D2158" s="11"/>
      <c r="E2158" s="12"/>
    </row>
    <row r="2159" hidden="1">
      <c r="A2159" s="5" t="s">
        <v>1655</v>
      </c>
      <c r="B2159" s="6"/>
      <c r="C2159" s="6"/>
      <c r="D2159" s="6"/>
      <c r="E2159" s="7"/>
    </row>
    <row r="2160" hidden="1">
      <c r="A2160" s="10"/>
      <c r="B2160" s="11"/>
      <c r="C2160" s="11"/>
      <c r="D2160" s="11"/>
      <c r="E2160" s="12"/>
    </row>
    <row r="2161" hidden="1">
      <c r="A2161" s="13">
        <v>45992.0</v>
      </c>
      <c r="B2161" s="6"/>
      <c r="C2161" s="54" t="s">
        <v>1656</v>
      </c>
      <c r="D2161" s="15">
        <v>45998.0</v>
      </c>
      <c r="E2161" s="7"/>
    </row>
    <row r="2162" hidden="1">
      <c r="A2162" s="10"/>
      <c r="B2162" s="11"/>
      <c r="C2162" s="16"/>
      <c r="D2162" s="11"/>
      <c r="E2162" s="12"/>
    </row>
    <row r="2163" hidden="1">
      <c r="A2163" s="55" t="s">
        <v>1985</v>
      </c>
      <c r="B2163" s="7"/>
      <c r="C2163" s="16"/>
      <c r="D2163" s="56" t="s">
        <v>1986</v>
      </c>
      <c r="E2163" s="7"/>
    </row>
    <row r="2164" hidden="1">
      <c r="A2164" s="10"/>
      <c r="B2164" s="12"/>
      <c r="C2164" s="16"/>
      <c r="D2164" s="11"/>
      <c r="E2164" s="12"/>
    </row>
    <row r="2165" hidden="1">
      <c r="A2165" s="19" t="s">
        <v>1657</v>
      </c>
      <c r="B2165" s="6"/>
      <c r="C2165" s="6"/>
      <c r="D2165" s="6"/>
      <c r="E2165" s="7"/>
    </row>
    <row r="2166" hidden="1">
      <c r="A2166" s="20" t="s">
        <v>1658</v>
      </c>
      <c r="B2166" s="21" t="s">
        <v>1659</v>
      </c>
      <c r="C2166" s="22" t="s">
        <v>1660</v>
      </c>
      <c r="D2166" s="21" t="s">
        <v>1661</v>
      </c>
      <c r="E2166" s="23" t="s">
        <v>13</v>
      </c>
    </row>
    <row r="2167" hidden="1">
      <c r="A2167" s="57" t="s">
        <v>1662</v>
      </c>
      <c r="B2167" s="25">
        <v>33831.0</v>
      </c>
      <c r="C2167" s="26">
        <v>33831.0</v>
      </c>
      <c r="D2167" s="27">
        <v>0.0</v>
      </c>
      <c r="E2167" s="28"/>
    </row>
    <row r="2168" hidden="1">
      <c r="A2168" s="57" t="s">
        <v>1663</v>
      </c>
      <c r="B2168" s="29">
        <v>25796.0</v>
      </c>
      <c r="C2168" s="26">
        <v>25796.0</v>
      </c>
      <c r="D2168" s="27">
        <v>0.0</v>
      </c>
      <c r="E2168" s="28"/>
    </row>
    <row r="2169" hidden="1">
      <c r="A2169" s="57" t="s">
        <v>1664</v>
      </c>
      <c r="B2169" s="29">
        <v>0.0</v>
      </c>
      <c r="C2169" s="26"/>
      <c r="D2169" s="27">
        <v>0.0</v>
      </c>
      <c r="E2169" s="41"/>
    </row>
    <row r="2170" hidden="1">
      <c r="A2170" s="57" t="s">
        <v>1666</v>
      </c>
      <c r="B2170" s="29">
        <v>2337.0</v>
      </c>
      <c r="C2170" s="26">
        <v>2500.0</v>
      </c>
      <c r="D2170" s="27">
        <v>163.0</v>
      </c>
      <c r="E2170" s="41"/>
    </row>
    <row r="2171" hidden="1">
      <c r="A2171" s="31" t="s">
        <v>1668</v>
      </c>
      <c r="B2171" s="29">
        <v>0.0</v>
      </c>
      <c r="C2171" s="26"/>
      <c r="D2171" s="27">
        <v>0.0</v>
      </c>
      <c r="E2171" s="28"/>
    </row>
    <row r="2172" hidden="1">
      <c r="A2172" s="31" t="s">
        <v>1669</v>
      </c>
      <c r="B2172" s="29">
        <v>0.0</v>
      </c>
      <c r="C2172" s="26"/>
      <c r="D2172" s="27">
        <v>0.0</v>
      </c>
      <c r="E2172" s="40"/>
    </row>
    <row r="2173" hidden="1">
      <c r="A2173" s="31" t="s">
        <v>1671</v>
      </c>
      <c r="B2173" s="29">
        <v>2753.0</v>
      </c>
      <c r="C2173" s="26">
        <v>2753.0</v>
      </c>
      <c r="D2173" s="27">
        <v>0.0</v>
      </c>
      <c r="E2173" s="28" t="s">
        <v>3823</v>
      </c>
    </row>
    <row r="2174" hidden="1">
      <c r="A2174" s="31" t="s">
        <v>1673</v>
      </c>
      <c r="B2174" s="29">
        <v>1760.0</v>
      </c>
      <c r="C2174" s="26">
        <v>2080.0</v>
      </c>
      <c r="D2174" s="27">
        <v>320.0</v>
      </c>
      <c r="E2174" s="40"/>
    </row>
    <row r="2175" hidden="1">
      <c r="A2175" s="58" t="s">
        <v>1674</v>
      </c>
      <c r="B2175" s="29">
        <v>87812.0</v>
      </c>
      <c r="C2175" s="29">
        <v>0.0</v>
      </c>
      <c r="D2175" s="27">
        <v>-87812.0</v>
      </c>
      <c r="E2175" s="41"/>
    </row>
    <row r="2176" hidden="1">
      <c r="A2176" s="58" t="s">
        <v>1675</v>
      </c>
      <c r="B2176" s="29">
        <v>36863.0</v>
      </c>
      <c r="C2176" s="59">
        <v>0.0</v>
      </c>
      <c r="D2176" s="27">
        <v>-36863.0</v>
      </c>
      <c r="E2176" s="41"/>
    </row>
    <row r="2177" hidden="1">
      <c r="A2177" s="58" t="s">
        <v>1676</v>
      </c>
      <c r="B2177" s="29">
        <v>69202.0</v>
      </c>
      <c r="C2177" s="59">
        <v>0.0</v>
      </c>
      <c r="D2177" s="27">
        <v>-69202.0</v>
      </c>
      <c r="E2177" s="41"/>
    </row>
    <row r="2178" hidden="1">
      <c r="A2178" s="58" t="s">
        <v>1677</v>
      </c>
      <c r="B2178" s="29">
        <v>61954.0</v>
      </c>
      <c r="C2178" s="59">
        <v>0.0</v>
      </c>
      <c r="D2178" s="27">
        <v>-61954.0</v>
      </c>
      <c r="E2178" s="41"/>
    </row>
    <row r="2179" hidden="1">
      <c r="A2179" s="58" t="s">
        <v>1679</v>
      </c>
      <c r="B2179" s="29">
        <v>651.0</v>
      </c>
      <c r="C2179" s="59">
        <v>0.0</v>
      </c>
      <c r="D2179" s="27">
        <v>-651.0</v>
      </c>
      <c r="E2179" s="41"/>
    </row>
    <row r="2180" hidden="1">
      <c r="A2180" s="58" t="s">
        <v>1680</v>
      </c>
      <c r="B2180" s="29">
        <v>9292.0</v>
      </c>
      <c r="C2180" s="59">
        <v>0.0</v>
      </c>
      <c r="D2180" s="27">
        <v>-9292.0</v>
      </c>
      <c r="E2180" s="41"/>
    </row>
    <row r="2181" hidden="1">
      <c r="A2181" s="35" t="s">
        <v>1681</v>
      </c>
      <c r="B2181" s="29">
        <v>323158.5</v>
      </c>
      <c r="C2181" s="59">
        <v>0.0</v>
      </c>
      <c r="D2181" s="27">
        <v>-323158.5</v>
      </c>
      <c r="E2181" s="41"/>
    </row>
    <row r="2182" hidden="1">
      <c r="A2182" s="36" t="s">
        <v>1682</v>
      </c>
      <c r="B2182" s="42">
        <v>-199.5</v>
      </c>
      <c r="C2182" s="65">
        <v>66960.0</v>
      </c>
      <c r="D2182" s="66">
        <v>67159.5</v>
      </c>
      <c r="E2182" s="45"/>
    </row>
    <row r="2183" hidden="1">
      <c r="A2183" s="39"/>
      <c r="B2183" s="60"/>
      <c r="C2183" s="67"/>
      <c r="D2183" s="61"/>
      <c r="E2183" s="68"/>
    </row>
    <row r="2184" hidden="1">
      <c r="A2184" s="39"/>
      <c r="B2184" s="60"/>
      <c r="C2184" s="67"/>
      <c r="D2184" s="61"/>
      <c r="E2184" s="68"/>
    </row>
    <row r="2185" hidden="1">
      <c r="A2185" s="5" t="s">
        <v>1982</v>
      </c>
      <c r="B2185" s="6"/>
      <c r="C2185" s="6"/>
      <c r="D2185" s="6"/>
      <c r="E2185" s="7"/>
    </row>
    <row r="2186" hidden="1">
      <c r="A2186" s="10"/>
      <c r="B2186" s="11"/>
      <c r="C2186" s="11"/>
      <c r="D2186" s="11"/>
      <c r="E2186" s="12"/>
    </row>
    <row r="2187" hidden="1">
      <c r="A2187" s="5" t="s">
        <v>1655</v>
      </c>
      <c r="B2187" s="6"/>
      <c r="C2187" s="6"/>
      <c r="D2187" s="6"/>
      <c r="E2187" s="7"/>
    </row>
    <row r="2188" hidden="1">
      <c r="A2188" s="10"/>
      <c r="B2188" s="11"/>
      <c r="C2188" s="11"/>
      <c r="D2188" s="11"/>
      <c r="E2188" s="12"/>
    </row>
    <row r="2189" hidden="1">
      <c r="A2189" s="13">
        <v>45992.0</v>
      </c>
      <c r="B2189" s="6"/>
      <c r="C2189" s="54" t="s">
        <v>1656</v>
      </c>
      <c r="D2189" s="15">
        <v>45998.0</v>
      </c>
      <c r="E2189" s="7"/>
    </row>
    <row r="2190" hidden="1">
      <c r="A2190" s="10"/>
      <c r="B2190" s="11"/>
      <c r="C2190" s="16"/>
      <c r="D2190" s="11"/>
      <c r="E2190" s="12"/>
    </row>
    <row r="2191" hidden="1">
      <c r="A2191" s="55" t="s">
        <v>1985</v>
      </c>
      <c r="B2191" s="7"/>
      <c r="C2191" s="16"/>
      <c r="D2191" s="56" t="s">
        <v>1986</v>
      </c>
      <c r="E2191" s="7"/>
    </row>
    <row r="2192" hidden="1">
      <c r="A2192" s="10"/>
      <c r="B2192" s="12"/>
      <c r="C2192" s="16"/>
      <c r="D2192" s="11"/>
      <c r="E2192" s="12"/>
    </row>
    <row r="2193" hidden="1">
      <c r="A2193" s="19" t="s">
        <v>1657</v>
      </c>
      <c r="B2193" s="6"/>
      <c r="C2193" s="6"/>
      <c r="D2193" s="6"/>
      <c r="E2193" s="7"/>
    </row>
    <row r="2194" hidden="1">
      <c r="A2194" s="20" t="s">
        <v>1658</v>
      </c>
      <c r="B2194" s="21" t="s">
        <v>1659</v>
      </c>
      <c r="C2194" s="22" t="s">
        <v>1660</v>
      </c>
      <c r="D2194" s="21" t="s">
        <v>1661</v>
      </c>
      <c r="E2194" s="23" t="s">
        <v>13</v>
      </c>
    </row>
    <row r="2195" hidden="1">
      <c r="A2195" s="57" t="s">
        <v>1662</v>
      </c>
      <c r="B2195" s="25">
        <v>33831.0</v>
      </c>
      <c r="C2195" s="26">
        <v>33831.0</v>
      </c>
      <c r="D2195" s="27">
        <v>0.0</v>
      </c>
      <c r="E2195" s="28"/>
    </row>
    <row r="2196" hidden="1">
      <c r="A2196" s="57" t="s">
        <v>1663</v>
      </c>
      <c r="B2196" s="29">
        <v>25796.0</v>
      </c>
      <c r="C2196" s="26">
        <v>25796.0</v>
      </c>
      <c r="D2196" s="27">
        <v>0.0</v>
      </c>
      <c r="E2196" s="28"/>
    </row>
    <row r="2197" hidden="1">
      <c r="A2197" s="57" t="s">
        <v>1664</v>
      </c>
      <c r="B2197" s="29">
        <v>0.0</v>
      </c>
      <c r="C2197" s="26"/>
      <c r="D2197" s="27">
        <v>0.0</v>
      </c>
      <c r="E2197" s="41"/>
    </row>
    <row r="2198" hidden="1">
      <c r="A2198" s="57" t="s">
        <v>1666</v>
      </c>
      <c r="B2198" s="29">
        <v>2337.0</v>
      </c>
      <c r="C2198" s="26">
        <v>2500.0</v>
      </c>
      <c r="D2198" s="27">
        <v>163.0</v>
      </c>
      <c r="E2198" s="41"/>
    </row>
    <row r="2199" hidden="1">
      <c r="A2199" s="31" t="s">
        <v>1668</v>
      </c>
      <c r="B2199" s="29">
        <v>0.0</v>
      </c>
      <c r="C2199" s="26"/>
      <c r="D2199" s="27">
        <v>0.0</v>
      </c>
      <c r="E2199" s="28"/>
    </row>
    <row r="2200" hidden="1">
      <c r="A2200" s="31" t="s">
        <v>1669</v>
      </c>
      <c r="B2200" s="29">
        <v>0.0</v>
      </c>
      <c r="C2200" s="26"/>
      <c r="D2200" s="27">
        <v>0.0</v>
      </c>
      <c r="E2200" s="40"/>
    </row>
    <row r="2201" hidden="1">
      <c r="A2201" s="31" t="s">
        <v>1671</v>
      </c>
      <c r="B2201" s="29">
        <v>2753.0</v>
      </c>
      <c r="C2201" s="26">
        <v>2753.0</v>
      </c>
      <c r="D2201" s="27">
        <v>0.0</v>
      </c>
      <c r="E2201" s="28" t="s">
        <v>3823</v>
      </c>
    </row>
    <row r="2202" hidden="1">
      <c r="A2202" s="31" t="s">
        <v>1673</v>
      </c>
      <c r="B2202" s="29">
        <v>1760.0</v>
      </c>
      <c r="C2202" s="26">
        <v>2080.0</v>
      </c>
      <c r="D2202" s="27">
        <v>320.0</v>
      </c>
      <c r="E2202" s="40"/>
    </row>
    <row r="2203" hidden="1">
      <c r="A2203" s="58" t="s">
        <v>1674</v>
      </c>
      <c r="B2203" s="29">
        <v>87812.0</v>
      </c>
      <c r="C2203" s="29">
        <v>87812.0</v>
      </c>
      <c r="D2203" s="27">
        <v>0.0</v>
      </c>
      <c r="E2203" s="41"/>
    </row>
    <row r="2204" hidden="1">
      <c r="A2204" s="58" t="s">
        <v>1675</v>
      </c>
      <c r="B2204" s="29">
        <v>36863.0</v>
      </c>
      <c r="C2204" s="59">
        <v>36863.0</v>
      </c>
      <c r="D2204" s="27">
        <v>0.0</v>
      </c>
      <c r="E2204" s="41"/>
    </row>
    <row r="2205" hidden="1">
      <c r="A2205" s="58" t="s">
        <v>1676</v>
      </c>
      <c r="B2205" s="29">
        <v>69202.0</v>
      </c>
      <c r="C2205" s="59">
        <v>68560.0</v>
      </c>
      <c r="D2205" s="27">
        <v>-642.0</v>
      </c>
      <c r="E2205" s="41"/>
    </row>
    <row r="2206" hidden="1">
      <c r="A2206" s="58" t="s">
        <v>1677</v>
      </c>
      <c r="B2206" s="29">
        <v>61954.0</v>
      </c>
      <c r="C2206" s="59">
        <v>61954.0</v>
      </c>
      <c r="D2206" s="27">
        <v>0.0</v>
      </c>
      <c r="E2206" s="41"/>
    </row>
    <row r="2207" hidden="1">
      <c r="A2207" s="58" t="s">
        <v>1679</v>
      </c>
      <c r="B2207" s="29">
        <v>651.0</v>
      </c>
      <c r="C2207" s="59">
        <v>651.0</v>
      </c>
      <c r="D2207" s="27">
        <v>0.0</v>
      </c>
      <c r="E2207" s="41"/>
    </row>
    <row r="2208" hidden="1">
      <c r="A2208" s="58" t="s">
        <v>1680</v>
      </c>
      <c r="B2208" s="29">
        <v>9292.0</v>
      </c>
      <c r="C2208" s="59">
        <v>9292.0</v>
      </c>
      <c r="D2208" s="27">
        <v>0.0</v>
      </c>
      <c r="E2208" s="41"/>
    </row>
    <row r="2209" hidden="1">
      <c r="A2209" s="35" t="s">
        <v>1681</v>
      </c>
      <c r="B2209" s="29">
        <v>323158.5</v>
      </c>
      <c r="C2209" s="59">
        <v>322516.5</v>
      </c>
      <c r="D2209" s="27">
        <v>-642.0</v>
      </c>
      <c r="E2209" s="41"/>
    </row>
    <row r="2210" hidden="1">
      <c r="A2210" s="36" t="s">
        <v>1682</v>
      </c>
      <c r="B2210" s="42">
        <v>-199.5</v>
      </c>
      <c r="C2210" s="65">
        <v>283.5</v>
      </c>
      <c r="D2210" s="66">
        <v>483.0</v>
      </c>
      <c r="E2210" s="45"/>
    </row>
    <row r="2211" hidden="1">
      <c r="A2211" s="39"/>
      <c r="B2211" s="60"/>
      <c r="C2211" s="67"/>
      <c r="D2211" s="61"/>
      <c r="E2211" s="68"/>
    </row>
    <row r="2212" hidden="1">
      <c r="A2212" s="39"/>
      <c r="B2212" s="60"/>
      <c r="C2212" s="67"/>
      <c r="D2212" s="61"/>
      <c r="E2212" s="68"/>
    </row>
    <row r="2213" hidden="1">
      <c r="A2213" s="5" t="s">
        <v>1982</v>
      </c>
      <c r="B2213" s="6"/>
      <c r="C2213" s="6"/>
      <c r="D2213" s="6"/>
      <c r="E2213" s="7"/>
    </row>
    <row r="2214" hidden="1">
      <c r="A2214" s="10"/>
      <c r="B2214" s="11"/>
      <c r="C2214" s="11"/>
      <c r="D2214" s="11"/>
      <c r="E2214" s="12"/>
    </row>
    <row r="2215" hidden="1">
      <c r="A2215" s="5" t="s">
        <v>1655</v>
      </c>
      <c r="B2215" s="6"/>
      <c r="C2215" s="6"/>
      <c r="D2215" s="6"/>
      <c r="E2215" s="7"/>
    </row>
    <row r="2216" hidden="1">
      <c r="A2216" s="10"/>
      <c r="B2216" s="11"/>
      <c r="C2216" s="11"/>
      <c r="D2216" s="11"/>
      <c r="E2216" s="12"/>
    </row>
    <row r="2217" hidden="1">
      <c r="A2217" s="13">
        <v>45999.0</v>
      </c>
      <c r="B2217" s="6"/>
      <c r="C2217" s="54" t="s">
        <v>1656</v>
      </c>
      <c r="D2217" s="15">
        <v>46005.0</v>
      </c>
      <c r="E2217" s="7"/>
    </row>
    <row r="2218" hidden="1">
      <c r="A2218" s="10"/>
      <c r="B2218" s="11"/>
      <c r="C2218" s="16"/>
      <c r="D2218" s="11"/>
      <c r="E2218" s="12"/>
    </row>
    <row r="2219" hidden="1">
      <c r="A2219" s="55" t="s">
        <v>1985</v>
      </c>
      <c r="B2219" s="7"/>
      <c r="C2219" s="16"/>
      <c r="D2219" s="56" t="s">
        <v>1986</v>
      </c>
      <c r="E2219" s="7"/>
    </row>
    <row r="2220" hidden="1">
      <c r="A2220" s="10"/>
      <c r="B2220" s="12"/>
      <c r="C2220" s="16"/>
      <c r="D2220" s="11"/>
      <c r="E2220" s="12"/>
    </row>
    <row r="2221" hidden="1">
      <c r="A2221" s="19" t="s">
        <v>1657</v>
      </c>
      <c r="B2221" s="6"/>
      <c r="C2221" s="6"/>
      <c r="D2221" s="6"/>
      <c r="E2221" s="7"/>
    </row>
    <row r="2222" hidden="1">
      <c r="A2222" s="20" t="s">
        <v>1658</v>
      </c>
      <c r="B2222" s="21" t="s">
        <v>1659</v>
      </c>
      <c r="C2222" s="22" t="s">
        <v>1660</v>
      </c>
      <c r="D2222" s="21" t="s">
        <v>1661</v>
      </c>
      <c r="E2222" s="23" t="s">
        <v>13</v>
      </c>
    </row>
    <row r="2223" hidden="1">
      <c r="A2223" s="57" t="s">
        <v>1662</v>
      </c>
      <c r="B2223" s="25">
        <v>35222.0</v>
      </c>
      <c r="C2223" s="26">
        <v>35222.0</v>
      </c>
      <c r="D2223" s="27">
        <v>0.0</v>
      </c>
      <c r="E2223" s="28"/>
    </row>
    <row r="2224" hidden="1">
      <c r="A2224" s="57" t="s">
        <v>1663</v>
      </c>
      <c r="B2224" s="29">
        <v>24472.0</v>
      </c>
      <c r="C2224" s="26">
        <v>24472.0</v>
      </c>
      <c r="D2224" s="27">
        <v>0.0</v>
      </c>
      <c r="E2224" s="28"/>
    </row>
    <row r="2225" hidden="1">
      <c r="A2225" s="57" t="s">
        <v>1664</v>
      </c>
      <c r="B2225" s="29">
        <v>0.0</v>
      </c>
      <c r="C2225" s="26"/>
      <c r="D2225" s="27">
        <v>0.0</v>
      </c>
      <c r="E2225" s="41"/>
    </row>
    <row r="2226" hidden="1">
      <c r="A2226" s="57" t="s">
        <v>1666</v>
      </c>
      <c r="B2226" s="29">
        <v>2399.0</v>
      </c>
      <c r="C2226" s="26">
        <v>2399.0</v>
      </c>
      <c r="D2226" s="27">
        <v>0.0</v>
      </c>
      <c r="E2226" s="41"/>
    </row>
    <row r="2227" hidden="1">
      <c r="A2227" s="31" t="s">
        <v>1668</v>
      </c>
      <c r="B2227" s="29">
        <v>0.0</v>
      </c>
      <c r="C2227" s="26"/>
      <c r="D2227" s="27">
        <v>0.0</v>
      </c>
      <c r="E2227" s="28"/>
    </row>
    <row r="2228" hidden="1">
      <c r="A2228" s="31" t="s">
        <v>1669</v>
      </c>
      <c r="B2228" s="29">
        <v>0.0</v>
      </c>
      <c r="C2228" s="26"/>
      <c r="D2228" s="27">
        <v>0.0</v>
      </c>
      <c r="E2228" s="40"/>
    </row>
    <row r="2229" hidden="1">
      <c r="A2229" s="31" t="s">
        <v>1671</v>
      </c>
      <c r="B2229" s="29">
        <v>1000.0</v>
      </c>
      <c r="C2229" s="26">
        <v>1000.0</v>
      </c>
      <c r="D2229" s="27">
        <v>0.0</v>
      </c>
      <c r="E2229" s="28" t="s">
        <v>2592</v>
      </c>
    </row>
    <row r="2230" hidden="1">
      <c r="A2230" s="31" t="s">
        <v>1673</v>
      </c>
      <c r="B2230" s="29">
        <v>1920.0</v>
      </c>
      <c r="C2230" s="26">
        <v>1920.0</v>
      </c>
      <c r="D2230" s="27">
        <v>0.0</v>
      </c>
      <c r="E2230" s="40"/>
    </row>
    <row r="2231" hidden="1">
      <c r="A2231" s="58" t="s">
        <v>1674</v>
      </c>
      <c r="B2231" s="29">
        <v>122793.0</v>
      </c>
      <c r="C2231" s="29">
        <v>122793.0</v>
      </c>
      <c r="D2231" s="27">
        <v>0.0</v>
      </c>
      <c r="E2231" s="41"/>
    </row>
    <row r="2232" hidden="1">
      <c r="A2232" s="58" t="s">
        <v>1675</v>
      </c>
      <c r="B2232" s="29">
        <v>33566.0</v>
      </c>
      <c r="C2232" s="59">
        <v>33566.0</v>
      </c>
      <c r="D2232" s="27">
        <v>0.0</v>
      </c>
      <c r="E2232" s="41"/>
    </row>
    <row r="2233" hidden="1">
      <c r="A2233" s="58" t="s">
        <v>1676</v>
      </c>
      <c r="B2233" s="29">
        <v>73790.0</v>
      </c>
      <c r="C2233" s="59">
        <v>73167.0</v>
      </c>
      <c r="D2233" s="27">
        <v>-623.0</v>
      </c>
      <c r="E2233" s="41"/>
    </row>
    <row r="2234" hidden="1">
      <c r="A2234" s="58" t="s">
        <v>1677</v>
      </c>
      <c r="B2234" s="29">
        <v>66767.0</v>
      </c>
      <c r="C2234" s="59">
        <v>66767.0</v>
      </c>
      <c r="D2234" s="27">
        <v>0.0</v>
      </c>
      <c r="E2234" s="41"/>
    </row>
    <row r="2235" hidden="1">
      <c r="A2235" s="58" t="s">
        <v>1679</v>
      </c>
      <c r="B2235" s="29">
        <v>5579.0</v>
      </c>
      <c r="C2235" s="59">
        <v>5579.0</v>
      </c>
      <c r="D2235" s="27">
        <v>0.0</v>
      </c>
      <c r="E2235" s="41"/>
    </row>
    <row r="2236" hidden="1">
      <c r="A2236" s="58" t="s">
        <v>1680</v>
      </c>
      <c r="B2236" s="29">
        <v>14161.0</v>
      </c>
      <c r="C2236" s="59">
        <v>13832.0</v>
      </c>
      <c r="D2236" s="27">
        <v>-329.0</v>
      </c>
      <c r="E2236" s="41"/>
    </row>
    <row r="2237" hidden="1">
      <c r="A2237" s="35" t="s">
        <v>1681</v>
      </c>
      <c r="B2237" s="29">
        <v>367507.0</v>
      </c>
      <c r="C2237" s="59">
        <v>366610.0</v>
      </c>
      <c r="D2237" s="27">
        <v>-897.0</v>
      </c>
      <c r="E2237" s="41"/>
    </row>
    <row r="2238" hidden="1">
      <c r="A2238" s="36" t="s">
        <v>1682</v>
      </c>
      <c r="B2238" s="42">
        <v>1.0</v>
      </c>
      <c r="C2238" s="65">
        <v>275.0</v>
      </c>
      <c r="D2238" s="66">
        <v>274.0</v>
      </c>
      <c r="E2238" s="45"/>
    </row>
    <row r="2239" hidden="1">
      <c r="A2239" s="39"/>
      <c r="B2239" s="60"/>
      <c r="C2239" s="67"/>
      <c r="D2239" s="61"/>
      <c r="E2239" s="68"/>
    </row>
    <row r="2240" hidden="1">
      <c r="A2240" s="39"/>
      <c r="B2240" s="60"/>
      <c r="C2240" s="67"/>
      <c r="D2240" s="61"/>
      <c r="E2240" s="68"/>
    </row>
    <row r="2241" hidden="1">
      <c r="A2241" s="5" t="s">
        <v>1982</v>
      </c>
      <c r="B2241" s="6"/>
      <c r="C2241" s="6"/>
      <c r="D2241" s="6"/>
      <c r="E2241" s="7"/>
    </row>
    <row r="2242" hidden="1">
      <c r="A2242" s="10"/>
      <c r="B2242" s="11"/>
      <c r="C2242" s="11"/>
      <c r="D2242" s="11"/>
      <c r="E2242" s="12"/>
    </row>
    <row r="2243" hidden="1">
      <c r="A2243" s="5" t="s">
        <v>1655</v>
      </c>
      <c r="B2243" s="6"/>
      <c r="C2243" s="6"/>
      <c r="D2243" s="6"/>
      <c r="E2243" s="7"/>
    </row>
    <row r="2244" hidden="1">
      <c r="A2244" s="10"/>
      <c r="B2244" s="11"/>
      <c r="C2244" s="11"/>
      <c r="D2244" s="11"/>
      <c r="E2244" s="12"/>
    </row>
    <row r="2245" hidden="1">
      <c r="A2245" s="13">
        <v>45999.0</v>
      </c>
      <c r="B2245" s="6"/>
      <c r="C2245" s="54" t="s">
        <v>1656</v>
      </c>
      <c r="D2245" s="15">
        <v>46005.0</v>
      </c>
      <c r="E2245" s="7"/>
    </row>
    <row r="2246" hidden="1">
      <c r="A2246" s="10"/>
      <c r="B2246" s="11"/>
      <c r="C2246" s="16"/>
      <c r="D2246" s="11"/>
      <c r="E2246" s="12"/>
    </row>
    <row r="2247" hidden="1">
      <c r="A2247" s="55" t="s">
        <v>1985</v>
      </c>
      <c r="B2247" s="7"/>
      <c r="C2247" s="16"/>
      <c r="D2247" s="56" t="s">
        <v>1986</v>
      </c>
      <c r="E2247" s="7"/>
    </row>
    <row r="2248" hidden="1">
      <c r="A2248" s="10"/>
      <c r="B2248" s="12"/>
      <c r="C2248" s="16"/>
      <c r="D2248" s="11"/>
      <c r="E2248" s="12"/>
    </row>
    <row r="2249" hidden="1">
      <c r="A2249" s="19" t="s">
        <v>1657</v>
      </c>
      <c r="B2249" s="6"/>
      <c r="C2249" s="6"/>
      <c r="D2249" s="6"/>
      <c r="E2249" s="7"/>
    </row>
    <row r="2250" hidden="1">
      <c r="A2250" s="20" t="s">
        <v>1658</v>
      </c>
      <c r="B2250" s="21" t="s">
        <v>1659</v>
      </c>
      <c r="C2250" s="22" t="s">
        <v>1660</v>
      </c>
      <c r="D2250" s="21" t="s">
        <v>1661</v>
      </c>
      <c r="E2250" s="23" t="s">
        <v>13</v>
      </c>
    </row>
    <row r="2251" hidden="1">
      <c r="A2251" s="57" t="s">
        <v>1662</v>
      </c>
      <c r="B2251" s="25">
        <v>35222.0</v>
      </c>
      <c r="C2251" s="26">
        <v>35222.0</v>
      </c>
      <c r="D2251" s="27">
        <v>0.0</v>
      </c>
      <c r="E2251" s="28"/>
    </row>
    <row r="2252" hidden="1">
      <c r="A2252" s="57" t="s">
        <v>1663</v>
      </c>
      <c r="B2252" s="29">
        <v>24472.0</v>
      </c>
      <c r="C2252" s="26">
        <v>24472.0</v>
      </c>
      <c r="D2252" s="27">
        <v>0.0</v>
      </c>
      <c r="E2252" s="28"/>
    </row>
    <row r="2253" hidden="1">
      <c r="A2253" s="57" t="s">
        <v>1664</v>
      </c>
      <c r="B2253" s="29">
        <v>0.0</v>
      </c>
      <c r="C2253" s="26"/>
      <c r="D2253" s="27">
        <v>0.0</v>
      </c>
      <c r="E2253" s="41"/>
    </row>
    <row r="2254" hidden="1">
      <c r="A2254" s="57" t="s">
        <v>1666</v>
      </c>
      <c r="B2254" s="29">
        <v>2399.0</v>
      </c>
      <c r="C2254" s="26">
        <v>2399.0</v>
      </c>
      <c r="D2254" s="27">
        <v>0.0</v>
      </c>
      <c r="E2254" s="41"/>
    </row>
    <row r="2255" hidden="1">
      <c r="A2255" s="31" t="s">
        <v>1668</v>
      </c>
      <c r="B2255" s="29">
        <v>0.0</v>
      </c>
      <c r="C2255" s="26"/>
      <c r="D2255" s="27">
        <v>0.0</v>
      </c>
      <c r="E2255" s="28"/>
    </row>
    <row r="2256" hidden="1">
      <c r="A2256" s="31" t="s">
        <v>1669</v>
      </c>
      <c r="B2256" s="29">
        <v>0.0</v>
      </c>
      <c r="C2256" s="26"/>
      <c r="D2256" s="27">
        <v>0.0</v>
      </c>
      <c r="E2256" s="40"/>
    </row>
    <row r="2257" hidden="1">
      <c r="A2257" s="31" t="s">
        <v>1671</v>
      </c>
      <c r="B2257" s="29">
        <v>1000.0</v>
      </c>
      <c r="C2257" s="26">
        <v>1000.0</v>
      </c>
      <c r="D2257" s="27">
        <v>0.0</v>
      </c>
      <c r="E2257" s="28" t="s">
        <v>2592</v>
      </c>
    </row>
    <row r="2258" hidden="1">
      <c r="A2258" s="31" t="s">
        <v>1673</v>
      </c>
      <c r="B2258" s="29">
        <v>1920.0</v>
      </c>
      <c r="C2258" s="26">
        <v>1920.0</v>
      </c>
      <c r="D2258" s="27">
        <v>0.0</v>
      </c>
      <c r="E2258" s="40"/>
    </row>
    <row r="2259" hidden="1">
      <c r="A2259" s="58" t="s">
        <v>1674</v>
      </c>
      <c r="B2259" s="29">
        <v>122793.0</v>
      </c>
      <c r="C2259" s="29">
        <v>122793.0</v>
      </c>
      <c r="D2259" s="27">
        <v>0.0</v>
      </c>
      <c r="E2259" s="41"/>
    </row>
    <row r="2260" hidden="1">
      <c r="A2260" s="58" t="s">
        <v>1675</v>
      </c>
      <c r="B2260" s="29">
        <v>33566.0</v>
      </c>
      <c r="C2260" s="59">
        <v>33566.0</v>
      </c>
      <c r="D2260" s="27">
        <v>0.0</v>
      </c>
      <c r="E2260" s="41"/>
    </row>
    <row r="2261" hidden="1">
      <c r="A2261" s="58" t="s">
        <v>1676</v>
      </c>
      <c r="B2261" s="29">
        <v>73790.0</v>
      </c>
      <c r="C2261" s="59">
        <v>73167.0</v>
      </c>
      <c r="D2261" s="27">
        <v>-623.0</v>
      </c>
      <c r="E2261" s="41"/>
    </row>
    <row r="2262" hidden="1">
      <c r="A2262" s="58" t="s">
        <v>1677</v>
      </c>
      <c r="B2262" s="29">
        <v>66767.0</v>
      </c>
      <c r="C2262" s="59">
        <v>66767.0</v>
      </c>
      <c r="D2262" s="27">
        <v>0.0</v>
      </c>
      <c r="E2262" s="41"/>
    </row>
    <row r="2263" hidden="1">
      <c r="A2263" s="58" t="s">
        <v>1679</v>
      </c>
      <c r="B2263" s="29">
        <v>5579.0</v>
      </c>
      <c r="C2263" s="59">
        <v>5579.0</v>
      </c>
      <c r="D2263" s="27">
        <v>0.0</v>
      </c>
      <c r="E2263" s="41"/>
    </row>
    <row r="2264" hidden="1">
      <c r="A2264" s="58" t="s">
        <v>1680</v>
      </c>
      <c r="B2264" s="29">
        <v>14161.0</v>
      </c>
      <c r="C2264" s="59">
        <v>13832.0</v>
      </c>
      <c r="D2264" s="27">
        <v>-329.0</v>
      </c>
      <c r="E2264" s="41"/>
    </row>
    <row r="2265" hidden="1">
      <c r="A2265" s="35" t="s">
        <v>1681</v>
      </c>
      <c r="B2265" s="29">
        <v>367507.0</v>
      </c>
      <c r="C2265" s="59">
        <v>366610.0</v>
      </c>
      <c r="D2265" s="27">
        <v>-897.0</v>
      </c>
      <c r="E2265" s="41"/>
    </row>
    <row r="2266" hidden="1">
      <c r="A2266" s="36" t="s">
        <v>1682</v>
      </c>
      <c r="B2266" s="42">
        <v>1.0</v>
      </c>
      <c r="C2266" s="65">
        <v>275.0</v>
      </c>
      <c r="D2266" s="66">
        <v>274.0</v>
      </c>
      <c r="E2266" s="45"/>
    </row>
    <row r="2267" hidden="1">
      <c r="A2267" s="39"/>
      <c r="B2267" s="60"/>
      <c r="C2267" s="67"/>
      <c r="D2267" s="61"/>
      <c r="E2267" s="68"/>
    </row>
    <row r="2268" hidden="1">
      <c r="A2268" s="39"/>
      <c r="B2268" s="60"/>
      <c r="C2268" s="67"/>
      <c r="D2268" s="61"/>
      <c r="E2268" s="68"/>
    </row>
    <row r="2269" hidden="1">
      <c r="A2269" s="5" t="s">
        <v>1982</v>
      </c>
      <c r="B2269" s="6"/>
      <c r="C2269" s="6"/>
      <c r="D2269" s="6"/>
      <c r="E2269" s="7"/>
    </row>
    <row r="2270" hidden="1">
      <c r="A2270" s="10"/>
      <c r="B2270" s="11"/>
      <c r="C2270" s="11"/>
      <c r="D2270" s="11"/>
      <c r="E2270" s="12"/>
    </row>
    <row r="2271" hidden="1">
      <c r="A2271" s="5" t="s">
        <v>1655</v>
      </c>
      <c r="B2271" s="6"/>
      <c r="C2271" s="6"/>
      <c r="D2271" s="6"/>
      <c r="E2271" s="7"/>
    </row>
    <row r="2272" hidden="1">
      <c r="A2272" s="10"/>
      <c r="B2272" s="11"/>
      <c r="C2272" s="11"/>
      <c r="D2272" s="11"/>
      <c r="E2272" s="12"/>
    </row>
    <row r="2273" hidden="1">
      <c r="A2273" s="13">
        <v>46006.0</v>
      </c>
      <c r="B2273" s="6"/>
      <c r="C2273" s="54" t="s">
        <v>1656</v>
      </c>
      <c r="D2273" s="15">
        <v>46012.0</v>
      </c>
      <c r="E2273" s="7"/>
    </row>
    <row r="2274" hidden="1">
      <c r="A2274" s="10"/>
      <c r="B2274" s="11"/>
      <c r="C2274" s="16"/>
      <c r="D2274" s="11"/>
      <c r="E2274" s="12"/>
    </row>
    <row r="2275" hidden="1">
      <c r="A2275" s="55" t="s">
        <v>1985</v>
      </c>
      <c r="B2275" s="7"/>
      <c r="C2275" s="16"/>
      <c r="D2275" s="56" t="s">
        <v>1986</v>
      </c>
      <c r="E2275" s="7"/>
    </row>
    <row r="2276" hidden="1">
      <c r="A2276" s="10"/>
      <c r="B2276" s="12"/>
      <c r="C2276" s="16"/>
      <c r="D2276" s="11"/>
      <c r="E2276" s="12"/>
    </row>
    <row r="2277" hidden="1">
      <c r="A2277" s="19" t="s">
        <v>1657</v>
      </c>
      <c r="B2277" s="6"/>
      <c r="C2277" s="6"/>
      <c r="D2277" s="6"/>
      <c r="E2277" s="7"/>
    </row>
    <row r="2278" hidden="1">
      <c r="A2278" s="20" t="s">
        <v>1658</v>
      </c>
      <c r="B2278" s="21" t="s">
        <v>1659</v>
      </c>
      <c r="C2278" s="22" t="s">
        <v>1660</v>
      </c>
      <c r="D2278" s="21" t="s">
        <v>1661</v>
      </c>
      <c r="E2278" s="23" t="s">
        <v>13</v>
      </c>
    </row>
    <row r="2279" hidden="1">
      <c r="A2279" s="57" t="s">
        <v>1662</v>
      </c>
      <c r="B2279" s="25">
        <v>34313.0</v>
      </c>
      <c r="C2279" s="26">
        <v>34313.0</v>
      </c>
      <c r="D2279" s="27">
        <v>0.0</v>
      </c>
      <c r="E2279" s="28"/>
    </row>
    <row r="2280" hidden="1">
      <c r="A2280" s="57" t="s">
        <v>1663</v>
      </c>
      <c r="B2280" s="29">
        <v>25827.0</v>
      </c>
      <c r="C2280" s="26">
        <v>25827.0</v>
      </c>
      <c r="D2280" s="27">
        <v>0.0</v>
      </c>
      <c r="E2280" s="28"/>
    </row>
    <row r="2281" hidden="1">
      <c r="A2281" s="57" t="s">
        <v>1664</v>
      </c>
      <c r="B2281" s="29">
        <v>0.0</v>
      </c>
      <c r="C2281" s="26"/>
      <c r="D2281" s="27">
        <v>0.0</v>
      </c>
      <c r="E2281" s="41"/>
    </row>
    <row r="2282" hidden="1">
      <c r="A2282" s="57" t="s">
        <v>1666</v>
      </c>
      <c r="B2282" s="29">
        <v>3000.0</v>
      </c>
      <c r="C2282" s="26">
        <v>3000.0</v>
      </c>
      <c r="D2282" s="27">
        <v>0.0</v>
      </c>
      <c r="E2282" s="41"/>
    </row>
    <row r="2283" hidden="1">
      <c r="A2283" s="31" t="s">
        <v>1668</v>
      </c>
      <c r="B2283" s="29">
        <v>0.0</v>
      </c>
      <c r="C2283" s="26"/>
      <c r="D2283" s="27">
        <v>0.0</v>
      </c>
      <c r="E2283" s="28"/>
    </row>
    <row r="2284" hidden="1">
      <c r="A2284" s="31" t="s">
        <v>1669</v>
      </c>
      <c r="B2284" s="29">
        <v>0.0</v>
      </c>
      <c r="C2284" s="26"/>
      <c r="D2284" s="27">
        <v>0.0</v>
      </c>
      <c r="E2284" s="40"/>
    </row>
    <row r="2285" hidden="1">
      <c r="A2285" s="31" t="s">
        <v>1671</v>
      </c>
      <c r="B2285" s="29">
        <v>11155.0</v>
      </c>
      <c r="C2285" s="26">
        <v>11156.0</v>
      </c>
      <c r="D2285" s="27">
        <v>1.0</v>
      </c>
      <c r="E2285" s="28" t="s">
        <v>3824</v>
      </c>
    </row>
    <row r="2286" hidden="1">
      <c r="A2286" s="31" t="s">
        <v>1673</v>
      </c>
      <c r="B2286" s="29">
        <v>2080.0</v>
      </c>
      <c r="C2286" s="26">
        <v>2080.0</v>
      </c>
      <c r="D2286" s="27">
        <v>0.0</v>
      </c>
      <c r="E2286" s="40"/>
    </row>
    <row r="2287" hidden="1">
      <c r="A2287" s="58" t="s">
        <v>1674</v>
      </c>
      <c r="B2287" s="29">
        <v>108721.0</v>
      </c>
      <c r="C2287" s="29">
        <v>108721.0</v>
      </c>
      <c r="D2287" s="27">
        <v>0.0</v>
      </c>
      <c r="E2287" s="41"/>
    </row>
    <row r="2288" hidden="1">
      <c r="A2288" s="58" t="s">
        <v>1675</v>
      </c>
      <c r="B2288" s="29">
        <v>41898.0</v>
      </c>
      <c r="C2288" s="59">
        <v>41898.0</v>
      </c>
      <c r="D2288" s="27">
        <v>0.0</v>
      </c>
      <c r="E2288" s="41"/>
    </row>
    <row r="2289" hidden="1">
      <c r="A2289" s="58" t="s">
        <v>1676</v>
      </c>
      <c r="B2289" s="29">
        <v>102168.0</v>
      </c>
      <c r="C2289" s="59">
        <v>101380.0</v>
      </c>
      <c r="D2289" s="27">
        <v>-788.0</v>
      </c>
      <c r="E2289" s="41"/>
    </row>
    <row r="2290" hidden="1">
      <c r="A2290" s="58" t="s">
        <v>1677</v>
      </c>
      <c r="B2290" s="29">
        <v>68667.2</v>
      </c>
      <c r="C2290" s="59">
        <v>68667.2</v>
      </c>
      <c r="D2290" s="27">
        <v>0.0</v>
      </c>
      <c r="E2290" s="41"/>
    </row>
    <row r="2291" hidden="1">
      <c r="A2291" s="58" t="s">
        <v>1679</v>
      </c>
      <c r="B2291" s="29">
        <v>1905.0</v>
      </c>
      <c r="C2291" s="59">
        <v>1905.0</v>
      </c>
      <c r="D2291" s="27">
        <v>0.0</v>
      </c>
      <c r="E2291" s="41"/>
    </row>
    <row r="2292" hidden="1">
      <c r="A2292" s="58" t="s">
        <v>1680</v>
      </c>
      <c r="B2292" s="29">
        <v>17893.0</v>
      </c>
      <c r="C2292" s="59">
        <v>17629.0</v>
      </c>
      <c r="D2292" s="27">
        <v>-264.0</v>
      </c>
      <c r="E2292" s="41"/>
    </row>
    <row r="2293" hidden="1">
      <c r="A2293" s="35" t="s">
        <v>1681</v>
      </c>
      <c r="B2293" s="29">
        <v>399731.7</v>
      </c>
      <c r="C2293" s="59">
        <v>398679.7</v>
      </c>
      <c r="D2293" s="27">
        <v>-1052.0</v>
      </c>
      <c r="E2293" s="41"/>
    </row>
    <row r="2294" hidden="1">
      <c r="A2294" s="36" t="s">
        <v>1682</v>
      </c>
      <c r="B2294" s="42">
        <v>2.5</v>
      </c>
      <c r="C2294" s="65">
        <v>267.5</v>
      </c>
      <c r="D2294" s="66">
        <v>265.0</v>
      </c>
      <c r="E2294" s="45"/>
    </row>
    <row r="2295" hidden="1">
      <c r="A2295" s="39"/>
      <c r="B2295" s="60"/>
      <c r="C2295" s="67"/>
      <c r="D2295" s="61"/>
      <c r="E2295" s="68"/>
    </row>
    <row r="2296" hidden="1">
      <c r="A2296" s="39"/>
      <c r="B2296" s="60"/>
      <c r="C2296" s="67"/>
      <c r="D2296" s="61"/>
      <c r="E2296" s="68"/>
    </row>
    <row r="2297" hidden="1">
      <c r="A2297" s="5" t="s">
        <v>1982</v>
      </c>
      <c r="B2297" s="6"/>
      <c r="C2297" s="6"/>
      <c r="D2297" s="6"/>
      <c r="E2297" s="7"/>
    </row>
    <row r="2298" hidden="1">
      <c r="A2298" s="10"/>
      <c r="B2298" s="11"/>
      <c r="C2298" s="11"/>
      <c r="D2298" s="11"/>
      <c r="E2298" s="12"/>
    </row>
    <row r="2299" hidden="1">
      <c r="A2299" s="5" t="s">
        <v>1655</v>
      </c>
      <c r="B2299" s="6"/>
      <c r="C2299" s="6"/>
      <c r="D2299" s="6"/>
      <c r="E2299" s="7"/>
    </row>
    <row r="2300" hidden="1">
      <c r="A2300" s="10"/>
      <c r="B2300" s="11"/>
      <c r="C2300" s="11"/>
      <c r="D2300" s="11"/>
      <c r="E2300" s="12"/>
    </row>
    <row r="2301" hidden="1">
      <c r="A2301" s="13">
        <v>46013.0</v>
      </c>
      <c r="B2301" s="6"/>
      <c r="C2301" s="54" t="s">
        <v>1656</v>
      </c>
      <c r="D2301" s="15">
        <v>46019.0</v>
      </c>
      <c r="E2301" s="7"/>
    </row>
    <row r="2302" hidden="1">
      <c r="A2302" s="10"/>
      <c r="B2302" s="11"/>
      <c r="C2302" s="16"/>
      <c r="D2302" s="11"/>
      <c r="E2302" s="12"/>
    </row>
    <row r="2303" hidden="1">
      <c r="A2303" s="55" t="s">
        <v>1985</v>
      </c>
      <c r="B2303" s="7"/>
      <c r="C2303" s="16"/>
      <c r="D2303" s="56" t="s">
        <v>1986</v>
      </c>
      <c r="E2303" s="7"/>
    </row>
    <row r="2304" hidden="1">
      <c r="A2304" s="10"/>
      <c r="B2304" s="12"/>
      <c r="C2304" s="16"/>
      <c r="D2304" s="11"/>
      <c r="E2304" s="12"/>
    </row>
    <row r="2305" hidden="1">
      <c r="A2305" s="19" t="s">
        <v>1657</v>
      </c>
      <c r="B2305" s="6"/>
      <c r="C2305" s="6"/>
      <c r="D2305" s="6"/>
      <c r="E2305" s="7"/>
    </row>
    <row r="2306" hidden="1">
      <c r="A2306" s="20" t="s">
        <v>1658</v>
      </c>
      <c r="B2306" s="21" t="s">
        <v>1659</v>
      </c>
      <c r="C2306" s="22" t="s">
        <v>1660</v>
      </c>
      <c r="D2306" s="21" t="s">
        <v>1661</v>
      </c>
      <c r="E2306" s="23" t="s">
        <v>13</v>
      </c>
    </row>
    <row r="2307" hidden="1">
      <c r="A2307" s="57" t="s">
        <v>1662</v>
      </c>
      <c r="B2307" s="25">
        <v>24381.0</v>
      </c>
      <c r="C2307" s="26">
        <v>24381.0</v>
      </c>
      <c r="D2307" s="27">
        <v>0.0</v>
      </c>
      <c r="E2307" s="28"/>
    </row>
    <row r="2308" hidden="1">
      <c r="A2308" s="57" t="s">
        <v>1663</v>
      </c>
      <c r="B2308" s="29">
        <v>12294.0</v>
      </c>
      <c r="C2308" s="26">
        <v>12294.0</v>
      </c>
      <c r="D2308" s="27">
        <v>0.0</v>
      </c>
      <c r="E2308" s="28"/>
    </row>
    <row r="2309" hidden="1">
      <c r="A2309" s="57" t="s">
        <v>1664</v>
      </c>
      <c r="B2309" s="29">
        <v>0.0</v>
      </c>
      <c r="C2309" s="26"/>
      <c r="D2309" s="27">
        <v>0.0</v>
      </c>
      <c r="E2309" s="41"/>
    </row>
    <row r="2310" hidden="1">
      <c r="A2310" s="57" t="s">
        <v>1666</v>
      </c>
      <c r="B2310" s="29">
        <v>2000.0</v>
      </c>
      <c r="C2310" s="26">
        <v>2000.0</v>
      </c>
      <c r="D2310" s="27">
        <v>0.0</v>
      </c>
      <c r="E2310" s="41"/>
    </row>
    <row r="2311" hidden="1">
      <c r="A2311" s="31" t="s">
        <v>1668</v>
      </c>
      <c r="B2311" s="29">
        <v>0.0</v>
      </c>
      <c r="C2311" s="26"/>
      <c r="D2311" s="27">
        <v>0.0</v>
      </c>
      <c r="E2311" s="28"/>
    </row>
    <row r="2312" hidden="1">
      <c r="A2312" s="31" t="s">
        <v>1669</v>
      </c>
      <c r="B2312" s="29">
        <v>0.0</v>
      </c>
      <c r="C2312" s="26"/>
      <c r="D2312" s="27">
        <v>0.0</v>
      </c>
      <c r="E2312" s="40"/>
    </row>
    <row r="2313" hidden="1">
      <c r="A2313" s="31" t="s">
        <v>1671</v>
      </c>
      <c r="B2313" s="29">
        <v>1635.0</v>
      </c>
      <c r="C2313" s="26">
        <v>1635.0</v>
      </c>
      <c r="D2313" s="27">
        <v>0.0</v>
      </c>
      <c r="E2313" s="28" t="s">
        <v>3825</v>
      </c>
    </row>
    <row r="2314" hidden="1">
      <c r="A2314" s="31" t="s">
        <v>1673</v>
      </c>
      <c r="B2314" s="29">
        <v>480.0</v>
      </c>
      <c r="C2314" s="26">
        <v>480.0</v>
      </c>
      <c r="D2314" s="27">
        <v>0.0</v>
      </c>
      <c r="E2314" s="40"/>
    </row>
    <row r="2315" hidden="1">
      <c r="A2315" s="58" t="s">
        <v>1674</v>
      </c>
      <c r="B2315" s="29">
        <v>63848.0</v>
      </c>
      <c r="C2315" s="29">
        <v>63848.0</v>
      </c>
      <c r="D2315" s="27">
        <v>0.0</v>
      </c>
      <c r="E2315" s="41"/>
    </row>
    <row r="2316" hidden="1">
      <c r="A2316" s="58" t="s">
        <v>1675</v>
      </c>
      <c r="B2316" s="29">
        <v>25575.0</v>
      </c>
      <c r="C2316" s="59">
        <v>25575.0</v>
      </c>
      <c r="D2316" s="27">
        <v>0.0</v>
      </c>
      <c r="E2316" s="41"/>
    </row>
    <row r="2317" hidden="1">
      <c r="A2317" s="58" t="s">
        <v>1676</v>
      </c>
      <c r="B2317" s="29">
        <v>56624.0</v>
      </c>
      <c r="C2317" s="59">
        <v>55931.0</v>
      </c>
      <c r="D2317" s="27">
        <v>-693.0</v>
      </c>
      <c r="E2317" s="41"/>
    </row>
    <row r="2318" hidden="1">
      <c r="A2318" s="58" t="s">
        <v>1677</v>
      </c>
      <c r="B2318" s="29">
        <v>39736.0</v>
      </c>
      <c r="C2318" s="59">
        <v>39736.0</v>
      </c>
      <c r="D2318" s="27">
        <v>0.0</v>
      </c>
      <c r="E2318" s="41"/>
    </row>
    <row r="2319" hidden="1">
      <c r="A2319" s="58" t="s">
        <v>1679</v>
      </c>
      <c r="B2319" s="29">
        <v>250.0</v>
      </c>
      <c r="C2319" s="59">
        <v>250.0</v>
      </c>
      <c r="D2319" s="27">
        <v>0.0</v>
      </c>
      <c r="E2319" s="41"/>
    </row>
    <row r="2320" hidden="1">
      <c r="A2320" s="58" t="s">
        <v>1680</v>
      </c>
      <c r="B2320" s="29">
        <v>7959.0</v>
      </c>
      <c r="C2320" s="59">
        <v>7959.0</v>
      </c>
      <c r="D2320" s="27">
        <v>0.0</v>
      </c>
      <c r="E2320" s="41"/>
    </row>
    <row r="2321" hidden="1">
      <c r="A2321" s="35" t="s">
        <v>1681</v>
      </c>
      <c r="B2321" s="29">
        <v>226698.0</v>
      </c>
      <c r="C2321" s="59">
        <v>226005.0</v>
      </c>
      <c r="D2321" s="27">
        <v>-693.0</v>
      </c>
      <c r="E2321" s="41"/>
    </row>
    <row r="2322" hidden="1">
      <c r="A2322" s="36" t="s">
        <v>1682</v>
      </c>
      <c r="B2322" s="42">
        <v>125.0</v>
      </c>
      <c r="C2322" s="65">
        <v>125.0</v>
      </c>
      <c r="D2322" s="66">
        <v>0.0</v>
      </c>
      <c r="E2322" s="45"/>
    </row>
    <row r="2323" hidden="1">
      <c r="A2323" s="39"/>
      <c r="B2323" s="60"/>
      <c r="C2323" s="67"/>
      <c r="D2323" s="61"/>
      <c r="E2323" s="68"/>
    </row>
    <row r="2324" hidden="1">
      <c r="A2324" s="39"/>
      <c r="B2324" s="60"/>
      <c r="C2324" s="67"/>
      <c r="D2324" s="61"/>
      <c r="E2324" s="68"/>
    </row>
    <row r="2325" hidden="1">
      <c r="A2325" s="5" t="s">
        <v>1982</v>
      </c>
      <c r="B2325" s="6"/>
      <c r="C2325" s="6"/>
      <c r="D2325" s="6"/>
      <c r="E2325" s="7"/>
    </row>
    <row r="2326" hidden="1">
      <c r="A2326" s="10"/>
      <c r="B2326" s="11"/>
      <c r="C2326" s="11"/>
      <c r="D2326" s="11"/>
      <c r="E2326" s="12"/>
    </row>
    <row r="2327" hidden="1">
      <c r="A2327" s="5" t="s">
        <v>1655</v>
      </c>
      <c r="B2327" s="6"/>
      <c r="C2327" s="6"/>
      <c r="D2327" s="6"/>
      <c r="E2327" s="7"/>
    </row>
    <row r="2328" hidden="1">
      <c r="A2328" s="10"/>
      <c r="B2328" s="11"/>
      <c r="C2328" s="11"/>
      <c r="D2328" s="11"/>
      <c r="E2328" s="12"/>
    </row>
    <row r="2329" hidden="1">
      <c r="A2329" s="13">
        <v>46020.0</v>
      </c>
      <c r="B2329" s="6"/>
      <c r="C2329" s="54" t="s">
        <v>1656</v>
      </c>
      <c r="D2329" s="15">
        <v>46022.0</v>
      </c>
      <c r="E2329" s="7"/>
    </row>
    <row r="2330" hidden="1">
      <c r="A2330" s="10"/>
      <c r="B2330" s="11"/>
      <c r="C2330" s="16"/>
      <c r="D2330" s="11"/>
      <c r="E2330" s="12"/>
    </row>
    <row r="2331" hidden="1">
      <c r="A2331" s="55" t="s">
        <v>1985</v>
      </c>
      <c r="B2331" s="7"/>
      <c r="C2331" s="16"/>
      <c r="D2331" s="56" t="s">
        <v>1988</v>
      </c>
      <c r="E2331" s="7"/>
    </row>
    <row r="2332" hidden="1">
      <c r="A2332" s="10"/>
      <c r="B2332" s="12"/>
      <c r="C2332" s="16"/>
      <c r="D2332" s="11"/>
      <c r="E2332" s="12"/>
    </row>
    <row r="2333" hidden="1">
      <c r="A2333" s="19" t="s">
        <v>1657</v>
      </c>
      <c r="B2333" s="6"/>
      <c r="C2333" s="6"/>
      <c r="D2333" s="6"/>
      <c r="E2333" s="7"/>
    </row>
    <row r="2334" hidden="1">
      <c r="A2334" s="20" t="s">
        <v>1658</v>
      </c>
      <c r="B2334" s="21" t="s">
        <v>1659</v>
      </c>
      <c r="C2334" s="22" t="s">
        <v>1660</v>
      </c>
      <c r="D2334" s="21" t="s">
        <v>1661</v>
      </c>
      <c r="E2334" s="23" t="s">
        <v>13</v>
      </c>
    </row>
    <row r="2335" hidden="1">
      <c r="A2335" s="57" t="s">
        <v>1662</v>
      </c>
      <c r="B2335" s="25">
        <v>11259.0</v>
      </c>
      <c r="C2335" s="26">
        <v>11259.0</v>
      </c>
      <c r="D2335" s="27">
        <v>0.0</v>
      </c>
      <c r="E2335" s="28"/>
    </row>
    <row r="2336" hidden="1">
      <c r="A2336" s="57" t="s">
        <v>1663</v>
      </c>
      <c r="B2336" s="29">
        <v>8531.0</v>
      </c>
      <c r="C2336" s="26">
        <v>8531.0</v>
      </c>
      <c r="D2336" s="27">
        <v>0.0</v>
      </c>
      <c r="E2336" s="28"/>
    </row>
    <row r="2337" hidden="1">
      <c r="A2337" s="57" t="s">
        <v>1664</v>
      </c>
      <c r="B2337" s="29">
        <v>0.0</v>
      </c>
      <c r="C2337" s="26"/>
      <c r="D2337" s="27">
        <v>0.0</v>
      </c>
      <c r="E2337" s="41"/>
    </row>
    <row r="2338" hidden="1">
      <c r="A2338" s="57" t="s">
        <v>1666</v>
      </c>
      <c r="B2338" s="29">
        <v>0.0</v>
      </c>
      <c r="C2338" s="26"/>
      <c r="D2338" s="27">
        <v>0.0</v>
      </c>
      <c r="E2338" s="41"/>
    </row>
    <row r="2339" hidden="1">
      <c r="A2339" s="31" t="s">
        <v>1668</v>
      </c>
      <c r="B2339" s="29">
        <v>0.0</v>
      </c>
      <c r="C2339" s="26"/>
      <c r="D2339" s="27">
        <v>0.0</v>
      </c>
      <c r="E2339" s="28"/>
    </row>
    <row r="2340" hidden="1">
      <c r="A2340" s="31" t="s">
        <v>1669</v>
      </c>
      <c r="B2340" s="29">
        <v>0.0</v>
      </c>
      <c r="C2340" s="26"/>
      <c r="D2340" s="27">
        <v>0.0</v>
      </c>
      <c r="E2340" s="40"/>
    </row>
    <row r="2341" hidden="1">
      <c r="A2341" s="31" t="s">
        <v>1671</v>
      </c>
      <c r="B2341" s="29">
        <v>6769.0</v>
      </c>
      <c r="C2341" s="26">
        <v>6769.0</v>
      </c>
      <c r="D2341" s="27">
        <v>0.0</v>
      </c>
      <c r="E2341" s="28"/>
    </row>
    <row r="2342" hidden="1">
      <c r="A2342" s="31" t="s">
        <v>1673</v>
      </c>
      <c r="B2342" s="29">
        <v>1000.0</v>
      </c>
      <c r="C2342" s="26">
        <v>1000.0</v>
      </c>
      <c r="D2342" s="27">
        <v>0.0</v>
      </c>
      <c r="E2342" s="40"/>
    </row>
    <row r="2343" hidden="1">
      <c r="A2343" s="58" t="s">
        <v>1674</v>
      </c>
      <c r="B2343" s="29">
        <v>41744.0</v>
      </c>
      <c r="C2343" s="29">
        <v>41744.0</v>
      </c>
      <c r="D2343" s="27">
        <v>0.0</v>
      </c>
      <c r="E2343" s="41"/>
    </row>
    <row r="2344" hidden="1">
      <c r="A2344" s="58" t="s">
        <v>1675</v>
      </c>
      <c r="B2344" s="29">
        <v>13504.0</v>
      </c>
      <c r="C2344" s="59">
        <v>13504.0</v>
      </c>
      <c r="D2344" s="27">
        <v>0.0</v>
      </c>
      <c r="E2344" s="41"/>
    </row>
    <row r="2345" hidden="1">
      <c r="A2345" s="58" t="s">
        <v>1676</v>
      </c>
      <c r="B2345" s="29">
        <v>40763.0</v>
      </c>
      <c r="C2345" s="59">
        <v>40763.0</v>
      </c>
      <c r="D2345" s="27">
        <v>0.0</v>
      </c>
      <c r="E2345" s="41"/>
    </row>
    <row r="2346" hidden="1">
      <c r="A2346" s="58" t="s">
        <v>1677</v>
      </c>
      <c r="B2346" s="29">
        <v>26686.0</v>
      </c>
      <c r="C2346" s="59">
        <v>27129.0</v>
      </c>
      <c r="D2346" s="27">
        <v>443.0</v>
      </c>
      <c r="E2346" s="41"/>
    </row>
    <row r="2347" hidden="1">
      <c r="A2347" s="58" t="s">
        <v>1679</v>
      </c>
      <c r="B2347" s="29">
        <v>655.0</v>
      </c>
      <c r="C2347" s="59">
        <v>655.0</v>
      </c>
      <c r="D2347" s="27">
        <v>0.0</v>
      </c>
      <c r="E2347" s="41"/>
    </row>
    <row r="2348" hidden="1">
      <c r="A2348" s="58" t="s">
        <v>1680</v>
      </c>
      <c r="B2348" s="29">
        <v>8300.0</v>
      </c>
      <c r="C2348" s="59">
        <v>8300.0</v>
      </c>
      <c r="D2348" s="27">
        <v>0.0</v>
      </c>
      <c r="E2348" s="41"/>
    </row>
    <row r="2349" hidden="1">
      <c r="A2349" s="35" t="s">
        <v>1681</v>
      </c>
      <c r="B2349" s="29">
        <v>150839.5</v>
      </c>
      <c r="C2349" s="59">
        <v>151282.5</v>
      </c>
      <c r="D2349" s="27">
        <v>443.0</v>
      </c>
      <c r="E2349" s="41"/>
    </row>
    <row r="2350" hidden="1">
      <c r="A2350" s="36" t="s">
        <v>1682</v>
      </c>
      <c r="B2350" s="42">
        <v>71.5</v>
      </c>
      <c r="C2350" s="65">
        <v>71.5</v>
      </c>
      <c r="D2350" s="66">
        <v>0.0</v>
      </c>
      <c r="E2350" s="45"/>
    </row>
    <row r="2351" hidden="1">
      <c r="A2351" s="39"/>
      <c r="B2351" s="60"/>
      <c r="C2351" s="67"/>
      <c r="D2351" s="61"/>
      <c r="E2351" s="68"/>
    </row>
    <row r="2352" hidden="1">
      <c r="A2352" s="39"/>
      <c r="B2352" s="60"/>
      <c r="C2352" s="67"/>
      <c r="D2352" s="61"/>
      <c r="E2352" s="68"/>
    </row>
    <row r="2353" hidden="1">
      <c r="A2353" s="5" t="s">
        <v>1982</v>
      </c>
      <c r="B2353" s="6"/>
      <c r="C2353" s="6"/>
      <c r="D2353" s="6"/>
      <c r="E2353" s="7"/>
    </row>
    <row r="2354" hidden="1">
      <c r="A2354" s="10"/>
      <c r="B2354" s="11"/>
      <c r="C2354" s="11"/>
      <c r="D2354" s="11"/>
      <c r="E2354" s="12"/>
    </row>
    <row r="2355" hidden="1">
      <c r="A2355" s="5" t="s">
        <v>1655</v>
      </c>
      <c r="B2355" s="6"/>
      <c r="C2355" s="6"/>
      <c r="D2355" s="6"/>
      <c r="E2355" s="7"/>
    </row>
    <row r="2356" hidden="1">
      <c r="A2356" s="10"/>
      <c r="B2356" s="11"/>
      <c r="C2356" s="11"/>
      <c r="D2356" s="11"/>
      <c r="E2356" s="12"/>
    </row>
    <row r="2357" hidden="1">
      <c r="A2357" s="13">
        <v>46023.0</v>
      </c>
      <c r="B2357" s="6"/>
      <c r="C2357" s="54" t="s">
        <v>1656</v>
      </c>
      <c r="D2357" s="15">
        <v>46026.0</v>
      </c>
      <c r="E2357" s="7"/>
    </row>
    <row r="2358" hidden="1">
      <c r="A2358" s="10"/>
      <c r="B2358" s="11"/>
      <c r="C2358" s="16"/>
      <c r="D2358" s="11"/>
      <c r="E2358" s="12"/>
    </row>
    <row r="2359" hidden="1">
      <c r="A2359" s="55" t="s">
        <v>2000</v>
      </c>
      <c r="B2359" s="7"/>
      <c r="C2359" s="16"/>
      <c r="D2359" s="56" t="s">
        <v>1986</v>
      </c>
      <c r="E2359" s="7"/>
    </row>
    <row r="2360" hidden="1">
      <c r="A2360" s="10"/>
      <c r="B2360" s="12"/>
      <c r="C2360" s="16"/>
      <c r="D2360" s="11"/>
      <c r="E2360" s="12"/>
    </row>
    <row r="2361" hidden="1">
      <c r="A2361" s="19" t="s">
        <v>1657</v>
      </c>
      <c r="B2361" s="6"/>
      <c r="C2361" s="6"/>
      <c r="D2361" s="6"/>
      <c r="E2361" s="7"/>
    </row>
    <row r="2362" hidden="1">
      <c r="A2362" s="20" t="s">
        <v>1658</v>
      </c>
      <c r="B2362" s="21" t="s">
        <v>1659</v>
      </c>
      <c r="C2362" s="22" t="s">
        <v>1660</v>
      </c>
      <c r="D2362" s="21" t="s">
        <v>1661</v>
      </c>
      <c r="E2362" s="23" t="s">
        <v>13</v>
      </c>
    </row>
    <row r="2363" hidden="1">
      <c r="A2363" s="57" t="s">
        <v>1662</v>
      </c>
      <c r="B2363" s="25">
        <v>26758.0</v>
      </c>
      <c r="C2363" s="26">
        <v>26760.0</v>
      </c>
      <c r="D2363" s="27">
        <v>2.0</v>
      </c>
      <c r="E2363" s="28"/>
    </row>
    <row r="2364" hidden="1">
      <c r="A2364" s="57" t="s">
        <v>1663</v>
      </c>
      <c r="B2364" s="29">
        <v>10323.0</v>
      </c>
      <c r="C2364" s="26">
        <v>10323.0</v>
      </c>
      <c r="D2364" s="27">
        <v>0.0</v>
      </c>
      <c r="E2364" s="28"/>
    </row>
    <row r="2365" hidden="1">
      <c r="A2365" s="57" t="s">
        <v>1664</v>
      </c>
      <c r="B2365" s="29">
        <v>0.0</v>
      </c>
      <c r="C2365" s="26"/>
      <c r="D2365" s="27">
        <v>0.0</v>
      </c>
      <c r="E2365" s="41"/>
    </row>
    <row r="2366" hidden="1">
      <c r="A2366" s="57" t="s">
        <v>1666</v>
      </c>
      <c r="B2366" s="29">
        <v>2500.0</v>
      </c>
      <c r="C2366" s="26">
        <v>2500.0</v>
      </c>
      <c r="D2366" s="27">
        <v>0.0</v>
      </c>
      <c r="E2366" s="41"/>
    </row>
    <row r="2367" hidden="1">
      <c r="A2367" s="31" t="s">
        <v>1668</v>
      </c>
      <c r="B2367" s="29">
        <v>0.0</v>
      </c>
      <c r="C2367" s="26">
        <v>299.0</v>
      </c>
      <c r="D2367" s="27">
        <v>299.0</v>
      </c>
      <c r="E2367" s="28" t="s">
        <v>3826</v>
      </c>
    </row>
    <row r="2368" hidden="1">
      <c r="A2368" s="31" t="s">
        <v>1669</v>
      </c>
      <c r="B2368" s="29">
        <v>0.0</v>
      </c>
      <c r="C2368" s="26"/>
      <c r="D2368" s="27">
        <v>0.0</v>
      </c>
      <c r="E2368" s="40"/>
    </row>
    <row r="2369" hidden="1">
      <c r="A2369" s="31" t="s">
        <v>1671</v>
      </c>
      <c r="B2369" s="29">
        <v>2158.0</v>
      </c>
      <c r="C2369" s="26">
        <v>1859.0</v>
      </c>
      <c r="D2369" s="27">
        <v>-299.0</v>
      </c>
      <c r="E2369" s="28" t="s">
        <v>3827</v>
      </c>
    </row>
    <row r="2370" hidden="1">
      <c r="A2370" s="31" t="s">
        <v>1673</v>
      </c>
      <c r="B2370" s="29">
        <v>280.0</v>
      </c>
      <c r="C2370" s="26">
        <v>280.0</v>
      </c>
      <c r="D2370" s="27">
        <v>0.0</v>
      </c>
      <c r="E2370" s="40"/>
    </row>
    <row r="2371" hidden="1">
      <c r="A2371" s="58" t="s">
        <v>1674</v>
      </c>
      <c r="B2371" s="29">
        <v>82138.0</v>
      </c>
      <c r="C2371" s="29">
        <v>82138.0</v>
      </c>
      <c r="D2371" s="27">
        <v>0.0</v>
      </c>
      <c r="E2371" s="41"/>
    </row>
    <row r="2372" hidden="1">
      <c r="A2372" s="58" t="s">
        <v>1675</v>
      </c>
      <c r="B2372" s="29">
        <v>25397.0</v>
      </c>
      <c r="C2372" s="59">
        <v>25397.0</v>
      </c>
      <c r="D2372" s="27">
        <v>0.0</v>
      </c>
      <c r="E2372" s="41"/>
    </row>
    <row r="2373" hidden="1">
      <c r="A2373" s="58" t="s">
        <v>1676</v>
      </c>
      <c r="B2373" s="29">
        <v>60931.0</v>
      </c>
      <c r="C2373" s="59">
        <v>60931.0</v>
      </c>
      <c r="D2373" s="27">
        <v>0.0</v>
      </c>
      <c r="E2373" s="41"/>
    </row>
    <row r="2374" hidden="1">
      <c r="A2374" s="58" t="s">
        <v>1677</v>
      </c>
      <c r="B2374" s="29">
        <v>45241.1</v>
      </c>
      <c r="C2374" s="59">
        <v>45241.1</v>
      </c>
      <c r="D2374" s="27">
        <v>0.0</v>
      </c>
      <c r="E2374" s="41"/>
    </row>
    <row r="2375" hidden="1">
      <c r="A2375" s="58" t="s">
        <v>1679</v>
      </c>
      <c r="B2375" s="29">
        <v>1759.0</v>
      </c>
      <c r="C2375" s="59">
        <v>1759.0</v>
      </c>
      <c r="D2375" s="27">
        <v>0.0</v>
      </c>
      <c r="E2375" s="41"/>
    </row>
    <row r="2376" hidden="1">
      <c r="A2376" s="58" t="s">
        <v>1680</v>
      </c>
      <c r="B2376" s="29">
        <v>13340.0</v>
      </c>
      <c r="C2376" s="59">
        <v>13340.0</v>
      </c>
      <c r="D2376" s="27">
        <v>0.0</v>
      </c>
      <c r="E2376" s="41"/>
    </row>
    <row r="2377" hidden="1">
      <c r="A2377" s="35" t="s">
        <v>1681</v>
      </c>
      <c r="B2377" s="29">
        <v>257484.6</v>
      </c>
      <c r="C2377" s="59">
        <v>257484.6</v>
      </c>
      <c r="D2377" s="27">
        <v>0.0</v>
      </c>
      <c r="E2377" s="41"/>
    </row>
    <row r="2378" hidden="1">
      <c r="A2378" s="36" t="s">
        <v>1682</v>
      </c>
      <c r="B2378" s="42">
        <v>0.5</v>
      </c>
      <c r="C2378" s="65">
        <v>2.5</v>
      </c>
      <c r="D2378" s="66">
        <v>2.0</v>
      </c>
      <c r="E2378" s="45"/>
    </row>
    <row r="2379" hidden="1">
      <c r="A2379" s="39"/>
      <c r="B2379" s="60"/>
      <c r="C2379" s="67"/>
      <c r="D2379" s="61"/>
      <c r="E2379" s="68"/>
    </row>
    <row r="2380" hidden="1">
      <c r="A2380" s="39"/>
      <c r="B2380" s="60"/>
      <c r="C2380" s="67"/>
      <c r="D2380" s="61"/>
      <c r="E2380" s="68"/>
    </row>
    <row r="2381" hidden="1">
      <c r="A2381" s="5" t="s">
        <v>1982</v>
      </c>
      <c r="B2381" s="6"/>
      <c r="C2381" s="6"/>
      <c r="D2381" s="6"/>
      <c r="E2381" s="7"/>
    </row>
    <row r="2382" hidden="1">
      <c r="A2382" s="10"/>
      <c r="B2382" s="11"/>
      <c r="C2382" s="11"/>
      <c r="D2382" s="11"/>
      <c r="E2382" s="12"/>
    </row>
    <row r="2383" hidden="1">
      <c r="A2383" s="5" t="s">
        <v>1655</v>
      </c>
      <c r="B2383" s="6"/>
      <c r="C2383" s="6"/>
      <c r="D2383" s="6"/>
      <c r="E2383" s="7"/>
    </row>
    <row r="2384" hidden="1">
      <c r="A2384" s="10"/>
      <c r="B2384" s="11"/>
      <c r="C2384" s="11"/>
      <c r="D2384" s="11"/>
      <c r="E2384" s="12"/>
    </row>
    <row r="2385" hidden="1">
      <c r="A2385" s="13">
        <v>46027.0</v>
      </c>
      <c r="B2385" s="6"/>
      <c r="C2385" s="54" t="s">
        <v>1656</v>
      </c>
      <c r="D2385" s="15">
        <v>46033.0</v>
      </c>
      <c r="E2385" s="7"/>
    </row>
    <row r="2386" hidden="1">
      <c r="A2386" s="10"/>
      <c r="B2386" s="11"/>
      <c r="C2386" s="16"/>
      <c r="D2386" s="11"/>
      <c r="E2386" s="12"/>
    </row>
    <row r="2387" hidden="1">
      <c r="A2387" s="55" t="s">
        <v>1985</v>
      </c>
      <c r="B2387" s="7"/>
      <c r="C2387" s="16"/>
      <c r="D2387" s="56" t="s">
        <v>1986</v>
      </c>
      <c r="E2387" s="7"/>
    </row>
    <row r="2388" hidden="1">
      <c r="A2388" s="10"/>
      <c r="B2388" s="12"/>
      <c r="C2388" s="16"/>
      <c r="D2388" s="11"/>
      <c r="E2388" s="12"/>
    </row>
    <row r="2389" hidden="1">
      <c r="A2389" s="19" t="s">
        <v>1657</v>
      </c>
      <c r="B2389" s="6"/>
      <c r="C2389" s="6"/>
      <c r="D2389" s="6"/>
      <c r="E2389" s="7"/>
    </row>
    <row r="2390" hidden="1">
      <c r="A2390" s="20" t="s">
        <v>1658</v>
      </c>
      <c r="B2390" s="21" t="s">
        <v>1659</v>
      </c>
      <c r="C2390" s="22" t="s">
        <v>1660</v>
      </c>
      <c r="D2390" s="21" t="s">
        <v>1661</v>
      </c>
      <c r="E2390" s="23" t="s">
        <v>13</v>
      </c>
    </row>
    <row r="2391" hidden="1">
      <c r="A2391" s="57" t="s">
        <v>1662</v>
      </c>
      <c r="B2391" s="25">
        <v>26988.0</v>
      </c>
      <c r="C2391" s="26">
        <v>26988.0</v>
      </c>
      <c r="D2391" s="27">
        <v>0.0</v>
      </c>
      <c r="E2391" s="28"/>
    </row>
    <row r="2392" hidden="1">
      <c r="A2392" s="57" t="s">
        <v>1663</v>
      </c>
      <c r="B2392" s="29">
        <v>24468.0</v>
      </c>
      <c r="C2392" s="26">
        <v>24468.0</v>
      </c>
      <c r="D2392" s="27">
        <v>0.0</v>
      </c>
      <c r="E2392" s="28"/>
    </row>
    <row r="2393" hidden="1">
      <c r="A2393" s="57" t="s">
        <v>1664</v>
      </c>
      <c r="B2393" s="29">
        <v>0.0</v>
      </c>
      <c r="C2393" s="26"/>
      <c r="D2393" s="27">
        <v>0.0</v>
      </c>
      <c r="E2393" s="41"/>
    </row>
    <row r="2394" hidden="1">
      <c r="A2394" s="57" t="s">
        <v>1666</v>
      </c>
      <c r="B2394" s="29">
        <v>3000.0</v>
      </c>
      <c r="C2394" s="26">
        <v>3000.0</v>
      </c>
      <c r="D2394" s="27">
        <v>0.0</v>
      </c>
      <c r="E2394" s="41"/>
    </row>
    <row r="2395" hidden="1">
      <c r="A2395" s="31" t="s">
        <v>1668</v>
      </c>
      <c r="B2395" s="29">
        <v>489.0</v>
      </c>
      <c r="C2395" s="26">
        <v>589.0</v>
      </c>
      <c r="D2395" s="27">
        <v>100.0</v>
      </c>
      <c r="E2395" s="28" t="s">
        <v>3828</v>
      </c>
    </row>
    <row r="2396" hidden="1">
      <c r="A2396" s="31" t="s">
        <v>1669</v>
      </c>
      <c r="B2396" s="29">
        <v>0.0</v>
      </c>
      <c r="C2396" s="26"/>
      <c r="D2396" s="27">
        <v>0.0</v>
      </c>
      <c r="E2396" s="40"/>
    </row>
    <row r="2397" hidden="1">
      <c r="A2397" s="31" t="s">
        <v>1671</v>
      </c>
      <c r="B2397" s="29">
        <v>8149.0</v>
      </c>
      <c r="C2397" s="26">
        <v>8050.0</v>
      </c>
      <c r="D2397" s="27">
        <v>-99.0</v>
      </c>
      <c r="E2397" s="28" t="s">
        <v>3829</v>
      </c>
    </row>
    <row r="2398" hidden="1">
      <c r="A2398" s="31" t="s">
        <v>1673</v>
      </c>
      <c r="B2398" s="29">
        <v>2160.0</v>
      </c>
      <c r="C2398" s="26">
        <v>2200.0</v>
      </c>
      <c r="D2398" s="27">
        <v>40.0</v>
      </c>
      <c r="E2398" s="40"/>
    </row>
    <row r="2399" hidden="1">
      <c r="A2399" s="58" t="s">
        <v>1674</v>
      </c>
      <c r="B2399" s="29">
        <v>107766.0</v>
      </c>
      <c r="C2399" s="29">
        <v>107766.0</v>
      </c>
      <c r="D2399" s="27">
        <v>0.0</v>
      </c>
      <c r="E2399" s="41"/>
    </row>
    <row r="2400" hidden="1">
      <c r="A2400" s="58" t="s">
        <v>1675</v>
      </c>
      <c r="B2400" s="29">
        <v>24963.0</v>
      </c>
      <c r="C2400" s="59">
        <v>24963.0</v>
      </c>
      <c r="D2400" s="27">
        <v>0.0</v>
      </c>
      <c r="E2400" s="41"/>
    </row>
    <row r="2401" hidden="1">
      <c r="A2401" s="58" t="s">
        <v>1676</v>
      </c>
      <c r="B2401" s="29">
        <v>74700.0</v>
      </c>
      <c r="C2401" s="59">
        <v>73699.0</v>
      </c>
      <c r="D2401" s="27">
        <v>-1001.0</v>
      </c>
      <c r="E2401" s="41"/>
    </row>
    <row r="2402" hidden="1">
      <c r="A2402" s="58" t="s">
        <v>1677</v>
      </c>
      <c r="B2402" s="29">
        <v>71612.0</v>
      </c>
      <c r="C2402" s="59">
        <v>72110.0</v>
      </c>
      <c r="D2402" s="27">
        <v>498.0</v>
      </c>
      <c r="E2402" s="41"/>
    </row>
    <row r="2403" hidden="1">
      <c r="A2403" s="58" t="s">
        <v>1679</v>
      </c>
      <c r="B2403" s="29">
        <v>3372.0</v>
      </c>
      <c r="C2403" s="59">
        <v>3372.0</v>
      </c>
      <c r="D2403" s="27">
        <v>0.0</v>
      </c>
      <c r="E2403" s="41"/>
    </row>
    <row r="2404" hidden="1">
      <c r="A2404" s="58" t="s">
        <v>1680</v>
      </c>
      <c r="B2404" s="29">
        <v>13172.0</v>
      </c>
      <c r="C2404" s="59">
        <v>13172.0</v>
      </c>
      <c r="D2404" s="27">
        <v>0.0</v>
      </c>
      <c r="E2404" s="41"/>
    </row>
    <row r="2405" hidden="1">
      <c r="A2405" s="35" t="s">
        <v>1681</v>
      </c>
      <c r="B2405" s="29">
        <v>347666.0</v>
      </c>
      <c r="C2405" s="59">
        <v>347163.0</v>
      </c>
      <c r="D2405" s="27">
        <v>-503.0</v>
      </c>
      <c r="E2405" s="41"/>
    </row>
    <row r="2406" hidden="1">
      <c r="A2406" s="36" t="s">
        <v>1682</v>
      </c>
      <c r="B2406" s="42">
        <v>1.0</v>
      </c>
      <c r="C2406" s="65">
        <v>42.0</v>
      </c>
      <c r="D2406" s="66">
        <v>41.0</v>
      </c>
      <c r="E2406" s="45"/>
    </row>
    <row r="2407" hidden="1">
      <c r="A2407" s="39"/>
      <c r="B2407" s="60"/>
      <c r="C2407" s="67"/>
      <c r="D2407" s="61"/>
      <c r="E2407" s="68"/>
    </row>
    <row r="2408" hidden="1">
      <c r="A2408" s="39"/>
      <c r="B2408" s="60"/>
      <c r="C2408" s="67"/>
      <c r="D2408" s="61"/>
      <c r="E2408" s="68"/>
    </row>
    <row r="2409" hidden="1">
      <c r="A2409" s="5" t="s">
        <v>1982</v>
      </c>
      <c r="B2409" s="6"/>
      <c r="C2409" s="6"/>
      <c r="D2409" s="6"/>
      <c r="E2409" s="7"/>
    </row>
    <row r="2410" hidden="1">
      <c r="A2410" s="10"/>
      <c r="B2410" s="11"/>
      <c r="C2410" s="11"/>
      <c r="D2410" s="11"/>
      <c r="E2410" s="12"/>
    </row>
    <row r="2411" hidden="1">
      <c r="A2411" s="5" t="s">
        <v>1655</v>
      </c>
      <c r="B2411" s="6"/>
      <c r="C2411" s="6"/>
      <c r="D2411" s="6"/>
      <c r="E2411" s="7"/>
    </row>
    <row r="2412" hidden="1">
      <c r="A2412" s="10"/>
      <c r="B2412" s="11"/>
      <c r="C2412" s="11"/>
      <c r="D2412" s="11"/>
      <c r="E2412" s="12"/>
    </row>
    <row r="2413" hidden="1">
      <c r="A2413" s="13">
        <v>46034.0</v>
      </c>
      <c r="B2413" s="6"/>
      <c r="C2413" s="54" t="s">
        <v>1656</v>
      </c>
      <c r="D2413" s="15">
        <v>46040.0</v>
      </c>
      <c r="E2413" s="7"/>
    </row>
    <row r="2414" hidden="1">
      <c r="A2414" s="10"/>
      <c r="B2414" s="11"/>
      <c r="C2414" s="16"/>
      <c r="D2414" s="11"/>
      <c r="E2414" s="12"/>
    </row>
    <row r="2415" hidden="1">
      <c r="A2415" s="55" t="s">
        <v>1985</v>
      </c>
      <c r="B2415" s="7"/>
      <c r="C2415" s="16"/>
      <c r="D2415" s="56" t="s">
        <v>1986</v>
      </c>
      <c r="E2415" s="7"/>
    </row>
    <row r="2416" hidden="1">
      <c r="A2416" s="10"/>
      <c r="B2416" s="12"/>
      <c r="C2416" s="16"/>
      <c r="D2416" s="11"/>
      <c r="E2416" s="12"/>
    </row>
    <row r="2417" hidden="1">
      <c r="A2417" s="19" t="s">
        <v>1657</v>
      </c>
      <c r="B2417" s="6"/>
      <c r="C2417" s="6"/>
      <c r="D2417" s="6"/>
      <c r="E2417" s="7"/>
    </row>
    <row r="2418" hidden="1">
      <c r="A2418" s="20" t="s">
        <v>1658</v>
      </c>
      <c r="B2418" s="21" t="s">
        <v>1659</v>
      </c>
      <c r="C2418" s="22" t="s">
        <v>1660</v>
      </c>
      <c r="D2418" s="21" t="s">
        <v>1661</v>
      </c>
      <c r="E2418" s="23" t="s">
        <v>13</v>
      </c>
    </row>
    <row r="2419" hidden="1">
      <c r="A2419" s="57" t="s">
        <v>1662</v>
      </c>
      <c r="B2419" s="25">
        <v>23829.0</v>
      </c>
      <c r="C2419" s="26">
        <v>23830.0</v>
      </c>
      <c r="D2419" s="27">
        <v>1.0</v>
      </c>
      <c r="E2419" s="28"/>
    </row>
    <row r="2420" hidden="1">
      <c r="A2420" s="57" t="s">
        <v>1663</v>
      </c>
      <c r="B2420" s="29">
        <v>22666.0</v>
      </c>
      <c r="C2420" s="26">
        <v>22666.0</v>
      </c>
      <c r="D2420" s="27">
        <v>0.0</v>
      </c>
      <c r="E2420" s="28"/>
    </row>
    <row r="2421" hidden="1">
      <c r="A2421" s="57" t="s">
        <v>1664</v>
      </c>
      <c r="B2421" s="29">
        <v>480.0</v>
      </c>
      <c r="C2421" s="26">
        <v>480.0</v>
      </c>
      <c r="D2421" s="27">
        <v>0.0</v>
      </c>
      <c r="E2421" s="41"/>
    </row>
    <row r="2422" hidden="1">
      <c r="A2422" s="57" t="s">
        <v>1666</v>
      </c>
      <c r="B2422" s="29">
        <v>1500.0</v>
      </c>
      <c r="C2422" s="26">
        <v>1500.0</v>
      </c>
      <c r="D2422" s="27">
        <v>0.0</v>
      </c>
      <c r="E2422" s="41"/>
    </row>
    <row r="2423" hidden="1">
      <c r="A2423" s="31" t="s">
        <v>1668</v>
      </c>
      <c r="B2423" s="29">
        <v>0.0</v>
      </c>
      <c r="C2423" s="26"/>
      <c r="D2423" s="27">
        <v>0.0</v>
      </c>
      <c r="E2423" s="28"/>
    </row>
    <row r="2424" hidden="1">
      <c r="A2424" s="31" t="s">
        <v>1669</v>
      </c>
      <c r="B2424" s="29">
        <v>0.0</v>
      </c>
      <c r="C2424" s="26">
        <v>38.0</v>
      </c>
      <c r="D2424" s="27">
        <v>38.0</v>
      </c>
      <c r="E2424" s="40"/>
    </row>
    <row r="2425" hidden="1">
      <c r="A2425" s="31" t="s">
        <v>1671</v>
      </c>
      <c r="B2425" s="29">
        <v>3391.0</v>
      </c>
      <c r="C2425" s="26">
        <v>2911.0</v>
      </c>
      <c r="D2425" s="27">
        <v>-480.0</v>
      </c>
      <c r="E2425" s="28" t="s">
        <v>3830</v>
      </c>
    </row>
    <row r="2426" hidden="1">
      <c r="A2426" s="31" t="s">
        <v>1673</v>
      </c>
      <c r="B2426" s="29">
        <v>1720.0</v>
      </c>
      <c r="C2426" s="26">
        <v>2240.0</v>
      </c>
      <c r="D2426" s="27">
        <v>520.0</v>
      </c>
      <c r="E2426" s="40" t="s">
        <v>3831</v>
      </c>
    </row>
    <row r="2427" hidden="1">
      <c r="A2427" s="58" t="s">
        <v>1674</v>
      </c>
      <c r="B2427" s="29">
        <v>103875.0</v>
      </c>
      <c r="C2427" s="29">
        <v>103282.0</v>
      </c>
      <c r="D2427" s="27">
        <v>-593.0</v>
      </c>
      <c r="E2427" s="41"/>
    </row>
    <row r="2428" hidden="1">
      <c r="A2428" s="58" t="s">
        <v>1675</v>
      </c>
      <c r="B2428" s="29">
        <v>36951.0</v>
      </c>
      <c r="C2428" s="59">
        <v>36951.0</v>
      </c>
      <c r="D2428" s="27">
        <v>0.0</v>
      </c>
      <c r="E2428" s="41"/>
    </row>
    <row r="2429" hidden="1">
      <c r="A2429" s="58" t="s">
        <v>1676</v>
      </c>
      <c r="B2429" s="29">
        <v>88643.0</v>
      </c>
      <c r="C2429" s="59">
        <v>88643.0</v>
      </c>
      <c r="D2429" s="27">
        <v>0.0</v>
      </c>
      <c r="E2429" s="41"/>
    </row>
    <row r="2430" hidden="1">
      <c r="A2430" s="58" t="s">
        <v>1677</v>
      </c>
      <c r="B2430" s="29">
        <v>75543.6</v>
      </c>
      <c r="C2430" s="59">
        <v>75543.6</v>
      </c>
      <c r="D2430" s="27">
        <v>0.0</v>
      </c>
      <c r="E2430" s="41"/>
    </row>
    <row r="2431" hidden="1">
      <c r="A2431" s="58" t="s">
        <v>1679</v>
      </c>
      <c r="B2431" s="29">
        <v>358.0</v>
      </c>
      <c r="C2431" s="59">
        <v>358.0</v>
      </c>
      <c r="D2431" s="27">
        <v>0.0</v>
      </c>
      <c r="E2431" s="41"/>
    </row>
    <row r="2432" hidden="1">
      <c r="A2432" s="58" t="s">
        <v>1680</v>
      </c>
      <c r="B2432" s="29">
        <v>7689.0</v>
      </c>
      <c r="C2432" s="59">
        <v>7689.0</v>
      </c>
      <c r="D2432" s="27">
        <v>0.0</v>
      </c>
      <c r="E2432" s="41"/>
    </row>
    <row r="2433" hidden="1">
      <c r="A2433" s="35" t="s">
        <v>1681</v>
      </c>
      <c r="B2433" s="29">
        <v>358955.1</v>
      </c>
      <c r="C2433" s="59">
        <v>358362.1</v>
      </c>
      <c r="D2433" s="27">
        <v>-593.0</v>
      </c>
      <c r="E2433" s="41"/>
    </row>
    <row r="2434" hidden="1">
      <c r="A2434" s="36" t="s">
        <v>1682</v>
      </c>
      <c r="B2434" s="42">
        <v>1.5</v>
      </c>
      <c r="C2434" s="65">
        <v>80.5</v>
      </c>
      <c r="D2434" s="66">
        <v>79.0</v>
      </c>
      <c r="E2434" s="45"/>
    </row>
    <row r="2435" hidden="1">
      <c r="A2435" s="39"/>
      <c r="B2435" s="60"/>
      <c r="C2435" s="67"/>
      <c r="D2435" s="61"/>
      <c r="E2435" s="68"/>
    </row>
    <row r="2436" hidden="1">
      <c r="A2436" s="39"/>
      <c r="B2436" s="60"/>
      <c r="C2436" s="67"/>
      <c r="D2436" s="61"/>
      <c r="E2436" s="68"/>
    </row>
    <row r="2437" hidden="1">
      <c r="A2437" s="5" t="s">
        <v>1982</v>
      </c>
      <c r="B2437" s="6"/>
      <c r="C2437" s="6"/>
      <c r="D2437" s="6"/>
      <c r="E2437" s="7"/>
    </row>
    <row r="2438" hidden="1">
      <c r="A2438" s="10"/>
      <c r="B2438" s="11"/>
      <c r="C2438" s="11"/>
      <c r="D2438" s="11"/>
      <c r="E2438" s="12"/>
    </row>
    <row r="2439" hidden="1">
      <c r="A2439" s="5" t="s">
        <v>1655</v>
      </c>
      <c r="B2439" s="6"/>
      <c r="C2439" s="6"/>
      <c r="D2439" s="6"/>
      <c r="E2439" s="7"/>
    </row>
    <row r="2440" hidden="1">
      <c r="A2440" s="10"/>
      <c r="B2440" s="11"/>
      <c r="C2440" s="11"/>
      <c r="D2440" s="11"/>
      <c r="E2440" s="12"/>
    </row>
    <row r="2441" hidden="1">
      <c r="A2441" s="13">
        <v>46041.0</v>
      </c>
      <c r="B2441" s="6"/>
      <c r="C2441" s="54" t="s">
        <v>1656</v>
      </c>
      <c r="D2441" s="15">
        <v>46047.0</v>
      </c>
      <c r="E2441" s="7"/>
    </row>
    <row r="2442" hidden="1">
      <c r="A2442" s="10"/>
      <c r="B2442" s="11"/>
      <c r="C2442" s="16"/>
      <c r="D2442" s="11"/>
      <c r="E2442" s="12"/>
    </row>
    <row r="2443" hidden="1">
      <c r="A2443" s="55" t="s">
        <v>1985</v>
      </c>
      <c r="B2443" s="7"/>
      <c r="C2443" s="16"/>
      <c r="D2443" s="56" t="s">
        <v>1986</v>
      </c>
      <c r="E2443" s="7"/>
    </row>
    <row r="2444" hidden="1">
      <c r="A2444" s="10"/>
      <c r="B2444" s="12"/>
      <c r="C2444" s="16"/>
      <c r="D2444" s="11"/>
      <c r="E2444" s="12"/>
    </row>
    <row r="2445" hidden="1">
      <c r="A2445" s="19" t="s">
        <v>1657</v>
      </c>
      <c r="B2445" s="6"/>
      <c r="C2445" s="6"/>
      <c r="D2445" s="6"/>
      <c r="E2445" s="7"/>
    </row>
    <row r="2446" hidden="1">
      <c r="A2446" s="20" t="s">
        <v>1658</v>
      </c>
      <c r="B2446" s="21" t="s">
        <v>1659</v>
      </c>
      <c r="C2446" s="22" t="s">
        <v>1660</v>
      </c>
      <c r="D2446" s="21" t="s">
        <v>1661</v>
      </c>
      <c r="E2446" s="23" t="s">
        <v>13</v>
      </c>
    </row>
    <row r="2447" hidden="1">
      <c r="A2447" s="57" t="s">
        <v>1662</v>
      </c>
      <c r="B2447" s="25">
        <v>14396.0</v>
      </c>
      <c r="C2447" s="26">
        <v>14396.0</v>
      </c>
      <c r="D2447" s="27">
        <v>0.0</v>
      </c>
      <c r="E2447" s="28"/>
    </row>
    <row r="2448" hidden="1">
      <c r="A2448" s="57" t="s">
        <v>1663</v>
      </c>
      <c r="B2448" s="29">
        <v>19564.0</v>
      </c>
      <c r="C2448" s="26">
        <v>19564.0</v>
      </c>
      <c r="D2448" s="27">
        <v>0.0</v>
      </c>
      <c r="E2448" s="28"/>
    </row>
    <row r="2449" hidden="1">
      <c r="A2449" s="57" t="s">
        <v>1664</v>
      </c>
      <c r="B2449" s="29">
        <v>0.0</v>
      </c>
      <c r="C2449" s="26"/>
      <c r="D2449" s="27">
        <v>0.0</v>
      </c>
      <c r="E2449" s="41"/>
    </row>
    <row r="2450" hidden="1">
      <c r="A2450" s="57" t="s">
        <v>1666</v>
      </c>
      <c r="B2450" s="29">
        <v>3500.0</v>
      </c>
      <c r="C2450" s="26">
        <v>3500.0</v>
      </c>
      <c r="D2450" s="27">
        <v>0.0</v>
      </c>
      <c r="E2450" s="41"/>
    </row>
    <row r="2451" hidden="1">
      <c r="A2451" s="31" t="s">
        <v>1668</v>
      </c>
      <c r="B2451" s="29">
        <v>0.0</v>
      </c>
      <c r="C2451" s="26"/>
      <c r="D2451" s="27">
        <v>0.0</v>
      </c>
      <c r="E2451" s="28"/>
    </row>
    <row r="2452" hidden="1">
      <c r="A2452" s="31" t="s">
        <v>1669</v>
      </c>
      <c r="B2452" s="29">
        <v>0.0</v>
      </c>
      <c r="C2452" s="26"/>
      <c r="D2452" s="27">
        <v>0.0</v>
      </c>
      <c r="E2452" s="40"/>
    </row>
    <row r="2453" hidden="1">
      <c r="A2453" s="31" t="s">
        <v>1671</v>
      </c>
      <c r="B2453" s="29">
        <v>8655.0</v>
      </c>
      <c r="C2453" s="26">
        <v>8547.0</v>
      </c>
      <c r="D2453" s="27">
        <v>-108.0</v>
      </c>
      <c r="E2453" s="28" t="s">
        <v>3832</v>
      </c>
    </row>
    <row r="2454" hidden="1">
      <c r="A2454" s="31" t="s">
        <v>1673</v>
      </c>
      <c r="B2454" s="29">
        <v>1440.0</v>
      </c>
      <c r="C2454" s="26">
        <v>1520.0</v>
      </c>
      <c r="D2454" s="27">
        <v>80.0</v>
      </c>
      <c r="E2454" s="40" t="s">
        <v>3833</v>
      </c>
    </row>
    <row r="2455" hidden="1">
      <c r="A2455" s="58" t="s">
        <v>1674</v>
      </c>
      <c r="B2455" s="29">
        <v>85241.0</v>
      </c>
      <c r="C2455" s="29">
        <v>85241.0</v>
      </c>
      <c r="D2455" s="27">
        <v>0.0</v>
      </c>
      <c r="E2455" s="41"/>
    </row>
    <row r="2456" hidden="1">
      <c r="A2456" s="58" t="s">
        <v>1675</v>
      </c>
      <c r="B2456" s="29">
        <v>51353.0</v>
      </c>
      <c r="C2456" s="59">
        <v>51353.0</v>
      </c>
      <c r="D2456" s="27">
        <v>0.0</v>
      </c>
      <c r="E2456" s="41"/>
    </row>
    <row r="2457" hidden="1">
      <c r="A2457" s="58" t="s">
        <v>1676</v>
      </c>
      <c r="B2457" s="29">
        <v>87097.0</v>
      </c>
      <c r="C2457" s="59">
        <v>86166.0</v>
      </c>
      <c r="D2457" s="27">
        <v>-931.0</v>
      </c>
      <c r="E2457" s="41"/>
    </row>
    <row r="2458" hidden="1">
      <c r="A2458" s="58" t="s">
        <v>1677</v>
      </c>
      <c r="B2458" s="29">
        <v>68417.0</v>
      </c>
      <c r="C2458" s="59">
        <v>68792.0</v>
      </c>
      <c r="D2458" s="27">
        <v>375.0</v>
      </c>
      <c r="E2458" s="41"/>
    </row>
    <row r="2459" hidden="1">
      <c r="A2459" s="58" t="s">
        <v>1679</v>
      </c>
      <c r="B2459" s="29">
        <v>3940.0</v>
      </c>
      <c r="C2459" s="59">
        <v>3940.0</v>
      </c>
      <c r="D2459" s="27">
        <v>0.0</v>
      </c>
      <c r="E2459" s="41"/>
    </row>
    <row r="2460" hidden="1">
      <c r="A2460" s="58" t="s">
        <v>1680</v>
      </c>
      <c r="B2460" s="29">
        <v>6634.0</v>
      </c>
      <c r="C2460" s="59">
        <v>6634.0</v>
      </c>
      <c r="D2460" s="27">
        <v>0.0</v>
      </c>
      <c r="E2460" s="41"/>
    </row>
    <row r="2461" hidden="1">
      <c r="A2461" s="35" t="s">
        <v>1681</v>
      </c>
      <c r="B2461" s="29">
        <v>343602.0</v>
      </c>
      <c r="C2461" s="59">
        <v>342761.0</v>
      </c>
      <c r="D2461" s="27">
        <v>-841.0</v>
      </c>
      <c r="E2461" s="41"/>
    </row>
    <row r="2462" hidden="1">
      <c r="A2462" s="36" t="s">
        <v>1682</v>
      </c>
      <c r="B2462" s="42">
        <v>1.0</v>
      </c>
      <c r="C2462" s="65">
        <v>258.0</v>
      </c>
      <c r="D2462" s="66">
        <v>257.0</v>
      </c>
      <c r="E2462" s="45"/>
    </row>
    <row r="2463" hidden="1">
      <c r="A2463" s="39"/>
      <c r="B2463" s="60"/>
      <c r="C2463" s="67"/>
      <c r="D2463" s="61"/>
      <c r="E2463" s="68"/>
    </row>
    <row r="2464" hidden="1">
      <c r="A2464" s="39"/>
      <c r="B2464" s="60"/>
      <c r="C2464" s="67"/>
      <c r="D2464" s="61"/>
      <c r="E2464" s="68"/>
    </row>
    <row r="2465" hidden="1">
      <c r="A2465" s="5" t="s">
        <v>1982</v>
      </c>
      <c r="B2465" s="6"/>
      <c r="C2465" s="6"/>
      <c r="D2465" s="6"/>
      <c r="E2465" s="7"/>
    </row>
    <row r="2466" hidden="1">
      <c r="A2466" s="10"/>
      <c r="B2466" s="11"/>
      <c r="C2466" s="11"/>
      <c r="D2466" s="11"/>
      <c r="E2466" s="12"/>
    </row>
    <row r="2467" hidden="1">
      <c r="A2467" s="5" t="s">
        <v>1655</v>
      </c>
      <c r="B2467" s="6"/>
      <c r="C2467" s="6"/>
      <c r="D2467" s="6"/>
      <c r="E2467" s="7"/>
    </row>
    <row r="2468" hidden="1">
      <c r="A2468" s="10"/>
      <c r="B2468" s="11"/>
      <c r="C2468" s="11"/>
      <c r="D2468" s="11"/>
      <c r="E2468" s="12"/>
    </row>
    <row r="2469" hidden="1">
      <c r="A2469" s="13">
        <v>46048.0</v>
      </c>
      <c r="B2469" s="6"/>
      <c r="C2469" s="54" t="s">
        <v>1656</v>
      </c>
      <c r="D2469" s="15">
        <v>46053.0</v>
      </c>
      <c r="E2469" s="7"/>
    </row>
    <row r="2470" hidden="1">
      <c r="A2470" s="10"/>
      <c r="B2470" s="11"/>
      <c r="C2470" s="16"/>
      <c r="D2470" s="11"/>
      <c r="E2470" s="12"/>
    </row>
    <row r="2471" hidden="1">
      <c r="A2471" s="55" t="s">
        <v>1985</v>
      </c>
      <c r="B2471" s="7"/>
      <c r="C2471" s="16"/>
      <c r="D2471" s="56" t="s">
        <v>1994</v>
      </c>
      <c r="E2471" s="7"/>
    </row>
    <row r="2472" hidden="1">
      <c r="A2472" s="10"/>
      <c r="B2472" s="12"/>
      <c r="C2472" s="16"/>
      <c r="D2472" s="11"/>
      <c r="E2472" s="12"/>
    </row>
    <row r="2473" hidden="1">
      <c r="A2473" s="19" t="s">
        <v>1657</v>
      </c>
      <c r="B2473" s="6"/>
      <c r="C2473" s="6"/>
      <c r="D2473" s="6"/>
      <c r="E2473" s="7"/>
    </row>
    <row r="2474" hidden="1">
      <c r="A2474" s="20" t="s">
        <v>1658</v>
      </c>
      <c r="B2474" s="21" t="s">
        <v>1659</v>
      </c>
      <c r="C2474" s="22" t="s">
        <v>1660</v>
      </c>
      <c r="D2474" s="21" t="s">
        <v>1661</v>
      </c>
      <c r="E2474" s="23" t="s">
        <v>13</v>
      </c>
    </row>
    <row r="2475" hidden="1">
      <c r="A2475" s="57" t="s">
        <v>1662</v>
      </c>
      <c r="B2475" s="25">
        <v>18069.0</v>
      </c>
      <c r="C2475" s="26">
        <v>9262.0</v>
      </c>
      <c r="D2475" s="27">
        <v>-8807.0</v>
      </c>
      <c r="E2475" s="28"/>
    </row>
    <row r="2476" hidden="1">
      <c r="A2476" s="57" t="s">
        <v>1663</v>
      </c>
      <c r="B2476" s="29">
        <v>13911.0</v>
      </c>
      <c r="C2476" s="26">
        <v>13911.0</v>
      </c>
      <c r="D2476" s="27">
        <v>0.0</v>
      </c>
      <c r="E2476" s="28"/>
    </row>
    <row r="2477" hidden="1">
      <c r="A2477" s="57" t="s">
        <v>1664</v>
      </c>
      <c r="B2477" s="29">
        <v>140.0</v>
      </c>
      <c r="C2477" s="26">
        <v>140.0</v>
      </c>
      <c r="D2477" s="27">
        <v>0.0</v>
      </c>
      <c r="E2477" s="41"/>
    </row>
    <row r="2478" hidden="1">
      <c r="A2478" s="57" t="s">
        <v>1666</v>
      </c>
      <c r="B2478" s="29">
        <v>2500.0</v>
      </c>
      <c r="C2478" s="26">
        <v>4000.0</v>
      </c>
      <c r="D2478" s="27">
        <v>1500.0</v>
      </c>
      <c r="E2478" s="41"/>
    </row>
    <row r="2479" hidden="1">
      <c r="A2479" s="31" t="s">
        <v>1668</v>
      </c>
      <c r="B2479" s="29">
        <v>539.0</v>
      </c>
      <c r="C2479" s="26">
        <v>400.0</v>
      </c>
      <c r="D2479" s="27">
        <v>-139.0</v>
      </c>
      <c r="E2479" s="28" t="s">
        <v>3834</v>
      </c>
    </row>
    <row r="2480" hidden="1">
      <c r="A2480" s="31" t="s">
        <v>1669</v>
      </c>
      <c r="B2480" s="29">
        <v>0.0</v>
      </c>
      <c r="C2480" s="26"/>
      <c r="D2480" s="27">
        <v>0.0</v>
      </c>
      <c r="E2480" s="40"/>
    </row>
    <row r="2481" hidden="1">
      <c r="A2481" s="31" t="s">
        <v>1671</v>
      </c>
      <c r="B2481" s="29">
        <v>3909.0</v>
      </c>
      <c r="C2481" s="26">
        <v>7665.0</v>
      </c>
      <c r="D2481" s="27">
        <v>3756.0</v>
      </c>
      <c r="E2481" s="28" t="s">
        <v>3835</v>
      </c>
    </row>
    <row r="2482" hidden="1">
      <c r="A2482" s="31" t="s">
        <v>1673</v>
      </c>
      <c r="B2482" s="29">
        <v>1360.0</v>
      </c>
      <c r="C2482" s="26">
        <v>1960.0</v>
      </c>
      <c r="D2482" s="27">
        <v>600.0</v>
      </c>
      <c r="E2482" s="40" t="s">
        <v>3836</v>
      </c>
    </row>
    <row r="2483" hidden="1">
      <c r="A2483" s="58" t="s">
        <v>1674</v>
      </c>
      <c r="B2483" s="29">
        <v>83598.0</v>
      </c>
      <c r="C2483" s="29">
        <v>83598.0</v>
      </c>
      <c r="D2483" s="27">
        <v>0.0</v>
      </c>
      <c r="E2483" s="41"/>
    </row>
    <row r="2484" hidden="1">
      <c r="A2484" s="58" t="s">
        <v>1675</v>
      </c>
      <c r="B2484" s="29">
        <v>32190.0</v>
      </c>
      <c r="C2484" s="59">
        <v>32190.0</v>
      </c>
      <c r="D2484" s="27">
        <v>0.0</v>
      </c>
      <c r="E2484" s="41"/>
    </row>
    <row r="2485" hidden="1">
      <c r="A2485" s="58" t="s">
        <v>1676</v>
      </c>
      <c r="B2485" s="29">
        <v>71288.0</v>
      </c>
      <c r="C2485" s="59">
        <v>70959.0</v>
      </c>
      <c r="D2485" s="27">
        <v>-329.0</v>
      </c>
      <c r="E2485" s="41"/>
    </row>
    <row r="2486" hidden="1">
      <c r="A2486" s="58" t="s">
        <v>1677</v>
      </c>
      <c r="B2486" s="29">
        <v>44978.0</v>
      </c>
      <c r="C2486" s="59">
        <v>44978.0</v>
      </c>
      <c r="D2486" s="27">
        <v>0.0</v>
      </c>
      <c r="E2486" s="41"/>
    </row>
    <row r="2487" hidden="1">
      <c r="A2487" s="58" t="s">
        <v>1679</v>
      </c>
      <c r="B2487" s="29">
        <v>355.0</v>
      </c>
      <c r="C2487" s="59">
        <v>355.0</v>
      </c>
      <c r="D2487" s="27">
        <v>0.0</v>
      </c>
      <c r="E2487" s="41"/>
    </row>
    <row r="2488" hidden="1">
      <c r="A2488" s="58" t="s">
        <v>1680</v>
      </c>
      <c r="B2488" s="29">
        <v>10570.0</v>
      </c>
      <c r="C2488" s="59">
        <v>10570.0</v>
      </c>
      <c r="D2488" s="27">
        <v>0.0</v>
      </c>
      <c r="E2488" s="41"/>
    </row>
    <row r="2489" hidden="1">
      <c r="A2489" s="35" t="s">
        <v>1681</v>
      </c>
      <c r="B2489" s="29">
        <v>272836.0</v>
      </c>
      <c r="C2489" s="59">
        <v>272507.0</v>
      </c>
      <c r="D2489" s="27">
        <v>-329.0</v>
      </c>
      <c r="E2489" s="41"/>
    </row>
    <row r="2490" hidden="1">
      <c r="A2490" s="36" t="s">
        <v>1682</v>
      </c>
      <c r="B2490" s="42">
        <v>1.0</v>
      </c>
      <c r="C2490" s="65">
        <v>-3089.0</v>
      </c>
      <c r="D2490" s="66">
        <v>-3090.0</v>
      </c>
      <c r="E2490" s="45"/>
    </row>
    <row r="2491" hidden="1">
      <c r="A2491" s="39"/>
      <c r="B2491" s="60"/>
      <c r="C2491" s="67"/>
      <c r="D2491" s="61"/>
      <c r="E2491" s="68"/>
    </row>
    <row r="2492" hidden="1">
      <c r="A2492" s="39"/>
      <c r="B2492" s="60"/>
      <c r="C2492" s="67"/>
      <c r="D2492" s="61"/>
      <c r="E2492" s="68"/>
    </row>
    <row r="2493" hidden="1">
      <c r="A2493" s="5" t="s">
        <v>1982</v>
      </c>
      <c r="B2493" s="6"/>
      <c r="C2493" s="6"/>
      <c r="D2493" s="6"/>
      <c r="E2493" s="7"/>
    </row>
    <row r="2494" hidden="1">
      <c r="A2494" s="10"/>
      <c r="B2494" s="11"/>
      <c r="C2494" s="11"/>
      <c r="D2494" s="11"/>
      <c r="E2494" s="12"/>
    </row>
    <row r="2495" hidden="1">
      <c r="A2495" s="5" t="s">
        <v>1655</v>
      </c>
      <c r="B2495" s="6"/>
      <c r="C2495" s="6"/>
      <c r="D2495" s="6"/>
      <c r="E2495" s="7"/>
    </row>
    <row r="2496" hidden="1">
      <c r="A2496" s="10"/>
      <c r="B2496" s="11"/>
      <c r="C2496" s="11"/>
      <c r="D2496" s="11"/>
      <c r="E2496" s="12"/>
    </row>
    <row r="2497" hidden="1">
      <c r="A2497" s="13">
        <v>46054.0</v>
      </c>
      <c r="B2497" s="6"/>
      <c r="C2497" s="54" t="s">
        <v>1656</v>
      </c>
      <c r="D2497" s="15">
        <v>46054.0</v>
      </c>
      <c r="E2497" s="7"/>
    </row>
    <row r="2498" hidden="1">
      <c r="A2498" s="10"/>
      <c r="B2498" s="11"/>
      <c r="C2498" s="16"/>
      <c r="D2498" s="11"/>
      <c r="E2498" s="12"/>
    </row>
    <row r="2499" hidden="1">
      <c r="A2499" s="55" t="s">
        <v>1986</v>
      </c>
      <c r="B2499" s="7"/>
      <c r="C2499" s="16"/>
      <c r="D2499" s="56" t="s">
        <v>1986</v>
      </c>
      <c r="E2499" s="7"/>
    </row>
    <row r="2500" hidden="1">
      <c r="A2500" s="10"/>
      <c r="B2500" s="12"/>
      <c r="C2500" s="16"/>
      <c r="D2500" s="11"/>
      <c r="E2500" s="12"/>
    </row>
    <row r="2501" hidden="1">
      <c r="A2501" s="19" t="s">
        <v>1657</v>
      </c>
      <c r="B2501" s="6"/>
      <c r="C2501" s="6"/>
      <c r="D2501" s="6"/>
      <c r="E2501" s="7"/>
    </row>
    <row r="2502" hidden="1">
      <c r="A2502" s="20" t="s">
        <v>1658</v>
      </c>
      <c r="B2502" s="21" t="s">
        <v>1659</v>
      </c>
      <c r="C2502" s="22" t="s">
        <v>1660</v>
      </c>
      <c r="D2502" s="21" t="s">
        <v>1661</v>
      </c>
      <c r="E2502" s="23" t="s">
        <v>13</v>
      </c>
    </row>
    <row r="2503" hidden="1">
      <c r="A2503" s="57" t="s">
        <v>1662</v>
      </c>
      <c r="B2503" s="25">
        <v>1751.0</v>
      </c>
      <c r="C2503" s="26">
        <v>1751.0</v>
      </c>
      <c r="D2503" s="27">
        <v>0.0</v>
      </c>
      <c r="E2503" s="28"/>
    </row>
    <row r="2504" hidden="1">
      <c r="A2504" s="57" t="s">
        <v>1663</v>
      </c>
      <c r="B2504" s="29">
        <v>1658.0</v>
      </c>
      <c r="C2504" s="26">
        <v>1658.0</v>
      </c>
      <c r="D2504" s="27">
        <v>0.0</v>
      </c>
      <c r="E2504" s="28"/>
    </row>
    <row r="2505" hidden="1">
      <c r="A2505" s="57" t="s">
        <v>1664</v>
      </c>
      <c r="B2505" s="29">
        <v>0.0</v>
      </c>
      <c r="C2505" s="26"/>
      <c r="D2505" s="27">
        <v>0.0</v>
      </c>
      <c r="E2505" s="41"/>
    </row>
    <row r="2506" hidden="1">
      <c r="A2506" s="57" t="s">
        <v>1666</v>
      </c>
      <c r="B2506" s="29">
        <v>1000.0</v>
      </c>
      <c r="C2506" s="26">
        <v>1000.0</v>
      </c>
      <c r="D2506" s="27">
        <v>0.0</v>
      </c>
      <c r="E2506" s="41"/>
    </row>
    <row r="2507" hidden="1">
      <c r="A2507" s="31" t="s">
        <v>1668</v>
      </c>
      <c r="B2507" s="29">
        <v>0.0</v>
      </c>
      <c r="C2507" s="26"/>
      <c r="D2507" s="27">
        <v>0.0</v>
      </c>
      <c r="E2507" s="28"/>
    </row>
    <row r="2508" hidden="1">
      <c r="A2508" s="31" t="s">
        <v>1669</v>
      </c>
      <c r="B2508" s="29">
        <v>0.0</v>
      </c>
      <c r="C2508" s="26"/>
      <c r="D2508" s="27">
        <v>0.0</v>
      </c>
      <c r="E2508" s="40"/>
    </row>
    <row r="2509" hidden="1">
      <c r="A2509" s="31" t="s">
        <v>1671</v>
      </c>
      <c r="B2509" s="29">
        <v>300.0</v>
      </c>
      <c r="C2509" s="26">
        <v>300.0</v>
      </c>
      <c r="D2509" s="27">
        <v>0.0</v>
      </c>
      <c r="E2509" s="28" t="s">
        <v>3837</v>
      </c>
    </row>
    <row r="2510" hidden="1">
      <c r="A2510" s="31" t="s">
        <v>1673</v>
      </c>
      <c r="B2510" s="29">
        <v>240.0</v>
      </c>
      <c r="C2510" s="26">
        <v>240.0</v>
      </c>
      <c r="D2510" s="27">
        <v>0.0</v>
      </c>
      <c r="E2510" s="40"/>
    </row>
    <row r="2511" hidden="1">
      <c r="A2511" s="58" t="s">
        <v>1674</v>
      </c>
      <c r="B2511" s="29">
        <v>11797.0</v>
      </c>
      <c r="C2511" s="29">
        <v>11797.0</v>
      </c>
      <c r="D2511" s="27">
        <v>0.0</v>
      </c>
      <c r="E2511" s="41"/>
    </row>
    <row r="2512" hidden="1">
      <c r="A2512" s="58" t="s">
        <v>1675</v>
      </c>
      <c r="B2512" s="29">
        <v>6561.0</v>
      </c>
      <c r="C2512" s="59">
        <v>6561.0</v>
      </c>
      <c r="D2512" s="27">
        <v>0.0</v>
      </c>
      <c r="E2512" s="41"/>
    </row>
    <row r="2513" hidden="1">
      <c r="A2513" s="58" t="s">
        <v>1676</v>
      </c>
      <c r="B2513" s="29">
        <v>8663.0</v>
      </c>
      <c r="C2513" s="59">
        <v>8663.0</v>
      </c>
      <c r="D2513" s="27">
        <v>0.0</v>
      </c>
      <c r="E2513" s="41"/>
    </row>
    <row r="2514" hidden="1">
      <c r="A2514" s="58" t="s">
        <v>1677</v>
      </c>
      <c r="B2514" s="29">
        <v>6086.0</v>
      </c>
      <c r="C2514" s="59">
        <v>6086.0</v>
      </c>
      <c r="D2514" s="27">
        <v>0.0</v>
      </c>
      <c r="E2514" s="41"/>
    </row>
    <row r="2515" hidden="1">
      <c r="A2515" s="58" t="s">
        <v>1679</v>
      </c>
      <c r="B2515" s="29">
        <v>0.0</v>
      </c>
      <c r="C2515" s="59">
        <v>0.0</v>
      </c>
      <c r="D2515" s="27">
        <v>0.0</v>
      </c>
      <c r="E2515" s="41"/>
    </row>
    <row r="2516" hidden="1">
      <c r="A2516" s="58" t="s">
        <v>1680</v>
      </c>
      <c r="B2516" s="29">
        <v>0.0</v>
      </c>
      <c r="C2516" s="59">
        <v>0.0</v>
      </c>
      <c r="D2516" s="27">
        <v>0.0</v>
      </c>
      <c r="E2516" s="41"/>
    </row>
    <row r="2517" hidden="1">
      <c r="A2517" s="35" t="s">
        <v>1681</v>
      </c>
      <c r="B2517" s="29">
        <v>38056.0</v>
      </c>
      <c r="C2517" s="59">
        <v>38056.0</v>
      </c>
      <c r="D2517" s="27">
        <v>0.0</v>
      </c>
      <c r="E2517" s="41"/>
    </row>
    <row r="2518" hidden="1">
      <c r="A2518" s="36" t="s">
        <v>1682</v>
      </c>
      <c r="B2518" s="42">
        <v>0.0</v>
      </c>
      <c r="C2518" s="65">
        <v>0.0</v>
      </c>
      <c r="D2518" s="66">
        <v>0.0</v>
      </c>
      <c r="E2518" s="45"/>
    </row>
    <row r="2519" hidden="1">
      <c r="A2519" s="39"/>
      <c r="B2519" s="60"/>
      <c r="C2519" s="67"/>
      <c r="D2519" s="61"/>
      <c r="E2519" s="68"/>
    </row>
    <row r="2520" hidden="1">
      <c r="A2520" s="39"/>
      <c r="B2520" s="60"/>
      <c r="C2520" s="67"/>
      <c r="D2520" s="61"/>
      <c r="E2520" s="68"/>
    </row>
    <row r="2521" hidden="1">
      <c r="A2521" s="5" t="s">
        <v>1982</v>
      </c>
      <c r="B2521" s="6"/>
      <c r="C2521" s="6"/>
      <c r="D2521" s="6"/>
      <c r="E2521" s="7"/>
    </row>
    <row r="2522" hidden="1">
      <c r="A2522" s="10"/>
      <c r="B2522" s="11"/>
      <c r="C2522" s="11"/>
      <c r="D2522" s="11"/>
      <c r="E2522" s="12"/>
    </row>
    <row r="2523" hidden="1">
      <c r="A2523" s="5" t="s">
        <v>1655</v>
      </c>
      <c r="B2523" s="6"/>
      <c r="C2523" s="6"/>
      <c r="D2523" s="6"/>
      <c r="E2523" s="7"/>
    </row>
    <row r="2524" hidden="1">
      <c r="A2524" s="10"/>
      <c r="B2524" s="11"/>
      <c r="C2524" s="11"/>
      <c r="D2524" s="11"/>
      <c r="E2524" s="12"/>
    </row>
    <row r="2525" hidden="1">
      <c r="A2525" s="13">
        <v>46055.0</v>
      </c>
      <c r="B2525" s="6"/>
      <c r="C2525" s="54" t="s">
        <v>1656</v>
      </c>
      <c r="D2525" s="15">
        <v>46061.0</v>
      </c>
      <c r="E2525" s="7"/>
    </row>
    <row r="2526" hidden="1">
      <c r="A2526" s="10"/>
      <c r="B2526" s="11"/>
      <c r="C2526" s="16"/>
      <c r="D2526" s="11"/>
      <c r="E2526" s="12"/>
    </row>
    <row r="2527" hidden="1">
      <c r="A2527" s="55" t="s">
        <v>1985</v>
      </c>
      <c r="B2527" s="7"/>
      <c r="C2527" s="16"/>
      <c r="D2527" s="56" t="s">
        <v>1986</v>
      </c>
      <c r="E2527" s="7"/>
    </row>
    <row r="2528" hidden="1">
      <c r="A2528" s="10"/>
      <c r="B2528" s="12"/>
      <c r="C2528" s="16"/>
      <c r="D2528" s="11"/>
      <c r="E2528" s="12"/>
    </row>
    <row r="2529" hidden="1">
      <c r="A2529" s="19" t="s">
        <v>1657</v>
      </c>
      <c r="B2529" s="6"/>
      <c r="C2529" s="6"/>
      <c r="D2529" s="6"/>
      <c r="E2529" s="7"/>
    </row>
    <row r="2530" hidden="1">
      <c r="A2530" s="20" t="s">
        <v>1658</v>
      </c>
      <c r="B2530" s="21" t="s">
        <v>1659</v>
      </c>
      <c r="C2530" s="22" t="s">
        <v>1660</v>
      </c>
      <c r="D2530" s="21" t="s">
        <v>1661</v>
      </c>
      <c r="E2530" s="23" t="s">
        <v>13</v>
      </c>
    </row>
    <row r="2531" hidden="1">
      <c r="A2531" s="57" t="s">
        <v>1662</v>
      </c>
      <c r="B2531" s="25">
        <v>24750.0</v>
      </c>
      <c r="C2531" s="26">
        <v>24750.0</v>
      </c>
      <c r="D2531" s="27">
        <v>0.0</v>
      </c>
      <c r="E2531" s="28"/>
    </row>
    <row r="2532" hidden="1">
      <c r="A2532" s="57" t="s">
        <v>1663</v>
      </c>
      <c r="B2532" s="29">
        <v>23497.0</v>
      </c>
      <c r="C2532" s="26">
        <v>23497.0</v>
      </c>
      <c r="D2532" s="27">
        <v>0.0</v>
      </c>
      <c r="E2532" s="28"/>
    </row>
    <row r="2533" hidden="1">
      <c r="A2533" s="57" t="s">
        <v>1664</v>
      </c>
      <c r="B2533" s="29">
        <v>0.0</v>
      </c>
      <c r="C2533" s="26"/>
      <c r="D2533" s="27">
        <v>0.0</v>
      </c>
      <c r="E2533" s="41"/>
    </row>
    <row r="2534" hidden="1">
      <c r="A2534" s="57" t="s">
        <v>1666</v>
      </c>
      <c r="B2534" s="29">
        <v>4000.0</v>
      </c>
      <c r="C2534" s="26">
        <v>4000.0</v>
      </c>
      <c r="D2534" s="27">
        <v>0.0</v>
      </c>
      <c r="E2534" s="41"/>
    </row>
    <row r="2535" hidden="1">
      <c r="A2535" s="31" t="s">
        <v>1668</v>
      </c>
      <c r="B2535" s="29">
        <v>0.0</v>
      </c>
      <c r="C2535" s="26"/>
      <c r="D2535" s="27">
        <v>0.0</v>
      </c>
      <c r="E2535" s="28"/>
    </row>
    <row r="2536" hidden="1">
      <c r="A2536" s="31" t="s">
        <v>1669</v>
      </c>
      <c r="B2536" s="29">
        <v>0.0</v>
      </c>
      <c r="C2536" s="26"/>
      <c r="D2536" s="27">
        <v>0.0</v>
      </c>
      <c r="E2536" s="40"/>
    </row>
    <row r="2537" hidden="1">
      <c r="A2537" s="31" t="s">
        <v>1671</v>
      </c>
      <c r="B2537" s="29">
        <v>700.0</v>
      </c>
      <c r="C2537" s="26">
        <v>700.0</v>
      </c>
      <c r="D2537" s="27">
        <v>0.0</v>
      </c>
      <c r="E2537" s="28" t="s">
        <v>3838</v>
      </c>
    </row>
    <row r="2538" hidden="1">
      <c r="A2538" s="31" t="s">
        <v>1673</v>
      </c>
      <c r="B2538" s="29">
        <v>800.0</v>
      </c>
      <c r="C2538" s="26">
        <v>800.0</v>
      </c>
      <c r="D2538" s="27">
        <v>0.0</v>
      </c>
      <c r="E2538" s="40"/>
    </row>
    <row r="2539" hidden="1">
      <c r="A2539" s="58" t="s">
        <v>1674</v>
      </c>
      <c r="B2539" s="29">
        <v>101785.0</v>
      </c>
      <c r="C2539" s="29">
        <v>101785.0</v>
      </c>
      <c r="D2539" s="27">
        <v>0.0</v>
      </c>
      <c r="E2539" s="41"/>
    </row>
    <row r="2540" hidden="1">
      <c r="A2540" s="58" t="s">
        <v>1675</v>
      </c>
      <c r="B2540" s="29">
        <v>40574.0</v>
      </c>
      <c r="C2540" s="59">
        <v>40574.0</v>
      </c>
      <c r="D2540" s="27">
        <v>0.0</v>
      </c>
      <c r="E2540" s="41"/>
    </row>
    <row r="2541" hidden="1">
      <c r="A2541" s="58" t="s">
        <v>1676</v>
      </c>
      <c r="B2541" s="29">
        <v>73477.0</v>
      </c>
      <c r="C2541" s="59">
        <v>72299.0</v>
      </c>
      <c r="D2541" s="27">
        <v>-1178.0</v>
      </c>
      <c r="E2541" s="41"/>
    </row>
    <row r="2542" hidden="1">
      <c r="A2542" s="58" t="s">
        <v>1677</v>
      </c>
      <c r="B2542" s="29">
        <v>59825.0</v>
      </c>
      <c r="C2542" s="59">
        <v>59825.0</v>
      </c>
      <c r="D2542" s="27">
        <v>0.0</v>
      </c>
      <c r="E2542" s="41"/>
    </row>
    <row r="2543" hidden="1">
      <c r="A2543" s="58" t="s">
        <v>1679</v>
      </c>
      <c r="B2543" s="29">
        <v>0.0</v>
      </c>
      <c r="C2543" s="59">
        <v>0.0</v>
      </c>
      <c r="D2543" s="27">
        <v>0.0</v>
      </c>
      <c r="E2543" s="41"/>
    </row>
    <row r="2544" hidden="1">
      <c r="A2544" s="58" t="s">
        <v>1680</v>
      </c>
      <c r="B2544" s="29">
        <v>12261.0</v>
      </c>
      <c r="C2544" s="59">
        <v>12261.0</v>
      </c>
      <c r="D2544" s="27">
        <v>0.0</v>
      </c>
      <c r="E2544" s="41"/>
    </row>
    <row r="2545" hidden="1">
      <c r="A2545" s="35" t="s">
        <v>1681</v>
      </c>
      <c r="B2545" s="29">
        <v>329407.4</v>
      </c>
      <c r="C2545" s="59">
        <v>328229.4</v>
      </c>
      <c r="D2545" s="27">
        <v>-1178.0</v>
      </c>
      <c r="E2545" s="41"/>
    </row>
    <row r="2546" hidden="1">
      <c r="A2546" s="36" t="s">
        <v>1682</v>
      </c>
      <c r="B2546" s="42">
        <v>0.6000000000058208</v>
      </c>
      <c r="C2546" s="65">
        <v>0.5999999999767169</v>
      </c>
      <c r="D2546" s="66">
        <v>-2.9103830456733704E-11</v>
      </c>
      <c r="E2546" s="45"/>
    </row>
    <row r="2547" hidden="1">
      <c r="A2547" s="39"/>
      <c r="B2547" s="60"/>
      <c r="C2547" s="67"/>
      <c r="D2547" s="61"/>
      <c r="E2547" s="68"/>
    </row>
    <row r="2548" hidden="1">
      <c r="A2548" s="39"/>
      <c r="B2548" s="60"/>
      <c r="C2548" s="67"/>
      <c r="D2548" s="61"/>
      <c r="E2548" s="68"/>
    </row>
    <row r="2549" hidden="1">
      <c r="A2549" s="5" t="s">
        <v>1982</v>
      </c>
      <c r="B2549" s="6"/>
      <c r="C2549" s="6"/>
      <c r="D2549" s="6"/>
      <c r="E2549" s="7"/>
    </row>
    <row r="2550" hidden="1">
      <c r="A2550" s="10"/>
      <c r="B2550" s="11"/>
      <c r="C2550" s="11"/>
      <c r="D2550" s="11"/>
      <c r="E2550" s="12"/>
    </row>
    <row r="2551" hidden="1">
      <c r="A2551" s="5" t="s">
        <v>1655</v>
      </c>
      <c r="B2551" s="6"/>
      <c r="C2551" s="6"/>
      <c r="D2551" s="6"/>
      <c r="E2551" s="7"/>
    </row>
    <row r="2552" hidden="1">
      <c r="A2552" s="10"/>
      <c r="B2552" s="11"/>
      <c r="C2552" s="11"/>
      <c r="D2552" s="11"/>
      <c r="E2552" s="12"/>
    </row>
    <row r="2553" hidden="1">
      <c r="A2553" s="13">
        <v>46062.0</v>
      </c>
      <c r="B2553" s="6"/>
      <c r="C2553" s="54" t="s">
        <v>1656</v>
      </c>
      <c r="D2553" s="15">
        <v>46068.0</v>
      </c>
      <c r="E2553" s="7"/>
    </row>
    <row r="2554" hidden="1">
      <c r="A2554" s="10"/>
      <c r="B2554" s="11"/>
      <c r="C2554" s="16"/>
      <c r="D2554" s="11"/>
      <c r="E2554" s="12"/>
    </row>
    <row r="2555" hidden="1">
      <c r="A2555" s="55" t="s">
        <v>1985</v>
      </c>
      <c r="B2555" s="7"/>
      <c r="C2555" s="16"/>
      <c r="D2555" s="56" t="s">
        <v>1986</v>
      </c>
      <c r="E2555" s="7"/>
    </row>
    <row r="2556" hidden="1">
      <c r="A2556" s="10"/>
      <c r="B2556" s="12"/>
      <c r="C2556" s="16"/>
      <c r="D2556" s="11"/>
      <c r="E2556" s="12"/>
    </row>
    <row r="2557" hidden="1">
      <c r="A2557" s="19" t="s">
        <v>1657</v>
      </c>
      <c r="B2557" s="6"/>
      <c r="C2557" s="6"/>
      <c r="D2557" s="6"/>
      <c r="E2557" s="7"/>
    </row>
    <row r="2558" hidden="1">
      <c r="A2558" s="20" t="s">
        <v>1658</v>
      </c>
      <c r="B2558" s="21" t="s">
        <v>1659</v>
      </c>
      <c r="C2558" s="22" t="s">
        <v>1660</v>
      </c>
      <c r="D2558" s="21" t="s">
        <v>1661</v>
      </c>
      <c r="E2558" s="23" t="s">
        <v>13</v>
      </c>
    </row>
    <row r="2559" hidden="1">
      <c r="A2559" s="57" t="s">
        <v>1662</v>
      </c>
      <c r="B2559" s="25">
        <v>29426.0</v>
      </c>
      <c r="C2559" s="26">
        <v>29426.0</v>
      </c>
      <c r="D2559" s="27">
        <v>0.0</v>
      </c>
      <c r="E2559" s="28"/>
    </row>
    <row r="2560" hidden="1">
      <c r="A2560" s="57" t="s">
        <v>1663</v>
      </c>
      <c r="B2560" s="29">
        <v>23604.0</v>
      </c>
      <c r="C2560" s="26">
        <v>23604.0</v>
      </c>
      <c r="D2560" s="27">
        <v>0.0</v>
      </c>
      <c r="E2560" s="28"/>
    </row>
    <row r="2561" hidden="1">
      <c r="A2561" s="57" t="s">
        <v>1664</v>
      </c>
      <c r="B2561" s="29">
        <v>0.0</v>
      </c>
      <c r="C2561" s="26"/>
      <c r="D2561" s="27">
        <v>0.0</v>
      </c>
      <c r="E2561" s="41"/>
    </row>
    <row r="2562" hidden="1">
      <c r="A2562" s="57" t="s">
        <v>1666</v>
      </c>
      <c r="B2562" s="29">
        <v>3500.0</v>
      </c>
      <c r="C2562" s="26">
        <v>3500.0</v>
      </c>
      <c r="D2562" s="27">
        <v>0.0</v>
      </c>
      <c r="E2562" s="41"/>
    </row>
    <row r="2563" hidden="1">
      <c r="A2563" s="31" t="s">
        <v>1668</v>
      </c>
      <c r="B2563" s="29">
        <v>0.0</v>
      </c>
      <c r="C2563" s="26">
        <v>449.0</v>
      </c>
      <c r="D2563" s="27">
        <v>449.0</v>
      </c>
      <c r="E2563" s="28" t="s">
        <v>3839</v>
      </c>
    </row>
    <row r="2564" hidden="1">
      <c r="A2564" s="31" t="s">
        <v>1669</v>
      </c>
      <c r="B2564" s="29">
        <v>0.0</v>
      </c>
      <c r="C2564" s="26"/>
      <c r="D2564" s="27">
        <v>0.0</v>
      </c>
      <c r="E2564" s="40"/>
    </row>
    <row r="2565" hidden="1">
      <c r="A2565" s="31" t="s">
        <v>1671</v>
      </c>
      <c r="B2565" s="29">
        <v>727.0</v>
      </c>
      <c r="C2565" s="26">
        <v>228.0</v>
      </c>
      <c r="D2565" s="27">
        <v>-499.0</v>
      </c>
      <c r="E2565" s="28" t="s">
        <v>3840</v>
      </c>
    </row>
    <row r="2566" hidden="1">
      <c r="A2566" s="31" t="s">
        <v>1673</v>
      </c>
      <c r="B2566" s="29">
        <v>1360.0</v>
      </c>
      <c r="C2566" s="26">
        <v>1360.0</v>
      </c>
      <c r="D2566" s="27">
        <v>0.0</v>
      </c>
      <c r="E2566" s="40"/>
    </row>
    <row r="2567" hidden="1">
      <c r="A2567" s="58" t="s">
        <v>1674</v>
      </c>
      <c r="B2567" s="29">
        <v>119021.0</v>
      </c>
      <c r="C2567" s="29">
        <v>119021.0</v>
      </c>
      <c r="D2567" s="27">
        <v>0.0</v>
      </c>
      <c r="E2567" s="41"/>
    </row>
    <row r="2568" hidden="1">
      <c r="A2568" s="58" t="s">
        <v>1675</v>
      </c>
      <c r="B2568" s="29">
        <v>56930.0</v>
      </c>
      <c r="C2568" s="59">
        <v>56930.0</v>
      </c>
      <c r="D2568" s="27">
        <v>0.0</v>
      </c>
      <c r="E2568" s="41"/>
    </row>
    <row r="2569" hidden="1">
      <c r="A2569" s="58" t="s">
        <v>1676</v>
      </c>
      <c r="B2569" s="29">
        <v>72090.0</v>
      </c>
      <c r="C2569" s="59">
        <v>72090.0</v>
      </c>
      <c r="D2569" s="27">
        <v>0.0</v>
      </c>
      <c r="E2569" s="41"/>
    </row>
    <row r="2570" hidden="1">
      <c r="A2570" s="58" t="s">
        <v>1677</v>
      </c>
      <c r="B2570" s="29">
        <v>62866.0</v>
      </c>
      <c r="C2570" s="59">
        <v>62866.0</v>
      </c>
      <c r="D2570" s="27">
        <v>0.0</v>
      </c>
      <c r="E2570" s="41"/>
    </row>
    <row r="2571" hidden="1">
      <c r="A2571" s="58" t="s">
        <v>1679</v>
      </c>
      <c r="B2571" s="29">
        <v>628.0</v>
      </c>
      <c r="C2571" s="59">
        <v>628.0</v>
      </c>
      <c r="D2571" s="27">
        <v>0.0</v>
      </c>
      <c r="E2571" s="41"/>
    </row>
    <row r="2572" hidden="1">
      <c r="A2572" s="58" t="s">
        <v>1680</v>
      </c>
      <c r="B2572" s="29">
        <v>10629.0</v>
      </c>
      <c r="C2572" s="59">
        <v>10629.0</v>
      </c>
      <c r="D2572" s="27">
        <v>0.0</v>
      </c>
      <c r="E2572" s="41"/>
    </row>
    <row r="2573" hidden="1">
      <c r="A2573" s="35" t="s">
        <v>1681</v>
      </c>
      <c r="B2573" s="29">
        <v>370152.0</v>
      </c>
      <c r="C2573" s="59">
        <v>370172.0</v>
      </c>
      <c r="D2573" s="27">
        <v>20.0</v>
      </c>
      <c r="E2573" s="41"/>
    </row>
    <row r="2574" hidden="1">
      <c r="A2574" s="36" t="s">
        <v>1682</v>
      </c>
      <c r="B2574" s="42">
        <v>0.0</v>
      </c>
      <c r="C2574" s="65">
        <v>-70.0</v>
      </c>
      <c r="D2574" s="66">
        <v>-70.0</v>
      </c>
      <c r="E2574" s="45"/>
    </row>
    <row r="2575" hidden="1">
      <c r="A2575" s="39"/>
      <c r="B2575" s="60"/>
      <c r="C2575" s="67"/>
      <c r="D2575" s="61"/>
      <c r="E2575" s="68"/>
    </row>
    <row r="2576" hidden="1">
      <c r="A2576" s="39"/>
      <c r="B2576" s="60"/>
      <c r="C2576" s="67"/>
      <c r="D2576" s="61"/>
      <c r="E2576" s="68"/>
    </row>
    <row r="2577" hidden="1">
      <c r="A2577" s="5" t="s">
        <v>1982</v>
      </c>
      <c r="B2577" s="6"/>
      <c r="C2577" s="6"/>
      <c r="D2577" s="6"/>
      <c r="E2577" s="7"/>
    </row>
    <row r="2578" hidden="1">
      <c r="A2578" s="10"/>
      <c r="B2578" s="11"/>
      <c r="C2578" s="11"/>
      <c r="D2578" s="11"/>
      <c r="E2578" s="12"/>
    </row>
    <row r="2579" hidden="1">
      <c r="A2579" s="5" t="s">
        <v>1655</v>
      </c>
      <c r="B2579" s="6"/>
      <c r="C2579" s="6"/>
      <c r="D2579" s="6"/>
      <c r="E2579" s="7"/>
    </row>
    <row r="2580" hidden="1">
      <c r="A2580" s="10"/>
      <c r="B2580" s="11"/>
      <c r="C2580" s="11"/>
      <c r="D2580" s="11"/>
      <c r="E2580" s="12"/>
    </row>
    <row r="2581" hidden="1">
      <c r="A2581" s="13">
        <v>46069.0</v>
      </c>
      <c r="B2581" s="6"/>
      <c r="C2581" s="54" t="s">
        <v>1656</v>
      </c>
      <c r="D2581" s="15">
        <v>46075.0</v>
      </c>
      <c r="E2581" s="7"/>
    </row>
    <row r="2582" hidden="1">
      <c r="A2582" s="10"/>
      <c r="B2582" s="11"/>
      <c r="C2582" s="16"/>
      <c r="D2582" s="11"/>
      <c r="E2582" s="12"/>
    </row>
    <row r="2583" hidden="1">
      <c r="A2583" s="55" t="s">
        <v>1985</v>
      </c>
      <c r="B2583" s="7"/>
      <c r="C2583" s="16"/>
      <c r="D2583" s="56" t="s">
        <v>1986</v>
      </c>
      <c r="E2583" s="7"/>
    </row>
    <row r="2584" hidden="1">
      <c r="A2584" s="10"/>
      <c r="B2584" s="12"/>
      <c r="C2584" s="16"/>
      <c r="D2584" s="11"/>
      <c r="E2584" s="12"/>
    </row>
    <row r="2585" hidden="1">
      <c r="A2585" s="19" t="s">
        <v>1657</v>
      </c>
      <c r="B2585" s="6"/>
      <c r="C2585" s="6"/>
      <c r="D2585" s="6"/>
      <c r="E2585" s="7"/>
    </row>
    <row r="2586" hidden="1">
      <c r="A2586" s="20" t="s">
        <v>1658</v>
      </c>
      <c r="B2586" s="21" t="s">
        <v>1659</v>
      </c>
      <c r="C2586" s="22" t="s">
        <v>1660</v>
      </c>
      <c r="D2586" s="21" t="s">
        <v>1661</v>
      </c>
      <c r="E2586" s="23" t="s">
        <v>13</v>
      </c>
    </row>
    <row r="2587" hidden="1">
      <c r="A2587" s="57" t="s">
        <v>1662</v>
      </c>
      <c r="B2587" s="25">
        <v>21347.0</v>
      </c>
      <c r="C2587" s="26">
        <v>21350.0</v>
      </c>
      <c r="D2587" s="27">
        <v>3.0</v>
      </c>
      <c r="E2587" s="28"/>
    </row>
    <row r="2588" hidden="1">
      <c r="A2588" s="57" t="s">
        <v>1663</v>
      </c>
      <c r="B2588" s="29">
        <v>24747.0</v>
      </c>
      <c r="C2588" s="26">
        <v>24747.0</v>
      </c>
      <c r="D2588" s="27">
        <v>0.0</v>
      </c>
      <c r="E2588" s="28"/>
    </row>
    <row r="2589" hidden="1">
      <c r="A2589" s="57" t="s">
        <v>1664</v>
      </c>
      <c r="B2589" s="29">
        <v>0.0</v>
      </c>
      <c r="C2589" s="26"/>
      <c r="D2589" s="27">
        <v>0.0</v>
      </c>
      <c r="E2589" s="41"/>
    </row>
    <row r="2590" hidden="1">
      <c r="A2590" s="57" t="s">
        <v>1666</v>
      </c>
      <c r="B2590" s="29">
        <v>2000.0</v>
      </c>
      <c r="C2590" s="26">
        <v>2000.0</v>
      </c>
      <c r="D2590" s="27">
        <v>0.0</v>
      </c>
      <c r="E2590" s="41"/>
    </row>
    <row r="2591" hidden="1">
      <c r="A2591" s="31" t="s">
        <v>1668</v>
      </c>
      <c r="B2591" s="29">
        <v>0.0</v>
      </c>
      <c r="C2591" s="26"/>
      <c r="D2591" s="27">
        <v>0.0</v>
      </c>
      <c r="E2591" s="28"/>
    </row>
    <row r="2592" hidden="1">
      <c r="A2592" s="31" t="s">
        <v>1669</v>
      </c>
      <c r="B2592" s="29">
        <v>0.0</v>
      </c>
      <c r="C2592" s="26"/>
      <c r="D2592" s="27">
        <v>0.0</v>
      </c>
      <c r="E2592" s="40"/>
    </row>
    <row r="2593" hidden="1">
      <c r="A2593" s="31" t="s">
        <v>1671</v>
      </c>
      <c r="B2593" s="29">
        <v>3016.0</v>
      </c>
      <c r="C2593" s="26">
        <v>2976.0</v>
      </c>
      <c r="D2593" s="27">
        <v>-40.0</v>
      </c>
      <c r="E2593" s="28" t="s">
        <v>3841</v>
      </c>
    </row>
    <row r="2594" hidden="1">
      <c r="A2594" s="31" t="s">
        <v>1673</v>
      </c>
      <c r="B2594" s="29">
        <v>1480.0</v>
      </c>
      <c r="C2594" s="26">
        <v>1560.0</v>
      </c>
      <c r="D2594" s="27">
        <v>80.0</v>
      </c>
      <c r="E2594" s="40"/>
    </row>
    <row r="2595" hidden="1">
      <c r="A2595" s="58" t="s">
        <v>1674</v>
      </c>
      <c r="B2595" s="29">
        <v>110395.0</v>
      </c>
      <c r="C2595" s="29">
        <v>110395.0</v>
      </c>
      <c r="D2595" s="27">
        <v>0.0</v>
      </c>
      <c r="E2595" s="41"/>
    </row>
    <row r="2596" hidden="1">
      <c r="A2596" s="58" t="s">
        <v>1675</v>
      </c>
      <c r="B2596" s="29">
        <v>41168.0</v>
      </c>
      <c r="C2596" s="59">
        <v>41168.0</v>
      </c>
      <c r="D2596" s="27">
        <v>0.0</v>
      </c>
      <c r="E2596" s="41"/>
    </row>
    <row r="2597" hidden="1">
      <c r="A2597" s="58" t="s">
        <v>1676</v>
      </c>
      <c r="B2597" s="29">
        <v>71888.0</v>
      </c>
      <c r="C2597" s="59">
        <v>71888.0</v>
      </c>
      <c r="D2597" s="27">
        <v>0.0</v>
      </c>
      <c r="E2597" s="41"/>
    </row>
    <row r="2598" hidden="1">
      <c r="A2598" s="58" t="s">
        <v>1677</v>
      </c>
      <c r="B2598" s="29">
        <v>69766.5</v>
      </c>
      <c r="C2598" s="59">
        <v>69766.5</v>
      </c>
      <c r="D2598" s="27">
        <v>0.0</v>
      </c>
      <c r="E2598" s="41"/>
    </row>
    <row r="2599" hidden="1">
      <c r="A2599" s="58" t="s">
        <v>1679</v>
      </c>
      <c r="B2599" s="29">
        <v>1788.0</v>
      </c>
      <c r="C2599" s="59">
        <v>1788.0</v>
      </c>
      <c r="D2599" s="27">
        <v>0.0</v>
      </c>
      <c r="E2599" s="41"/>
    </row>
    <row r="2600" hidden="1">
      <c r="A2600" s="58" t="s">
        <v>1680</v>
      </c>
      <c r="B2600" s="29">
        <v>8023.0</v>
      </c>
      <c r="C2600" s="59">
        <v>8023.0</v>
      </c>
      <c r="D2600" s="27">
        <v>0.0</v>
      </c>
      <c r="E2600" s="41"/>
    </row>
    <row r="2601" hidden="1">
      <c r="A2601" s="35" t="s">
        <v>1681</v>
      </c>
      <c r="B2601" s="29">
        <v>347593.5</v>
      </c>
      <c r="C2601" s="59">
        <v>347593.5</v>
      </c>
      <c r="D2601" s="27">
        <v>0.0</v>
      </c>
      <c r="E2601" s="41"/>
    </row>
    <row r="2602" hidden="1">
      <c r="A2602" s="36" t="s">
        <v>1682</v>
      </c>
      <c r="B2602" s="42">
        <v>2.0</v>
      </c>
      <c r="C2602" s="65">
        <v>45.0</v>
      </c>
      <c r="D2602" s="66">
        <v>43.0</v>
      </c>
      <c r="E2602" s="45"/>
    </row>
    <row r="2603" hidden="1">
      <c r="A2603" s="39"/>
      <c r="B2603" s="60"/>
      <c r="C2603" s="67"/>
      <c r="D2603" s="61"/>
      <c r="E2603" s="68"/>
    </row>
    <row r="2604" hidden="1">
      <c r="A2604" s="39"/>
      <c r="B2604" s="60"/>
      <c r="C2604" s="67"/>
      <c r="D2604" s="61"/>
      <c r="E2604" s="68"/>
    </row>
    <row r="2605" hidden="1">
      <c r="A2605" s="5" t="s">
        <v>1982</v>
      </c>
      <c r="B2605" s="6"/>
      <c r="C2605" s="6"/>
      <c r="D2605" s="6"/>
      <c r="E2605" s="7"/>
    </row>
    <row r="2606" hidden="1">
      <c r="A2606" s="10"/>
      <c r="B2606" s="11"/>
      <c r="C2606" s="11"/>
      <c r="D2606" s="11"/>
      <c r="E2606" s="12"/>
    </row>
    <row r="2607" hidden="1">
      <c r="A2607" s="5" t="s">
        <v>1655</v>
      </c>
      <c r="B2607" s="6"/>
      <c r="C2607" s="6"/>
      <c r="D2607" s="6"/>
      <c r="E2607" s="7"/>
    </row>
    <row r="2608" hidden="1">
      <c r="A2608" s="10"/>
      <c r="B2608" s="11"/>
      <c r="C2608" s="11"/>
      <c r="D2608" s="11"/>
      <c r="E2608" s="12"/>
    </row>
    <row r="2609" hidden="1">
      <c r="A2609" s="13">
        <v>46076.0</v>
      </c>
      <c r="B2609" s="6"/>
      <c r="C2609" s="54" t="s">
        <v>1656</v>
      </c>
      <c r="D2609" s="48">
        <v>46081.0</v>
      </c>
      <c r="E2609" s="7"/>
    </row>
    <row r="2610" hidden="1">
      <c r="A2610" s="10"/>
      <c r="B2610" s="11"/>
      <c r="C2610" s="16"/>
      <c r="D2610" s="11"/>
      <c r="E2610" s="12"/>
    </row>
    <row r="2611" hidden="1">
      <c r="A2611" s="55" t="s">
        <v>1985</v>
      </c>
      <c r="B2611" s="7"/>
      <c r="C2611" s="16"/>
      <c r="D2611" s="56" t="s">
        <v>1994</v>
      </c>
      <c r="E2611" s="7"/>
    </row>
    <row r="2612" hidden="1">
      <c r="A2612" s="10"/>
      <c r="B2612" s="12"/>
      <c r="C2612" s="16"/>
      <c r="D2612" s="11"/>
      <c r="E2612" s="12"/>
    </row>
    <row r="2613" hidden="1">
      <c r="A2613" s="19" t="s">
        <v>1657</v>
      </c>
      <c r="B2613" s="6"/>
      <c r="C2613" s="6"/>
      <c r="D2613" s="6"/>
      <c r="E2613" s="7"/>
    </row>
    <row r="2614" hidden="1">
      <c r="A2614" s="20" t="s">
        <v>1658</v>
      </c>
      <c r="B2614" s="21" t="s">
        <v>1659</v>
      </c>
      <c r="C2614" s="22" t="s">
        <v>1660</v>
      </c>
      <c r="D2614" s="21" t="s">
        <v>1661</v>
      </c>
      <c r="E2614" s="23" t="s">
        <v>13</v>
      </c>
    </row>
    <row r="2615" hidden="1">
      <c r="A2615" s="57" t="s">
        <v>1662</v>
      </c>
      <c r="B2615" s="25">
        <v>14092.0</v>
      </c>
      <c r="C2615" s="26">
        <v>14092.0</v>
      </c>
      <c r="D2615" s="27">
        <v>0.0</v>
      </c>
      <c r="E2615" s="28"/>
    </row>
    <row r="2616" hidden="1">
      <c r="A2616" s="57" t="s">
        <v>1663</v>
      </c>
      <c r="B2616" s="29">
        <v>21989.0</v>
      </c>
      <c r="C2616" s="26">
        <v>21989.0</v>
      </c>
      <c r="D2616" s="27">
        <v>0.0</v>
      </c>
      <c r="E2616" s="28"/>
    </row>
    <row r="2617" hidden="1">
      <c r="A2617" s="57" t="s">
        <v>1664</v>
      </c>
      <c r="B2617" s="29">
        <v>0.0</v>
      </c>
      <c r="C2617" s="26"/>
      <c r="D2617" s="27">
        <v>0.0</v>
      </c>
      <c r="E2617" s="41"/>
    </row>
    <row r="2618" hidden="1">
      <c r="A2618" s="57" t="s">
        <v>1666</v>
      </c>
      <c r="B2618" s="29">
        <v>3000.0</v>
      </c>
      <c r="C2618" s="26">
        <v>3000.0</v>
      </c>
      <c r="D2618" s="27">
        <v>0.0</v>
      </c>
      <c r="E2618" s="41"/>
    </row>
    <row r="2619" hidden="1">
      <c r="A2619" s="31" t="s">
        <v>1668</v>
      </c>
      <c r="B2619" s="29">
        <v>0.0</v>
      </c>
      <c r="C2619" s="26"/>
      <c r="D2619" s="27">
        <v>0.0</v>
      </c>
      <c r="E2619" s="28"/>
    </row>
    <row r="2620" hidden="1">
      <c r="A2620" s="31" t="s">
        <v>1669</v>
      </c>
      <c r="B2620" s="29">
        <v>0.0</v>
      </c>
      <c r="C2620" s="26"/>
      <c r="D2620" s="27">
        <v>0.0</v>
      </c>
      <c r="E2620" s="40"/>
    </row>
    <row r="2621" hidden="1">
      <c r="A2621" s="31" t="s">
        <v>1671</v>
      </c>
      <c r="B2621" s="29">
        <v>5450.0</v>
      </c>
      <c r="C2621" s="26">
        <v>5450.0</v>
      </c>
      <c r="D2621" s="27">
        <v>0.0</v>
      </c>
      <c r="E2621" s="28" t="s">
        <v>3842</v>
      </c>
    </row>
    <row r="2622" hidden="1">
      <c r="A2622" s="31" t="s">
        <v>1673</v>
      </c>
      <c r="B2622" s="29">
        <v>1600.0</v>
      </c>
      <c r="C2622" s="26">
        <v>1600.0</v>
      </c>
      <c r="D2622" s="27">
        <v>0.0</v>
      </c>
      <c r="E2622" s="40"/>
    </row>
    <row r="2623" hidden="1">
      <c r="A2623" s="58" t="s">
        <v>1674</v>
      </c>
      <c r="B2623" s="29">
        <v>98214.0</v>
      </c>
      <c r="C2623" s="29">
        <v>98214.0</v>
      </c>
      <c r="D2623" s="27">
        <v>0.0</v>
      </c>
      <c r="E2623" s="41"/>
    </row>
    <row r="2624" hidden="1">
      <c r="A2624" s="58" t="s">
        <v>1675</v>
      </c>
      <c r="B2624" s="29">
        <v>22329.0</v>
      </c>
      <c r="C2624" s="59">
        <v>22329.0</v>
      </c>
      <c r="D2624" s="27">
        <v>0.0</v>
      </c>
      <c r="E2624" s="41"/>
    </row>
    <row r="2625" hidden="1">
      <c r="A2625" s="58" t="s">
        <v>1676</v>
      </c>
      <c r="B2625" s="29">
        <v>63234.0</v>
      </c>
      <c r="C2625" s="59">
        <v>63234.0</v>
      </c>
      <c r="D2625" s="27">
        <v>0.0</v>
      </c>
      <c r="E2625" s="41"/>
    </row>
    <row r="2626" hidden="1">
      <c r="A2626" s="58" t="s">
        <v>1677</v>
      </c>
      <c r="B2626" s="29">
        <v>51301.0</v>
      </c>
      <c r="C2626" s="59">
        <v>51301.0</v>
      </c>
      <c r="D2626" s="27">
        <v>0.0</v>
      </c>
      <c r="E2626" s="41"/>
    </row>
    <row r="2627" hidden="1">
      <c r="A2627" s="58" t="s">
        <v>1679</v>
      </c>
      <c r="B2627" s="29">
        <v>537.0</v>
      </c>
      <c r="C2627" s="59">
        <v>537.0</v>
      </c>
      <c r="D2627" s="27">
        <v>0.0</v>
      </c>
      <c r="E2627" s="41"/>
    </row>
    <row r="2628" hidden="1">
      <c r="A2628" s="58" t="s">
        <v>1680</v>
      </c>
      <c r="B2628" s="29">
        <v>8655.0</v>
      </c>
      <c r="C2628" s="59">
        <v>8655.0</v>
      </c>
      <c r="D2628" s="27">
        <v>0.0</v>
      </c>
      <c r="E2628" s="41"/>
    </row>
    <row r="2629" hidden="1">
      <c r="A2629" s="35" t="s">
        <v>1681</v>
      </c>
      <c r="B2629" s="29">
        <v>281745.6</v>
      </c>
      <c r="C2629" s="59">
        <v>281745.6</v>
      </c>
      <c r="D2629" s="27">
        <v>0.0</v>
      </c>
      <c r="E2629" s="41"/>
    </row>
    <row r="2630" hidden="1">
      <c r="A2630" s="36" t="s">
        <v>1682</v>
      </c>
      <c r="B2630" s="42">
        <v>0.39999999999417923</v>
      </c>
      <c r="C2630" s="65">
        <v>0.40000000002328306</v>
      </c>
      <c r="D2630" s="66">
        <v>2.9103830456733704E-11</v>
      </c>
      <c r="E2630" s="45"/>
    </row>
    <row r="2631" hidden="1">
      <c r="A2631" s="39"/>
      <c r="B2631" s="60"/>
      <c r="C2631" s="67"/>
      <c r="D2631" s="61"/>
      <c r="E2631" s="68"/>
    </row>
    <row r="2632" hidden="1">
      <c r="A2632" s="39"/>
      <c r="B2632" s="60"/>
      <c r="C2632" s="67"/>
      <c r="D2632" s="61"/>
      <c r="E2632" s="68"/>
    </row>
    <row r="2633" hidden="1">
      <c r="A2633" s="5" t="s">
        <v>1982</v>
      </c>
      <c r="B2633" s="6"/>
      <c r="C2633" s="6"/>
      <c r="D2633" s="6"/>
      <c r="E2633" s="7"/>
    </row>
    <row r="2634" hidden="1">
      <c r="A2634" s="10"/>
      <c r="B2634" s="11"/>
      <c r="C2634" s="11"/>
      <c r="D2634" s="11"/>
      <c r="E2634" s="12"/>
    </row>
    <row r="2635" hidden="1">
      <c r="A2635" s="5" t="s">
        <v>1655</v>
      </c>
      <c r="B2635" s="6"/>
      <c r="C2635" s="6"/>
      <c r="D2635" s="6"/>
      <c r="E2635" s="7"/>
    </row>
    <row r="2636" hidden="1">
      <c r="A2636" s="10"/>
      <c r="B2636" s="11"/>
      <c r="C2636" s="11"/>
      <c r="D2636" s="11"/>
      <c r="E2636" s="12"/>
    </row>
    <row r="2637" hidden="1">
      <c r="A2637" s="13">
        <v>46082.0</v>
      </c>
      <c r="B2637" s="6"/>
      <c r="C2637" s="54" t="s">
        <v>1656</v>
      </c>
      <c r="D2637" s="48">
        <v>46082.0</v>
      </c>
      <c r="E2637" s="7"/>
    </row>
    <row r="2638" hidden="1">
      <c r="A2638" s="10"/>
      <c r="B2638" s="11"/>
      <c r="C2638" s="16"/>
      <c r="D2638" s="11"/>
      <c r="E2638" s="12"/>
    </row>
    <row r="2639" hidden="1">
      <c r="A2639" s="55" t="s">
        <v>1986</v>
      </c>
      <c r="B2639" s="7"/>
      <c r="C2639" s="16"/>
      <c r="D2639" s="56" t="s">
        <v>1986</v>
      </c>
      <c r="E2639" s="7"/>
    </row>
    <row r="2640" hidden="1">
      <c r="A2640" s="10"/>
      <c r="B2640" s="12"/>
      <c r="C2640" s="16"/>
      <c r="D2640" s="11"/>
      <c r="E2640" s="12"/>
    </row>
    <row r="2641" hidden="1">
      <c r="A2641" s="19" t="s">
        <v>1657</v>
      </c>
      <c r="B2641" s="6"/>
      <c r="C2641" s="6"/>
      <c r="D2641" s="6"/>
      <c r="E2641" s="7"/>
    </row>
    <row r="2642" hidden="1">
      <c r="A2642" s="20" t="s">
        <v>1658</v>
      </c>
      <c r="B2642" s="21" t="s">
        <v>1659</v>
      </c>
      <c r="C2642" s="22" t="s">
        <v>1660</v>
      </c>
      <c r="D2642" s="21" t="s">
        <v>1661</v>
      </c>
      <c r="E2642" s="23" t="s">
        <v>13</v>
      </c>
    </row>
    <row r="2643" hidden="1">
      <c r="A2643" s="57" t="s">
        <v>1662</v>
      </c>
      <c r="B2643" s="25">
        <v>3866.0</v>
      </c>
      <c r="C2643" s="26">
        <v>3866.0</v>
      </c>
      <c r="D2643" s="27">
        <v>0.0</v>
      </c>
      <c r="E2643" s="28"/>
    </row>
    <row r="2644" hidden="1">
      <c r="A2644" s="57" t="s">
        <v>1663</v>
      </c>
      <c r="B2644" s="29">
        <v>1922.0</v>
      </c>
      <c r="C2644" s="26">
        <v>1922.0</v>
      </c>
      <c r="D2644" s="27">
        <v>0.0</v>
      </c>
      <c r="E2644" s="28"/>
    </row>
    <row r="2645" hidden="1">
      <c r="A2645" s="57" t="s">
        <v>1664</v>
      </c>
      <c r="B2645" s="29">
        <v>0.0</v>
      </c>
      <c r="C2645" s="26"/>
      <c r="D2645" s="27">
        <v>0.0</v>
      </c>
      <c r="E2645" s="41"/>
    </row>
    <row r="2646" hidden="1">
      <c r="A2646" s="57" t="s">
        <v>1666</v>
      </c>
      <c r="B2646" s="29">
        <v>500.0</v>
      </c>
      <c r="C2646" s="26">
        <v>500.0</v>
      </c>
      <c r="D2646" s="27">
        <v>0.0</v>
      </c>
      <c r="E2646" s="41"/>
    </row>
    <row r="2647" hidden="1">
      <c r="A2647" s="31" t="s">
        <v>1668</v>
      </c>
      <c r="B2647" s="29">
        <v>0.0</v>
      </c>
      <c r="C2647" s="26"/>
      <c r="D2647" s="27">
        <v>0.0</v>
      </c>
      <c r="E2647" s="28"/>
    </row>
    <row r="2648" hidden="1">
      <c r="A2648" s="31" t="s">
        <v>1669</v>
      </c>
      <c r="B2648" s="29">
        <v>0.0</v>
      </c>
      <c r="C2648" s="26"/>
      <c r="D2648" s="27">
        <v>0.0</v>
      </c>
      <c r="E2648" s="40"/>
    </row>
    <row r="2649" hidden="1">
      <c r="A2649" s="31" t="s">
        <v>1671</v>
      </c>
      <c r="B2649" s="29">
        <v>0.0</v>
      </c>
      <c r="C2649" s="26"/>
      <c r="D2649" s="27">
        <v>0.0</v>
      </c>
      <c r="E2649" s="28"/>
    </row>
    <row r="2650" hidden="1">
      <c r="A2650" s="31" t="s">
        <v>1673</v>
      </c>
      <c r="B2650" s="29">
        <v>480.0</v>
      </c>
      <c r="C2650" s="26">
        <v>480.0</v>
      </c>
      <c r="D2650" s="27">
        <v>0.0</v>
      </c>
      <c r="E2650" s="40"/>
    </row>
    <row r="2651" hidden="1">
      <c r="A2651" s="58" t="s">
        <v>1674</v>
      </c>
      <c r="B2651" s="29">
        <v>9650.0</v>
      </c>
      <c r="C2651" s="29">
        <v>9650.0</v>
      </c>
      <c r="D2651" s="27">
        <v>0.0</v>
      </c>
      <c r="E2651" s="41"/>
    </row>
    <row r="2652" hidden="1">
      <c r="A2652" s="58" t="s">
        <v>1675</v>
      </c>
      <c r="B2652" s="29">
        <v>6908.0</v>
      </c>
      <c r="C2652" s="59">
        <v>6908.0</v>
      </c>
      <c r="D2652" s="27">
        <v>0.0</v>
      </c>
      <c r="E2652" s="41"/>
    </row>
    <row r="2653" hidden="1">
      <c r="A2653" s="58" t="s">
        <v>1676</v>
      </c>
      <c r="B2653" s="29">
        <v>13384.0</v>
      </c>
      <c r="C2653" s="59">
        <v>13384.0</v>
      </c>
      <c r="D2653" s="27">
        <v>0.0</v>
      </c>
      <c r="E2653" s="41"/>
    </row>
    <row r="2654" hidden="1">
      <c r="A2654" s="58" t="s">
        <v>1677</v>
      </c>
      <c r="B2654" s="29">
        <v>11890.0</v>
      </c>
      <c r="C2654" s="59">
        <v>11890.0</v>
      </c>
      <c r="D2654" s="27">
        <v>0.0</v>
      </c>
      <c r="E2654" s="41"/>
    </row>
    <row r="2655" hidden="1">
      <c r="A2655" s="58" t="s">
        <v>1679</v>
      </c>
      <c r="B2655" s="29">
        <v>0.0</v>
      </c>
      <c r="C2655" s="59">
        <v>0.0</v>
      </c>
      <c r="D2655" s="27">
        <v>0.0</v>
      </c>
      <c r="E2655" s="41"/>
    </row>
    <row r="2656" hidden="1">
      <c r="A2656" s="58" t="s">
        <v>1680</v>
      </c>
      <c r="B2656" s="29">
        <v>920.0</v>
      </c>
      <c r="C2656" s="59">
        <v>920.0</v>
      </c>
      <c r="D2656" s="27">
        <v>0.0</v>
      </c>
      <c r="E2656" s="41"/>
    </row>
    <row r="2657" hidden="1">
      <c r="A2657" s="35" t="s">
        <v>1681</v>
      </c>
      <c r="B2657" s="29">
        <v>48600.0</v>
      </c>
      <c r="C2657" s="59">
        <v>48600.0</v>
      </c>
      <c r="D2657" s="27">
        <v>0.0</v>
      </c>
      <c r="E2657" s="41"/>
    </row>
    <row r="2658" hidden="1">
      <c r="A2658" s="36" t="s">
        <v>1682</v>
      </c>
      <c r="B2658" s="42">
        <v>0.0</v>
      </c>
      <c r="C2658" s="65">
        <v>0.0</v>
      </c>
      <c r="D2658" s="66">
        <v>0.0</v>
      </c>
      <c r="E2658" s="45"/>
    </row>
    <row r="2659" hidden="1">
      <c r="A2659" s="39"/>
      <c r="B2659" s="60"/>
      <c r="C2659" s="67"/>
      <c r="D2659" s="61"/>
      <c r="E2659" s="68"/>
    </row>
    <row r="2660" hidden="1">
      <c r="A2660" s="39"/>
      <c r="B2660" s="60"/>
      <c r="C2660" s="67"/>
      <c r="D2660" s="61"/>
      <c r="E2660" s="68"/>
    </row>
    <row r="2661" hidden="1">
      <c r="A2661" s="5" t="s">
        <v>1982</v>
      </c>
      <c r="B2661" s="6"/>
      <c r="C2661" s="6"/>
      <c r="D2661" s="6"/>
      <c r="E2661" s="7"/>
    </row>
    <row r="2662" hidden="1">
      <c r="A2662" s="10"/>
      <c r="B2662" s="11"/>
      <c r="C2662" s="11"/>
      <c r="D2662" s="11"/>
      <c r="E2662" s="12"/>
    </row>
    <row r="2663" hidden="1">
      <c r="A2663" s="5" t="s">
        <v>1655</v>
      </c>
      <c r="B2663" s="6"/>
      <c r="C2663" s="6"/>
      <c r="D2663" s="6"/>
      <c r="E2663" s="7"/>
    </row>
    <row r="2664" hidden="1">
      <c r="A2664" s="10"/>
      <c r="B2664" s="11"/>
      <c r="C2664" s="11"/>
      <c r="D2664" s="11"/>
      <c r="E2664" s="12"/>
    </row>
    <row r="2665" hidden="1">
      <c r="A2665" s="13">
        <v>46083.0</v>
      </c>
      <c r="B2665" s="6"/>
      <c r="C2665" s="54" t="s">
        <v>1656</v>
      </c>
      <c r="D2665" s="48">
        <v>46089.0</v>
      </c>
      <c r="E2665" s="7"/>
    </row>
    <row r="2666" hidden="1">
      <c r="A2666" s="10"/>
      <c r="B2666" s="11"/>
      <c r="C2666" s="16"/>
      <c r="D2666" s="11"/>
      <c r="E2666" s="12"/>
    </row>
    <row r="2667" hidden="1">
      <c r="A2667" s="55" t="s">
        <v>1985</v>
      </c>
      <c r="B2667" s="7"/>
      <c r="C2667" s="16"/>
      <c r="D2667" s="56" t="s">
        <v>1986</v>
      </c>
      <c r="E2667" s="7"/>
    </row>
    <row r="2668" hidden="1">
      <c r="A2668" s="10"/>
      <c r="B2668" s="12"/>
      <c r="C2668" s="16"/>
      <c r="D2668" s="11"/>
      <c r="E2668" s="12"/>
    </row>
    <row r="2669" hidden="1">
      <c r="A2669" s="19" t="s">
        <v>1657</v>
      </c>
      <c r="B2669" s="6"/>
      <c r="C2669" s="6"/>
      <c r="D2669" s="6"/>
      <c r="E2669" s="7"/>
    </row>
    <row r="2670" hidden="1">
      <c r="A2670" s="20" t="s">
        <v>1658</v>
      </c>
      <c r="B2670" s="21" t="s">
        <v>1659</v>
      </c>
      <c r="C2670" s="22" t="s">
        <v>1660</v>
      </c>
      <c r="D2670" s="21" t="s">
        <v>1661</v>
      </c>
      <c r="E2670" s="23" t="s">
        <v>13</v>
      </c>
    </row>
    <row r="2671" hidden="1">
      <c r="A2671" s="57" t="s">
        <v>1662</v>
      </c>
      <c r="B2671" s="25">
        <v>30333.0</v>
      </c>
      <c r="C2671" s="26">
        <v>30333.0</v>
      </c>
      <c r="D2671" s="27">
        <v>0.0</v>
      </c>
      <c r="E2671" s="28"/>
    </row>
    <row r="2672" hidden="1">
      <c r="A2672" s="57" t="s">
        <v>1663</v>
      </c>
      <c r="B2672" s="29">
        <v>22054.0</v>
      </c>
      <c r="C2672" s="26">
        <v>22054.0</v>
      </c>
      <c r="D2672" s="27">
        <v>0.0</v>
      </c>
      <c r="E2672" s="28"/>
    </row>
    <row r="2673" hidden="1">
      <c r="A2673" s="57" t="s">
        <v>1664</v>
      </c>
      <c r="B2673" s="29">
        <v>0.0</v>
      </c>
      <c r="C2673" s="26"/>
      <c r="D2673" s="27">
        <v>0.0</v>
      </c>
      <c r="E2673" s="41"/>
    </row>
    <row r="2674" hidden="1">
      <c r="A2674" s="57" t="s">
        <v>1666</v>
      </c>
      <c r="B2674" s="29">
        <v>2000.0</v>
      </c>
      <c r="C2674" s="26">
        <v>2000.0</v>
      </c>
      <c r="D2674" s="27">
        <v>0.0</v>
      </c>
      <c r="E2674" s="41"/>
    </row>
    <row r="2675" hidden="1">
      <c r="A2675" s="31" t="s">
        <v>1668</v>
      </c>
      <c r="B2675" s="29">
        <v>0.0</v>
      </c>
      <c r="C2675" s="26"/>
      <c r="D2675" s="27">
        <v>0.0</v>
      </c>
      <c r="E2675" s="28"/>
    </row>
    <row r="2676" hidden="1">
      <c r="A2676" s="31" t="s">
        <v>1669</v>
      </c>
      <c r="B2676" s="29">
        <v>0.0</v>
      </c>
      <c r="C2676" s="26">
        <v>120.0</v>
      </c>
      <c r="D2676" s="27">
        <v>120.0</v>
      </c>
      <c r="E2676" s="40" t="s">
        <v>1686</v>
      </c>
    </row>
    <row r="2677" hidden="1">
      <c r="A2677" s="31" t="s">
        <v>1671</v>
      </c>
      <c r="B2677" s="29">
        <v>2943.0</v>
      </c>
      <c r="C2677" s="26">
        <v>2943.0</v>
      </c>
      <c r="D2677" s="27">
        <v>0.0</v>
      </c>
      <c r="E2677" s="28" t="s">
        <v>3843</v>
      </c>
    </row>
    <row r="2678" hidden="1">
      <c r="A2678" s="31" t="s">
        <v>1673</v>
      </c>
      <c r="B2678" s="29">
        <v>2160.0</v>
      </c>
      <c r="C2678" s="26">
        <v>2120.0</v>
      </c>
      <c r="D2678" s="27">
        <v>-40.0</v>
      </c>
      <c r="E2678" s="40"/>
    </row>
    <row r="2679" hidden="1">
      <c r="A2679" s="58" t="s">
        <v>1674</v>
      </c>
      <c r="B2679" s="29">
        <v>99263.0</v>
      </c>
      <c r="C2679" s="29">
        <v>99263.0</v>
      </c>
      <c r="D2679" s="27">
        <v>0.0</v>
      </c>
      <c r="E2679" s="41"/>
    </row>
    <row r="2680" hidden="1">
      <c r="A2680" s="58" t="s">
        <v>1675</v>
      </c>
      <c r="B2680" s="29">
        <v>42338.0</v>
      </c>
      <c r="C2680" s="59">
        <v>42338.0</v>
      </c>
      <c r="D2680" s="27">
        <v>0.0</v>
      </c>
      <c r="E2680" s="41"/>
    </row>
    <row r="2681" hidden="1">
      <c r="A2681" s="58" t="s">
        <v>1676</v>
      </c>
      <c r="B2681" s="29">
        <v>67666.0</v>
      </c>
      <c r="C2681" s="59">
        <v>67345.0</v>
      </c>
      <c r="D2681" s="27">
        <v>-321.0</v>
      </c>
      <c r="E2681" s="41"/>
    </row>
    <row r="2682" hidden="1">
      <c r="A2682" s="58" t="s">
        <v>1677</v>
      </c>
      <c r="B2682" s="29">
        <v>59610.0</v>
      </c>
      <c r="C2682" s="59">
        <v>59610.0</v>
      </c>
      <c r="D2682" s="27">
        <v>0.0</v>
      </c>
      <c r="E2682" s="41"/>
    </row>
    <row r="2683" hidden="1">
      <c r="A2683" s="58" t="s">
        <v>1679</v>
      </c>
      <c r="B2683" s="29">
        <v>583.0</v>
      </c>
      <c r="C2683" s="59">
        <v>583.0</v>
      </c>
      <c r="D2683" s="27">
        <v>0.0</v>
      </c>
      <c r="E2683" s="41"/>
    </row>
    <row r="2684" hidden="1">
      <c r="A2684" s="58" t="s">
        <v>1680</v>
      </c>
      <c r="B2684" s="29">
        <v>9414.0</v>
      </c>
      <c r="C2684" s="59">
        <v>9414.0</v>
      </c>
      <c r="D2684" s="27">
        <v>0.0</v>
      </c>
      <c r="E2684" s="41"/>
    </row>
    <row r="2685" hidden="1">
      <c r="A2685" s="35" t="s">
        <v>1681</v>
      </c>
      <c r="B2685" s="29">
        <v>328949.0</v>
      </c>
      <c r="C2685" s="59">
        <v>328628.0</v>
      </c>
      <c r="D2685" s="27">
        <v>-321.0</v>
      </c>
      <c r="E2685" s="41"/>
    </row>
    <row r="2686" hidden="1">
      <c r="A2686" s="36" t="s">
        <v>1682</v>
      </c>
      <c r="B2686" s="42">
        <v>1.0</v>
      </c>
      <c r="C2686" s="65">
        <v>81.0</v>
      </c>
      <c r="D2686" s="66">
        <v>80.0</v>
      </c>
      <c r="E2686" s="45"/>
    </row>
    <row r="2687" hidden="1">
      <c r="A2687" s="39"/>
      <c r="B2687" s="60"/>
      <c r="C2687" s="67"/>
      <c r="D2687" s="61"/>
      <c r="E2687" s="68"/>
    </row>
    <row r="2688" hidden="1">
      <c r="A2688" s="39"/>
      <c r="B2688" s="60"/>
      <c r="C2688" s="67"/>
      <c r="D2688" s="61"/>
      <c r="E2688" s="68"/>
    </row>
    <row r="2689" hidden="1">
      <c r="A2689" s="5" t="s">
        <v>1982</v>
      </c>
      <c r="B2689" s="6"/>
      <c r="C2689" s="6"/>
      <c r="D2689" s="6"/>
      <c r="E2689" s="7"/>
    </row>
    <row r="2690" hidden="1">
      <c r="A2690" s="10"/>
      <c r="B2690" s="11"/>
      <c r="C2690" s="11"/>
      <c r="D2690" s="11"/>
      <c r="E2690" s="12"/>
    </row>
    <row r="2691" hidden="1">
      <c r="A2691" s="5" t="s">
        <v>1655</v>
      </c>
      <c r="B2691" s="6"/>
      <c r="C2691" s="6"/>
      <c r="D2691" s="6"/>
      <c r="E2691" s="7"/>
    </row>
    <row r="2692" hidden="1">
      <c r="A2692" s="10"/>
      <c r="B2692" s="11"/>
      <c r="C2692" s="11"/>
      <c r="D2692" s="11"/>
      <c r="E2692" s="12"/>
    </row>
    <row r="2693" hidden="1">
      <c r="A2693" s="13">
        <v>46090.0</v>
      </c>
      <c r="B2693" s="6"/>
      <c r="C2693" s="54" t="s">
        <v>1656</v>
      </c>
      <c r="D2693" s="48">
        <v>46096.0</v>
      </c>
      <c r="E2693" s="7"/>
    </row>
    <row r="2694" hidden="1">
      <c r="A2694" s="10"/>
      <c r="B2694" s="11"/>
      <c r="C2694" s="16"/>
      <c r="D2694" s="11"/>
      <c r="E2694" s="12"/>
    </row>
    <row r="2695" hidden="1">
      <c r="A2695" s="55" t="s">
        <v>1985</v>
      </c>
      <c r="B2695" s="7"/>
      <c r="C2695" s="16"/>
      <c r="D2695" s="56" t="s">
        <v>1986</v>
      </c>
      <c r="E2695" s="7"/>
    </row>
    <row r="2696" hidden="1">
      <c r="A2696" s="10"/>
      <c r="B2696" s="12"/>
      <c r="C2696" s="16"/>
      <c r="D2696" s="11"/>
      <c r="E2696" s="12"/>
    </row>
    <row r="2697" hidden="1">
      <c r="A2697" s="19" t="s">
        <v>1657</v>
      </c>
      <c r="B2697" s="6"/>
      <c r="C2697" s="6"/>
      <c r="D2697" s="6"/>
      <c r="E2697" s="7"/>
    </row>
    <row r="2698" hidden="1">
      <c r="A2698" s="20" t="s">
        <v>1658</v>
      </c>
      <c r="B2698" s="21" t="s">
        <v>1659</v>
      </c>
      <c r="C2698" s="22" t="s">
        <v>1660</v>
      </c>
      <c r="D2698" s="21" t="s">
        <v>1661</v>
      </c>
      <c r="E2698" s="23" t="s">
        <v>13</v>
      </c>
    </row>
    <row r="2699" hidden="1">
      <c r="A2699" s="57" t="s">
        <v>1662</v>
      </c>
      <c r="B2699" s="25">
        <v>31133.0</v>
      </c>
      <c r="C2699" s="26">
        <v>31133.0</v>
      </c>
      <c r="D2699" s="27">
        <v>0.0</v>
      </c>
      <c r="E2699" s="28"/>
    </row>
    <row r="2700" hidden="1">
      <c r="A2700" s="57" t="s">
        <v>1663</v>
      </c>
      <c r="B2700" s="29">
        <v>25258.0</v>
      </c>
      <c r="C2700" s="26">
        <v>25258.0</v>
      </c>
      <c r="D2700" s="27">
        <v>0.0</v>
      </c>
      <c r="E2700" s="28"/>
    </row>
    <row r="2701" hidden="1">
      <c r="A2701" s="57" t="s">
        <v>1664</v>
      </c>
      <c r="B2701" s="29">
        <v>0.0</v>
      </c>
      <c r="C2701" s="26"/>
      <c r="D2701" s="27">
        <v>0.0</v>
      </c>
      <c r="E2701" s="41"/>
    </row>
    <row r="2702" hidden="1">
      <c r="A2702" s="57" t="s">
        <v>1666</v>
      </c>
      <c r="B2702" s="29">
        <v>3000.0</v>
      </c>
      <c r="C2702" s="26">
        <v>3000.0</v>
      </c>
      <c r="D2702" s="27">
        <v>0.0</v>
      </c>
      <c r="E2702" s="41"/>
    </row>
    <row r="2703" hidden="1">
      <c r="A2703" s="31" t="s">
        <v>1668</v>
      </c>
      <c r="B2703" s="29">
        <v>0.0</v>
      </c>
      <c r="C2703" s="26"/>
      <c r="D2703" s="27">
        <v>0.0</v>
      </c>
      <c r="E2703" s="28"/>
    </row>
    <row r="2704" hidden="1">
      <c r="A2704" s="31" t="s">
        <v>1669</v>
      </c>
      <c r="B2704" s="29">
        <v>0.0</v>
      </c>
      <c r="C2704" s="26"/>
      <c r="D2704" s="27">
        <v>0.0</v>
      </c>
      <c r="E2704" s="40"/>
    </row>
    <row r="2705" hidden="1">
      <c r="A2705" s="31" t="s">
        <v>1671</v>
      </c>
      <c r="B2705" s="29">
        <v>0.0</v>
      </c>
      <c r="C2705" s="26"/>
      <c r="D2705" s="27">
        <v>0.0</v>
      </c>
      <c r="E2705" s="28"/>
    </row>
    <row r="2706" hidden="1">
      <c r="A2706" s="31" t="s">
        <v>1673</v>
      </c>
      <c r="B2706" s="29">
        <v>1280.0</v>
      </c>
      <c r="C2706" s="26">
        <v>1280.0</v>
      </c>
      <c r="D2706" s="27">
        <v>0.0</v>
      </c>
      <c r="E2706" s="40"/>
    </row>
    <row r="2707" hidden="1">
      <c r="A2707" s="58" t="s">
        <v>1674</v>
      </c>
      <c r="B2707" s="29">
        <v>107535.0</v>
      </c>
      <c r="C2707" s="29">
        <v>107535.0</v>
      </c>
      <c r="D2707" s="27">
        <v>0.0</v>
      </c>
      <c r="E2707" s="41"/>
    </row>
    <row r="2708" hidden="1">
      <c r="A2708" s="58" t="s">
        <v>1675</v>
      </c>
      <c r="B2708" s="29">
        <v>52485.0</v>
      </c>
      <c r="C2708" s="59">
        <v>52485.0</v>
      </c>
      <c r="D2708" s="27">
        <v>0.0</v>
      </c>
      <c r="E2708" s="41"/>
    </row>
    <row r="2709" hidden="1">
      <c r="A2709" s="58" t="s">
        <v>1676</v>
      </c>
      <c r="B2709" s="29">
        <v>57640.0</v>
      </c>
      <c r="C2709" s="59">
        <v>57640.0</v>
      </c>
      <c r="D2709" s="27">
        <v>0.0</v>
      </c>
      <c r="E2709" s="41"/>
    </row>
    <row r="2710" hidden="1">
      <c r="A2710" s="58" t="s">
        <v>1677</v>
      </c>
      <c r="B2710" s="29">
        <v>70206.0</v>
      </c>
      <c r="C2710" s="59">
        <v>70206.0</v>
      </c>
      <c r="D2710" s="27">
        <v>0.0</v>
      </c>
      <c r="E2710" s="41"/>
    </row>
    <row r="2711" hidden="1">
      <c r="A2711" s="58" t="s">
        <v>1679</v>
      </c>
      <c r="B2711" s="29">
        <v>875.0</v>
      </c>
      <c r="C2711" s="59">
        <v>875.0</v>
      </c>
      <c r="D2711" s="27">
        <v>0.0</v>
      </c>
      <c r="E2711" s="41"/>
    </row>
    <row r="2712" hidden="1">
      <c r="A2712" s="58" t="s">
        <v>1680</v>
      </c>
      <c r="B2712" s="29">
        <v>8408.0</v>
      </c>
      <c r="C2712" s="59">
        <v>8408.0</v>
      </c>
      <c r="D2712" s="27">
        <v>0.0</v>
      </c>
      <c r="E2712" s="41"/>
    </row>
    <row r="2713" hidden="1">
      <c r="A2713" s="35" t="s">
        <v>1681</v>
      </c>
      <c r="B2713" s="29">
        <v>349411.0</v>
      </c>
      <c r="C2713" s="59">
        <v>349411.0</v>
      </c>
      <c r="D2713" s="27">
        <v>0.0</v>
      </c>
      <c r="E2713" s="41"/>
    </row>
    <row r="2714" hidden="1">
      <c r="A2714" s="36" t="s">
        <v>1682</v>
      </c>
      <c r="B2714" s="42">
        <v>1.0</v>
      </c>
      <c r="C2714" s="65">
        <v>1.0</v>
      </c>
      <c r="D2714" s="66">
        <v>0.0</v>
      </c>
      <c r="E2714" s="45"/>
    </row>
    <row r="2715" hidden="1">
      <c r="A2715" s="39"/>
      <c r="B2715" s="60"/>
      <c r="C2715" s="67"/>
      <c r="D2715" s="61"/>
      <c r="E2715" s="68"/>
    </row>
    <row r="2716" hidden="1">
      <c r="A2716" s="39"/>
      <c r="B2716" s="60"/>
      <c r="C2716" s="67"/>
      <c r="D2716" s="61"/>
      <c r="E2716" s="68"/>
    </row>
    <row r="2717" hidden="1">
      <c r="A2717" s="5" t="s">
        <v>1982</v>
      </c>
      <c r="B2717" s="6"/>
      <c r="C2717" s="6"/>
      <c r="D2717" s="6"/>
      <c r="E2717" s="7"/>
    </row>
    <row r="2718" hidden="1">
      <c r="A2718" s="10"/>
      <c r="B2718" s="11"/>
      <c r="C2718" s="11"/>
      <c r="D2718" s="11"/>
      <c r="E2718" s="12"/>
    </row>
    <row r="2719" hidden="1">
      <c r="A2719" s="5" t="s">
        <v>1655</v>
      </c>
      <c r="B2719" s="6"/>
      <c r="C2719" s="6"/>
      <c r="D2719" s="6"/>
      <c r="E2719" s="7"/>
    </row>
    <row r="2720" hidden="1">
      <c r="A2720" s="10"/>
      <c r="B2720" s="11"/>
      <c r="C2720" s="11"/>
      <c r="D2720" s="11"/>
      <c r="E2720" s="12"/>
    </row>
    <row r="2721" hidden="1">
      <c r="A2721" s="13">
        <v>46097.0</v>
      </c>
      <c r="B2721" s="6"/>
      <c r="C2721" s="54" t="s">
        <v>1656</v>
      </c>
      <c r="D2721" s="48">
        <v>46103.0</v>
      </c>
      <c r="E2721" s="7"/>
    </row>
    <row r="2722" hidden="1">
      <c r="A2722" s="10"/>
      <c r="B2722" s="11"/>
      <c r="C2722" s="16"/>
      <c r="D2722" s="11"/>
      <c r="E2722" s="12"/>
    </row>
    <row r="2723" hidden="1">
      <c r="A2723" s="55" t="s">
        <v>1985</v>
      </c>
      <c r="B2723" s="7"/>
      <c r="C2723" s="16"/>
      <c r="D2723" s="56" t="s">
        <v>1986</v>
      </c>
      <c r="E2723" s="7"/>
    </row>
    <row r="2724" hidden="1">
      <c r="A2724" s="10"/>
      <c r="B2724" s="12"/>
      <c r="C2724" s="16"/>
      <c r="D2724" s="11"/>
      <c r="E2724" s="12"/>
    </row>
    <row r="2725" hidden="1">
      <c r="A2725" s="19" t="s">
        <v>1657</v>
      </c>
      <c r="B2725" s="6"/>
      <c r="C2725" s="6"/>
      <c r="D2725" s="6"/>
      <c r="E2725" s="7"/>
    </row>
    <row r="2726" hidden="1">
      <c r="A2726" s="20" t="s">
        <v>1658</v>
      </c>
      <c r="B2726" s="21" t="s">
        <v>1659</v>
      </c>
      <c r="C2726" s="22" t="s">
        <v>1660</v>
      </c>
      <c r="D2726" s="21" t="s">
        <v>1661</v>
      </c>
      <c r="E2726" s="23" t="s">
        <v>13</v>
      </c>
    </row>
    <row r="2727" hidden="1">
      <c r="A2727" s="57" t="s">
        <v>1662</v>
      </c>
      <c r="B2727" s="25">
        <v>23798.0</v>
      </c>
      <c r="C2727" s="26">
        <v>23798.0</v>
      </c>
      <c r="D2727" s="27">
        <v>0.0</v>
      </c>
      <c r="E2727" s="28"/>
    </row>
    <row r="2728" hidden="1">
      <c r="A2728" s="57" t="s">
        <v>1663</v>
      </c>
      <c r="B2728" s="29">
        <v>17065.0</v>
      </c>
      <c r="C2728" s="26">
        <v>17065.0</v>
      </c>
      <c r="D2728" s="27">
        <v>0.0</v>
      </c>
      <c r="E2728" s="28"/>
    </row>
    <row r="2729" hidden="1">
      <c r="A2729" s="57" t="s">
        <v>1664</v>
      </c>
      <c r="B2729" s="29">
        <v>0.0</v>
      </c>
      <c r="C2729" s="26"/>
      <c r="D2729" s="27">
        <v>0.0</v>
      </c>
      <c r="E2729" s="41"/>
    </row>
    <row r="2730" hidden="1">
      <c r="A2730" s="57" t="s">
        <v>1666</v>
      </c>
      <c r="B2730" s="29">
        <v>4500.0</v>
      </c>
      <c r="C2730" s="26">
        <v>4500.0</v>
      </c>
      <c r="D2730" s="27">
        <v>0.0</v>
      </c>
      <c r="E2730" s="41"/>
    </row>
    <row r="2731" hidden="1">
      <c r="A2731" s="31" t="s">
        <v>1668</v>
      </c>
      <c r="B2731" s="29">
        <v>0.0</v>
      </c>
      <c r="C2731" s="26"/>
      <c r="D2731" s="27">
        <v>0.0</v>
      </c>
      <c r="E2731" s="28"/>
    </row>
    <row r="2732" hidden="1">
      <c r="A2732" s="31" t="s">
        <v>1669</v>
      </c>
      <c r="B2732" s="29">
        <v>0.0</v>
      </c>
      <c r="C2732" s="26"/>
      <c r="D2732" s="27">
        <v>0.0</v>
      </c>
      <c r="E2732" s="40"/>
    </row>
    <row r="2733" hidden="1">
      <c r="A2733" s="31" t="s">
        <v>1671</v>
      </c>
      <c r="B2733" s="29">
        <v>3861.0</v>
      </c>
      <c r="C2733" s="26">
        <v>3861.0</v>
      </c>
      <c r="D2733" s="27">
        <v>0.0</v>
      </c>
      <c r="E2733" s="28" t="s">
        <v>3844</v>
      </c>
    </row>
    <row r="2734" hidden="1">
      <c r="A2734" s="31" t="s">
        <v>1673</v>
      </c>
      <c r="B2734" s="29">
        <v>520.0</v>
      </c>
      <c r="C2734" s="26">
        <v>520.0</v>
      </c>
      <c r="D2734" s="27">
        <v>0.0</v>
      </c>
      <c r="E2734" s="40"/>
    </row>
    <row r="2735" hidden="1">
      <c r="A2735" s="58" t="s">
        <v>1674</v>
      </c>
      <c r="B2735" s="29">
        <v>102767.0</v>
      </c>
      <c r="C2735" s="29">
        <v>102767.0</v>
      </c>
      <c r="D2735" s="27">
        <v>0.0</v>
      </c>
      <c r="E2735" s="41"/>
    </row>
    <row r="2736" hidden="1">
      <c r="A2736" s="58" t="s">
        <v>1675</v>
      </c>
      <c r="B2736" s="29">
        <v>41355.0</v>
      </c>
      <c r="C2736" s="59">
        <v>41355.0</v>
      </c>
      <c r="D2736" s="27">
        <v>0.0</v>
      </c>
      <c r="E2736" s="41"/>
    </row>
    <row r="2737" hidden="1">
      <c r="A2737" s="58" t="s">
        <v>1676</v>
      </c>
      <c r="B2737" s="29">
        <v>59325.0</v>
      </c>
      <c r="C2737" s="59">
        <v>59325.0</v>
      </c>
      <c r="D2737" s="27">
        <v>0.0</v>
      </c>
      <c r="E2737" s="41"/>
    </row>
    <row r="2738" hidden="1">
      <c r="A2738" s="58" t="s">
        <v>1677</v>
      </c>
      <c r="B2738" s="29">
        <v>63237.0</v>
      </c>
      <c r="C2738" s="59">
        <v>63237.0</v>
      </c>
      <c r="D2738" s="27">
        <v>0.0</v>
      </c>
      <c r="E2738" s="41"/>
    </row>
    <row r="2739" hidden="1">
      <c r="A2739" s="58" t="s">
        <v>1679</v>
      </c>
      <c r="B2739" s="29">
        <v>1128.0</v>
      </c>
      <c r="C2739" s="59">
        <v>1128.0</v>
      </c>
      <c r="D2739" s="27">
        <v>0.0</v>
      </c>
      <c r="E2739" s="41"/>
    </row>
    <row r="2740" hidden="1">
      <c r="A2740" s="58" t="s">
        <v>1680</v>
      </c>
      <c r="B2740" s="29">
        <v>8229.0</v>
      </c>
      <c r="C2740" s="59">
        <v>8229.0</v>
      </c>
      <c r="D2740" s="27">
        <v>0.0</v>
      </c>
      <c r="E2740" s="41"/>
    </row>
    <row r="2741" hidden="1">
      <c r="A2741" s="35" t="s">
        <v>1681</v>
      </c>
      <c r="B2741" s="29">
        <v>317543.5</v>
      </c>
      <c r="C2741" s="59">
        <v>317543.5</v>
      </c>
      <c r="D2741" s="27">
        <v>0.0</v>
      </c>
      <c r="E2741" s="41"/>
    </row>
    <row r="2742" hidden="1">
      <c r="A2742" s="36" t="s">
        <v>1682</v>
      </c>
      <c r="B2742" s="42">
        <v>12.5</v>
      </c>
      <c r="C2742" s="65">
        <v>12.5</v>
      </c>
      <c r="D2742" s="66">
        <v>0.0</v>
      </c>
      <c r="E2742" s="45"/>
    </row>
    <row r="2743" hidden="1">
      <c r="A2743" s="39"/>
      <c r="B2743" s="60"/>
      <c r="C2743" s="67"/>
      <c r="D2743" s="61"/>
      <c r="E2743" s="68"/>
    </row>
    <row r="2744" hidden="1">
      <c r="A2744" s="39"/>
      <c r="B2744" s="60"/>
      <c r="C2744" s="67"/>
      <c r="D2744" s="61"/>
      <c r="E2744" s="68"/>
    </row>
    <row r="2745">
      <c r="A2745" s="5" t="s">
        <v>1982</v>
      </c>
      <c r="B2745" s="6"/>
      <c r="C2745" s="6"/>
      <c r="D2745" s="6"/>
      <c r="E2745" s="7"/>
    </row>
    <row r="2746">
      <c r="A2746" s="10"/>
      <c r="B2746" s="11"/>
      <c r="C2746" s="11"/>
      <c r="D2746" s="11"/>
      <c r="E2746" s="12"/>
    </row>
    <row r="2747">
      <c r="A2747" s="5" t="s">
        <v>1655</v>
      </c>
      <c r="B2747" s="6"/>
      <c r="C2747" s="6"/>
      <c r="D2747" s="6"/>
      <c r="E2747" s="7"/>
    </row>
    <row r="2748">
      <c r="A2748" s="10"/>
      <c r="B2748" s="11"/>
      <c r="C2748" s="11"/>
      <c r="D2748" s="11"/>
      <c r="E2748" s="12"/>
    </row>
    <row r="2749">
      <c r="A2749" s="13">
        <v>46104.0</v>
      </c>
      <c r="B2749" s="6"/>
      <c r="C2749" s="54" t="s">
        <v>1656</v>
      </c>
      <c r="D2749" s="48">
        <v>46110.0</v>
      </c>
      <c r="E2749" s="7"/>
    </row>
    <row r="2750">
      <c r="A2750" s="10"/>
      <c r="B2750" s="11"/>
      <c r="C2750" s="16"/>
      <c r="D2750" s="11"/>
      <c r="E2750" s="12"/>
    </row>
    <row r="2751">
      <c r="A2751" s="55" t="s">
        <v>1985</v>
      </c>
      <c r="B2751" s="7"/>
      <c r="C2751" s="16"/>
      <c r="D2751" s="56" t="s">
        <v>1986</v>
      </c>
      <c r="E2751" s="7"/>
    </row>
    <row r="2752">
      <c r="A2752" s="10"/>
      <c r="B2752" s="12"/>
      <c r="C2752" s="16"/>
      <c r="D2752" s="11"/>
      <c r="E2752" s="12"/>
    </row>
    <row r="2753">
      <c r="A2753" s="19" t="s">
        <v>1657</v>
      </c>
      <c r="B2753" s="6"/>
      <c r="C2753" s="6"/>
      <c r="D2753" s="6"/>
      <c r="E2753" s="7"/>
    </row>
    <row r="2754">
      <c r="A2754" s="20" t="s">
        <v>1658</v>
      </c>
      <c r="B2754" s="21" t="s">
        <v>1659</v>
      </c>
      <c r="C2754" s="22" t="s">
        <v>1660</v>
      </c>
      <c r="D2754" s="21" t="s">
        <v>1661</v>
      </c>
      <c r="E2754" s="23" t="s">
        <v>13</v>
      </c>
    </row>
    <row r="2755">
      <c r="A2755" s="57" t="s">
        <v>1662</v>
      </c>
      <c r="B2755" s="25">
        <v>32751.0</v>
      </c>
      <c r="C2755" s="26">
        <v>32751.0</v>
      </c>
      <c r="D2755" s="27">
        <v>0.0</v>
      </c>
      <c r="E2755" s="28"/>
    </row>
    <row r="2756">
      <c r="A2756" s="57" t="s">
        <v>1663</v>
      </c>
      <c r="B2756" s="29">
        <v>20279.0</v>
      </c>
      <c r="C2756" s="26">
        <v>20279.0</v>
      </c>
      <c r="D2756" s="27">
        <v>0.0</v>
      </c>
      <c r="E2756" s="28"/>
    </row>
    <row r="2757">
      <c r="A2757" s="57" t="s">
        <v>1664</v>
      </c>
      <c r="B2757" s="29">
        <v>0.0</v>
      </c>
      <c r="C2757" s="26"/>
      <c r="D2757" s="27">
        <v>0.0</v>
      </c>
      <c r="E2757" s="41"/>
    </row>
    <row r="2758">
      <c r="A2758" s="57" t="s">
        <v>1666</v>
      </c>
      <c r="B2758" s="29">
        <v>4000.0</v>
      </c>
      <c r="C2758" s="26">
        <v>4000.0</v>
      </c>
      <c r="D2758" s="27">
        <v>0.0</v>
      </c>
      <c r="E2758" s="41"/>
    </row>
    <row r="2759">
      <c r="A2759" s="31" t="s">
        <v>1668</v>
      </c>
      <c r="B2759" s="29">
        <v>0.0</v>
      </c>
      <c r="C2759" s="26"/>
      <c r="D2759" s="27">
        <v>0.0</v>
      </c>
      <c r="E2759" s="28"/>
    </row>
    <row r="2760">
      <c r="A2760" s="31" t="s">
        <v>1669</v>
      </c>
      <c r="B2760" s="29">
        <v>0.0</v>
      </c>
      <c r="C2760" s="26"/>
      <c r="D2760" s="27">
        <v>0.0</v>
      </c>
      <c r="E2760" s="40"/>
    </row>
    <row r="2761">
      <c r="A2761" s="31" t="s">
        <v>1671</v>
      </c>
      <c r="B2761" s="29">
        <v>2529.0</v>
      </c>
      <c r="C2761" s="26">
        <v>2529.0</v>
      </c>
      <c r="D2761" s="27">
        <v>0.0</v>
      </c>
      <c r="E2761" s="28" t="s">
        <v>3845</v>
      </c>
    </row>
    <row r="2762">
      <c r="A2762" s="31" t="s">
        <v>1673</v>
      </c>
      <c r="B2762" s="29">
        <v>920.0</v>
      </c>
      <c r="C2762" s="26">
        <v>920.0</v>
      </c>
      <c r="D2762" s="27">
        <v>0.0</v>
      </c>
      <c r="E2762" s="40"/>
    </row>
    <row r="2763">
      <c r="A2763" s="58" t="s">
        <v>1674</v>
      </c>
      <c r="B2763" s="29">
        <v>100318.0</v>
      </c>
      <c r="C2763" s="29">
        <v>100054.0</v>
      </c>
      <c r="D2763" s="27">
        <v>-264.0</v>
      </c>
      <c r="E2763" s="41"/>
    </row>
    <row r="2764">
      <c r="A2764" s="58" t="s">
        <v>1675</v>
      </c>
      <c r="B2764" s="29">
        <v>39568.0</v>
      </c>
      <c r="C2764" s="59">
        <v>39568.0</v>
      </c>
      <c r="D2764" s="27">
        <v>0.0</v>
      </c>
      <c r="E2764" s="41"/>
    </row>
    <row r="2765">
      <c r="A2765" s="58" t="s">
        <v>1676</v>
      </c>
      <c r="B2765" s="29">
        <v>70686.23999999999</v>
      </c>
      <c r="C2765" s="59">
        <v>70686.24000000003</v>
      </c>
      <c r="D2765" s="27">
        <v>4.3655745685100555E-11</v>
      </c>
      <c r="E2765" s="41"/>
    </row>
    <row r="2766">
      <c r="A2766" s="58" t="s">
        <v>1677</v>
      </c>
      <c r="B2766" s="29">
        <v>64910.0</v>
      </c>
      <c r="C2766" s="59">
        <v>64509.0</v>
      </c>
      <c r="D2766" s="27">
        <v>-401.0</v>
      </c>
      <c r="E2766" s="41"/>
    </row>
    <row r="2767">
      <c r="A2767" s="58" t="s">
        <v>1679</v>
      </c>
      <c r="B2767" s="29">
        <v>2405.0</v>
      </c>
      <c r="C2767" s="59">
        <v>2405.0</v>
      </c>
      <c r="D2767" s="27">
        <v>0.0</v>
      </c>
      <c r="E2767" s="41"/>
    </row>
    <row r="2768">
      <c r="A2768" s="58" t="s">
        <v>1680</v>
      </c>
      <c r="B2768" s="29">
        <v>10035.010000000002</v>
      </c>
      <c r="C2768" s="59">
        <v>9641.01</v>
      </c>
      <c r="D2768" s="27">
        <v>-394.0000000000018</v>
      </c>
      <c r="E2768" s="41"/>
    </row>
    <row r="2769">
      <c r="A2769" s="35" t="s">
        <v>1681</v>
      </c>
      <c r="B2769" s="29">
        <v>338366.45</v>
      </c>
      <c r="C2769" s="59">
        <v>336196.45</v>
      </c>
      <c r="D2769" s="27">
        <v>-2170.0</v>
      </c>
      <c r="E2769" s="41"/>
    </row>
    <row r="2770">
      <c r="A2770" s="36" t="s">
        <v>1682</v>
      </c>
      <c r="B2770" s="42">
        <v>-0.21000000002095476</v>
      </c>
      <c r="C2770" s="65">
        <v>1504.7900000000373</v>
      </c>
      <c r="D2770" s="66">
        <v>1505.0000000000582</v>
      </c>
      <c r="E2770" s="45"/>
    </row>
    <row r="2771">
      <c r="A2771" s="39"/>
      <c r="B2771" s="60"/>
      <c r="C2771" s="67"/>
      <c r="D2771" s="61"/>
      <c r="E2771" s="68"/>
    </row>
    <row r="2772">
      <c r="A2772" s="39"/>
      <c r="B2772" s="60"/>
      <c r="C2772" s="67"/>
      <c r="D2772" s="61"/>
      <c r="E2772" s="68"/>
    </row>
    <row r="2773">
      <c r="A2773" s="5" t="s">
        <v>1982</v>
      </c>
      <c r="B2773" s="6"/>
      <c r="C2773" s="6"/>
      <c r="D2773" s="6"/>
      <c r="E2773" s="7"/>
    </row>
    <row r="2774">
      <c r="A2774" s="10"/>
      <c r="B2774" s="11"/>
      <c r="C2774" s="11"/>
      <c r="D2774" s="11"/>
      <c r="E2774" s="12"/>
    </row>
    <row r="2775">
      <c r="A2775" s="5" t="s">
        <v>1655</v>
      </c>
      <c r="B2775" s="6"/>
      <c r="C2775" s="6"/>
      <c r="D2775" s="6"/>
      <c r="E2775" s="7"/>
    </row>
    <row r="2776">
      <c r="A2776" s="10"/>
      <c r="B2776" s="11"/>
      <c r="C2776" s="11"/>
      <c r="D2776" s="11"/>
      <c r="E2776" s="12"/>
    </row>
    <row r="2777">
      <c r="A2777" s="13">
        <v>46104.0</v>
      </c>
      <c r="B2777" s="6"/>
      <c r="C2777" s="54" t="s">
        <v>1656</v>
      </c>
      <c r="D2777" s="48">
        <v>46110.0</v>
      </c>
      <c r="E2777" s="7"/>
    </row>
    <row r="2778">
      <c r="A2778" s="10"/>
      <c r="B2778" s="11"/>
      <c r="C2778" s="16"/>
      <c r="D2778" s="11"/>
      <c r="E2778" s="12"/>
    </row>
    <row r="2779">
      <c r="A2779" s="55" t="s">
        <v>1985</v>
      </c>
      <c r="B2779" s="7"/>
      <c r="C2779" s="16"/>
      <c r="D2779" s="56" t="s">
        <v>1986</v>
      </c>
      <c r="E2779" s="7"/>
    </row>
    <row r="2780">
      <c r="A2780" s="10"/>
      <c r="B2780" s="12"/>
      <c r="C2780" s="16"/>
      <c r="D2780" s="11"/>
      <c r="E2780" s="12"/>
    </row>
    <row r="2781">
      <c r="A2781" s="19" t="s">
        <v>1657</v>
      </c>
      <c r="B2781" s="6"/>
      <c r="C2781" s="6"/>
      <c r="D2781" s="6"/>
      <c r="E2781" s="7"/>
    </row>
    <row r="2782">
      <c r="A2782" s="20" t="s">
        <v>1658</v>
      </c>
      <c r="B2782" s="21" t="s">
        <v>1659</v>
      </c>
      <c r="C2782" s="22" t="s">
        <v>1660</v>
      </c>
      <c r="D2782" s="21" t="s">
        <v>1661</v>
      </c>
      <c r="E2782" s="23" t="s">
        <v>13</v>
      </c>
    </row>
    <row r="2783">
      <c r="A2783" s="57" t="s">
        <v>1662</v>
      </c>
      <c r="B2783" s="25">
        <v>32751.0</v>
      </c>
      <c r="C2783" s="26">
        <v>32751.0</v>
      </c>
      <c r="D2783" s="27">
        <v>0.0</v>
      </c>
      <c r="E2783" s="28"/>
    </row>
    <row r="2784">
      <c r="A2784" s="57" t="s">
        <v>1663</v>
      </c>
      <c r="B2784" s="29">
        <v>20279.0</v>
      </c>
      <c r="C2784" s="26">
        <v>20279.0</v>
      </c>
      <c r="D2784" s="27">
        <v>0.0</v>
      </c>
      <c r="E2784" s="28"/>
    </row>
    <row r="2785">
      <c r="A2785" s="57" t="s">
        <v>1664</v>
      </c>
      <c r="B2785" s="29">
        <v>0.0</v>
      </c>
      <c r="C2785" s="26"/>
      <c r="D2785" s="27">
        <v>0.0</v>
      </c>
      <c r="E2785" s="41"/>
    </row>
    <row r="2786">
      <c r="A2786" s="57" t="s">
        <v>1666</v>
      </c>
      <c r="B2786" s="29">
        <v>4000.0</v>
      </c>
      <c r="C2786" s="26">
        <v>4000.0</v>
      </c>
      <c r="D2786" s="27">
        <v>0.0</v>
      </c>
      <c r="E2786" s="41"/>
    </row>
    <row r="2787">
      <c r="A2787" s="31" t="s">
        <v>1668</v>
      </c>
      <c r="B2787" s="29">
        <v>0.0</v>
      </c>
      <c r="C2787" s="26"/>
      <c r="D2787" s="27">
        <v>0.0</v>
      </c>
      <c r="E2787" s="28"/>
    </row>
    <row r="2788">
      <c r="A2788" s="31" t="s">
        <v>1669</v>
      </c>
      <c r="B2788" s="29">
        <v>0.0</v>
      </c>
      <c r="C2788" s="26"/>
      <c r="D2788" s="27">
        <v>0.0</v>
      </c>
      <c r="E2788" s="40"/>
    </row>
    <row r="2789">
      <c r="A2789" s="31" t="s">
        <v>1671</v>
      </c>
      <c r="B2789" s="29">
        <v>2529.0</v>
      </c>
      <c r="C2789" s="26">
        <v>2529.0</v>
      </c>
      <c r="D2789" s="27">
        <v>0.0</v>
      </c>
      <c r="E2789" s="28" t="s">
        <v>3845</v>
      </c>
    </row>
    <row r="2790">
      <c r="A2790" s="31" t="s">
        <v>1673</v>
      </c>
      <c r="B2790" s="29">
        <v>920.0</v>
      </c>
      <c r="C2790" s="26">
        <v>920.0</v>
      </c>
      <c r="D2790" s="27">
        <v>0.0</v>
      </c>
      <c r="E2790" s="40"/>
    </row>
    <row r="2791">
      <c r="A2791" s="58" t="s">
        <v>1674</v>
      </c>
      <c r="B2791" s="29">
        <v>100318.0</v>
      </c>
      <c r="C2791" s="29">
        <v>100054.0</v>
      </c>
      <c r="D2791" s="27">
        <v>-264.0</v>
      </c>
      <c r="E2791" s="41"/>
    </row>
    <row r="2792">
      <c r="A2792" s="58" t="s">
        <v>1675</v>
      </c>
      <c r="B2792" s="29">
        <v>39568.0</v>
      </c>
      <c r="C2792" s="59">
        <v>39568.0</v>
      </c>
      <c r="D2792" s="27">
        <v>0.0</v>
      </c>
      <c r="E2792" s="41"/>
    </row>
    <row r="2793">
      <c r="A2793" s="58" t="s">
        <v>1676</v>
      </c>
      <c r="B2793" s="29">
        <v>70686.23999999999</v>
      </c>
      <c r="C2793" s="59">
        <v>70686.24000000003</v>
      </c>
      <c r="D2793" s="27">
        <v>4.3655745685100555E-11</v>
      </c>
      <c r="E2793" s="41"/>
    </row>
    <row r="2794">
      <c r="A2794" s="58" t="s">
        <v>1677</v>
      </c>
      <c r="B2794" s="29">
        <v>64910.0</v>
      </c>
      <c r="C2794" s="59">
        <v>64509.0</v>
      </c>
      <c r="D2794" s="27">
        <v>-401.0</v>
      </c>
      <c r="E2794" s="41"/>
    </row>
    <row r="2795">
      <c r="A2795" s="58" t="s">
        <v>1679</v>
      </c>
      <c r="B2795" s="29">
        <v>2405.0</v>
      </c>
      <c r="C2795" s="59">
        <v>2405.0</v>
      </c>
      <c r="D2795" s="27">
        <v>0.0</v>
      </c>
      <c r="E2795" s="41"/>
    </row>
    <row r="2796">
      <c r="A2796" s="58" t="s">
        <v>1680</v>
      </c>
      <c r="B2796" s="29">
        <v>10035.010000000002</v>
      </c>
      <c r="C2796" s="59">
        <v>9641.01</v>
      </c>
      <c r="D2796" s="27">
        <v>-394.0000000000018</v>
      </c>
      <c r="E2796" s="41"/>
    </row>
    <row r="2797">
      <c r="A2797" s="35" t="s">
        <v>1681</v>
      </c>
      <c r="B2797" s="29">
        <v>338366.45</v>
      </c>
      <c r="C2797" s="59">
        <v>336196.45</v>
      </c>
      <c r="D2797" s="27">
        <v>-2170.0</v>
      </c>
      <c r="E2797" s="41"/>
    </row>
    <row r="2798">
      <c r="A2798" s="36" t="s">
        <v>1682</v>
      </c>
      <c r="B2798" s="42">
        <v>-0.21000000002095476</v>
      </c>
      <c r="C2798" s="65">
        <v>1504.7900000000373</v>
      </c>
      <c r="D2798" s="66">
        <v>1505.0000000000582</v>
      </c>
      <c r="E2798" s="45"/>
    </row>
    <row r="2799">
      <c r="A2799" s="39"/>
      <c r="B2799" s="60"/>
      <c r="C2799" s="67"/>
      <c r="D2799" s="61"/>
      <c r="E2799" s="68"/>
    </row>
    <row r="2800">
      <c r="A2800" s="39"/>
      <c r="B2800" s="60"/>
      <c r="C2800" s="67"/>
      <c r="D2800" s="61"/>
      <c r="E2800" s="68"/>
    </row>
    <row r="2801">
      <c r="A2801" s="5" t="s">
        <v>1982</v>
      </c>
      <c r="B2801" s="6"/>
      <c r="C2801" s="6"/>
      <c r="D2801" s="6"/>
      <c r="E2801" s="7"/>
    </row>
    <row r="2802">
      <c r="A2802" s="10"/>
      <c r="B2802" s="11"/>
      <c r="C2802" s="11"/>
      <c r="D2802" s="11"/>
      <c r="E2802" s="12"/>
    </row>
    <row r="2803">
      <c r="A2803" s="5" t="s">
        <v>1655</v>
      </c>
      <c r="B2803" s="6"/>
      <c r="C2803" s="6"/>
      <c r="D2803" s="6"/>
      <c r="E2803" s="7"/>
    </row>
    <row r="2804">
      <c r="A2804" s="10"/>
      <c r="B2804" s="11"/>
      <c r="C2804" s="11"/>
      <c r="D2804" s="11"/>
      <c r="E2804" s="12"/>
    </row>
    <row r="2805">
      <c r="A2805" s="13">
        <v>46111.0</v>
      </c>
      <c r="B2805" s="6"/>
      <c r="C2805" s="54" t="s">
        <v>1656</v>
      </c>
      <c r="D2805" s="48">
        <v>46112.0</v>
      </c>
      <c r="E2805" s="7"/>
    </row>
    <row r="2806">
      <c r="A2806" s="10"/>
      <c r="B2806" s="11"/>
      <c r="C2806" s="16"/>
      <c r="D2806" s="11"/>
      <c r="E2806" s="12"/>
    </row>
    <row r="2807">
      <c r="A2807" s="55" t="s">
        <v>1985</v>
      </c>
      <c r="B2807" s="7"/>
      <c r="C2807" s="16"/>
      <c r="D2807" s="56" t="s">
        <v>1987</v>
      </c>
      <c r="E2807" s="7"/>
    </row>
    <row r="2808">
      <c r="A2808" s="10"/>
      <c r="B2808" s="12"/>
      <c r="C2808" s="16"/>
      <c r="D2808" s="11"/>
      <c r="E2808" s="12"/>
    </row>
    <row r="2809">
      <c r="A2809" s="19" t="s">
        <v>1657</v>
      </c>
      <c r="B2809" s="6"/>
      <c r="C2809" s="6"/>
      <c r="D2809" s="6"/>
      <c r="E2809" s="7"/>
    </row>
    <row r="2810">
      <c r="A2810" s="20" t="s">
        <v>1658</v>
      </c>
      <c r="B2810" s="21" t="s">
        <v>1659</v>
      </c>
      <c r="C2810" s="22" t="s">
        <v>1660</v>
      </c>
      <c r="D2810" s="21" t="s">
        <v>1661</v>
      </c>
      <c r="E2810" s="23" t="s">
        <v>13</v>
      </c>
    </row>
    <row r="2811">
      <c r="A2811" s="57" t="s">
        <v>1662</v>
      </c>
      <c r="B2811" s="25">
        <v>5272.0</v>
      </c>
      <c r="C2811" s="26">
        <v>5275.0</v>
      </c>
      <c r="D2811" s="27">
        <v>3.0</v>
      </c>
      <c r="E2811" s="28"/>
    </row>
    <row r="2812">
      <c r="A2812" s="57" t="s">
        <v>1663</v>
      </c>
      <c r="B2812" s="29">
        <v>3593.0</v>
      </c>
      <c r="C2812" s="26">
        <v>3593.0</v>
      </c>
      <c r="D2812" s="27">
        <v>0.0</v>
      </c>
      <c r="E2812" s="28"/>
    </row>
    <row r="2813">
      <c r="A2813" s="57" t="s">
        <v>1664</v>
      </c>
      <c r="B2813" s="29">
        <v>0.0</v>
      </c>
      <c r="C2813" s="26"/>
      <c r="D2813" s="27">
        <v>0.0</v>
      </c>
      <c r="E2813" s="41"/>
    </row>
    <row r="2814">
      <c r="A2814" s="57" t="s">
        <v>1666</v>
      </c>
      <c r="B2814" s="29">
        <v>0.0</v>
      </c>
      <c r="C2814" s="26"/>
      <c r="D2814" s="27">
        <v>0.0</v>
      </c>
      <c r="E2814" s="41"/>
    </row>
    <row r="2815">
      <c r="A2815" s="31" t="s">
        <v>1668</v>
      </c>
      <c r="B2815" s="29">
        <v>0.0</v>
      </c>
      <c r="C2815" s="26"/>
      <c r="D2815" s="27">
        <v>0.0</v>
      </c>
      <c r="E2815" s="28"/>
    </row>
    <row r="2816">
      <c r="A2816" s="31" t="s">
        <v>1669</v>
      </c>
      <c r="B2816" s="29">
        <v>0.0</v>
      </c>
      <c r="C2816" s="26"/>
      <c r="D2816" s="27">
        <v>0.0</v>
      </c>
      <c r="E2816" s="40"/>
    </row>
    <row r="2817">
      <c r="A2817" s="31" t="s">
        <v>1671</v>
      </c>
      <c r="B2817" s="29">
        <v>114.0</v>
      </c>
      <c r="C2817" s="26">
        <v>114.0</v>
      </c>
      <c r="D2817" s="27">
        <v>0.0</v>
      </c>
      <c r="E2817" s="28" t="s">
        <v>3846</v>
      </c>
    </row>
    <row r="2818">
      <c r="A2818" s="31" t="s">
        <v>1673</v>
      </c>
      <c r="B2818" s="29">
        <v>810.0</v>
      </c>
      <c r="C2818" s="26">
        <v>810.0</v>
      </c>
      <c r="D2818" s="27">
        <v>0.0</v>
      </c>
      <c r="E2818" s="40"/>
    </row>
    <row r="2819">
      <c r="A2819" s="58" t="s">
        <v>1674</v>
      </c>
      <c r="B2819" s="29">
        <v>30657.0</v>
      </c>
      <c r="C2819" s="29">
        <v>30657.0</v>
      </c>
      <c r="D2819" s="27">
        <v>0.0</v>
      </c>
      <c r="E2819" s="41"/>
    </row>
    <row r="2820">
      <c r="A2820" s="58" t="s">
        <v>1675</v>
      </c>
      <c r="B2820" s="29">
        <v>11356.0</v>
      </c>
      <c r="C2820" s="59">
        <v>11356.0</v>
      </c>
      <c r="D2820" s="27">
        <v>0.0</v>
      </c>
      <c r="E2820" s="41"/>
    </row>
    <row r="2821">
      <c r="A2821" s="58" t="s">
        <v>1676</v>
      </c>
      <c r="B2821" s="29">
        <v>17684.599999999995</v>
      </c>
      <c r="C2821" s="59">
        <v>17684.6</v>
      </c>
      <c r="D2821" s="27">
        <v>3.637978807091713E-12</v>
      </c>
      <c r="E2821" s="41"/>
    </row>
    <row r="2822">
      <c r="A2822" s="58" t="s">
        <v>1677</v>
      </c>
      <c r="B2822" s="29">
        <v>11660.0</v>
      </c>
      <c r="C2822" s="59">
        <v>11660.0</v>
      </c>
      <c r="D2822" s="27">
        <v>0.0</v>
      </c>
      <c r="E2822" s="41"/>
    </row>
    <row r="2823">
      <c r="A2823" s="58" t="s">
        <v>1679</v>
      </c>
      <c r="B2823" s="29">
        <v>588.0</v>
      </c>
      <c r="C2823" s="59">
        <v>588.0</v>
      </c>
      <c r="D2823" s="27">
        <v>0.0</v>
      </c>
      <c r="E2823" s="41"/>
    </row>
    <row r="2824">
      <c r="A2824" s="58" t="s">
        <v>1680</v>
      </c>
      <c r="B2824" s="29">
        <v>3150.8</v>
      </c>
      <c r="C2824" s="59">
        <v>3150.7999999999997</v>
      </c>
      <c r="D2824" s="27">
        <v>-4.547473508864641E-13</v>
      </c>
      <c r="E2824" s="41"/>
    </row>
    <row r="2825">
      <c r="A2825" s="35" t="s">
        <v>1681</v>
      </c>
      <c r="B2825" s="29">
        <v>81734.90000000002</v>
      </c>
      <c r="C2825" s="59">
        <v>81734.9</v>
      </c>
      <c r="D2825" s="27">
        <v>-2.9103830456733704E-11</v>
      </c>
      <c r="E2825" s="41"/>
    </row>
    <row r="2826">
      <c r="A2826" s="36" t="s">
        <v>1682</v>
      </c>
      <c r="B2826" s="42">
        <v>-0.3000000000174623</v>
      </c>
      <c r="C2826" s="65">
        <v>2.7000000000116415</v>
      </c>
      <c r="D2826" s="66">
        <v>3.000000000029104</v>
      </c>
      <c r="E2826" s="45"/>
    </row>
  </sheetData>
  <mergeCells count="808">
    <mergeCell ref="A2249:E2249"/>
    <mergeCell ref="A2269:E2270"/>
    <mergeCell ref="A2271:E2272"/>
    <mergeCell ref="A2273:B2274"/>
    <mergeCell ref="C2273:C2276"/>
    <mergeCell ref="D2273:E2274"/>
    <mergeCell ref="A2275:B2276"/>
    <mergeCell ref="D2275:E2276"/>
    <mergeCell ref="A2277:E2277"/>
    <mergeCell ref="A2297:E2298"/>
    <mergeCell ref="A2299:E2300"/>
    <mergeCell ref="A2301:B2302"/>
    <mergeCell ref="C2301:C2304"/>
    <mergeCell ref="A2303:B2304"/>
    <mergeCell ref="D2133:E2134"/>
    <mergeCell ref="D2135:E2136"/>
    <mergeCell ref="A2137:E2137"/>
    <mergeCell ref="A2157:E2158"/>
    <mergeCell ref="A2159:E2160"/>
    <mergeCell ref="C2161:C2164"/>
    <mergeCell ref="D2161:E2162"/>
    <mergeCell ref="D2189:E2190"/>
    <mergeCell ref="D2191:E2192"/>
    <mergeCell ref="D2163:E2164"/>
    <mergeCell ref="A2165:E2165"/>
    <mergeCell ref="A2185:E2186"/>
    <mergeCell ref="A2187:E2188"/>
    <mergeCell ref="A2189:B2190"/>
    <mergeCell ref="C2189:C2192"/>
    <mergeCell ref="A2191:B2192"/>
    <mergeCell ref="A2193:E2193"/>
    <mergeCell ref="A2213:E2214"/>
    <mergeCell ref="A2215:E2216"/>
    <mergeCell ref="A2217:B2218"/>
    <mergeCell ref="C2217:C2220"/>
    <mergeCell ref="D2217:E2218"/>
    <mergeCell ref="A2219:B2220"/>
    <mergeCell ref="D2245:E2246"/>
    <mergeCell ref="D2247:E2248"/>
    <mergeCell ref="D2219:E2220"/>
    <mergeCell ref="A2221:E2221"/>
    <mergeCell ref="A2241:E2242"/>
    <mergeCell ref="A2243:E2244"/>
    <mergeCell ref="A2245:B2246"/>
    <mergeCell ref="C2245:C2248"/>
    <mergeCell ref="A2247:B2248"/>
    <mergeCell ref="A2329:B2330"/>
    <mergeCell ref="A2331:B2332"/>
    <mergeCell ref="A2417:E2417"/>
    <mergeCell ref="A2437:E2438"/>
    <mergeCell ref="A2439:E2440"/>
    <mergeCell ref="A2441:B2442"/>
    <mergeCell ref="C2441:C2444"/>
    <mergeCell ref="D2441:E2442"/>
    <mergeCell ref="A2443:B2444"/>
    <mergeCell ref="D2443:E2444"/>
    <mergeCell ref="A2445:E2445"/>
    <mergeCell ref="A2465:E2466"/>
    <mergeCell ref="A2467:E2468"/>
    <mergeCell ref="A2469:B2470"/>
    <mergeCell ref="C2469:C2472"/>
    <mergeCell ref="A2471:B2472"/>
    <mergeCell ref="D2301:E2302"/>
    <mergeCell ref="D2303:E2304"/>
    <mergeCell ref="A2305:E2305"/>
    <mergeCell ref="A2325:E2326"/>
    <mergeCell ref="A2327:E2328"/>
    <mergeCell ref="C2329:C2332"/>
    <mergeCell ref="D2329:E2330"/>
    <mergeCell ref="D2357:E2358"/>
    <mergeCell ref="D2359:E2360"/>
    <mergeCell ref="D2331:E2332"/>
    <mergeCell ref="A2333:E2333"/>
    <mergeCell ref="A2353:E2354"/>
    <mergeCell ref="A2355:E2356"/>
    <mergeCell ref="A2357:B2358"/>
    <mergeCell ref="C2357:C2360"/>
    <mergeCell ref="A2359:B2360"/>
    <mergeCell ref="A2361:E2361"/>
    <mergeCell ref="A2381:E2382"/>
    <mergeCell ref="A2383:E2384"/>
    <mergeCell ref="A2385:B2386"/>
    <mergeCell ref="C2385:C2388"/>
    <mergeCell ref="D2385:E2386"/>
    <mergeCell ref="A2387:B2388"/>
    <mergeCell ref="D2413:E2414"/>
    <mergeCell ref="D2415:E2416"/>
    <mergeCell ref="D2387:E2388"/>
    <mergeCell ref="A2389:E2389"/>
    <mergeCell ref="A2409:E2410"/>
    <mergeCell ref="A2411:E2412"/>
    <mergeCell ref="A2413:B2414"/>
    <mergeCell ref="C2413:C2416"/>
    <mergeCell ref="A2415:B2416"/>
    <mergeCell ref="A2497:B2498"/>
    <mergeCell ref="A2499:B2500"/>
    <mergeCell ref="A2585:E2585"/>
    <mergeCell ref="A2605:E2606"/>
    <mergeCell ref="A2607:E2608"/>
    <mergeCell ref="A2609:B2610"/>
    <mergeCell ref="C2609:C2612"/>
    <mergeCell ref="D2609:E2610"/>
    <mergeCell ref="A2611:B2612"/>
    <mergeCell ref="D2611:E2612"/>
    <mergeCell ref="A2613:E2613"/>
    <mergeCell ref="A2633:E2634"/>
    <mergeCell ref="A2635:E2636"/>
    <mergeCell ref="A2637:B2638"/>
    <mergeCell ref="C2637:C2640"/>
    <mergeCell ref="A2639:B2640"/>
    <mergeCell ref="D2469:E2470"/>
    <mergeCell ref="D2471:E2472"/>
    <mergeCell ref="A2473:E2473"/>
    <mergeCell ref="A2493:E2494"/>
    <mergeCell ref="A2495:E2496"/>
    <mergeCell ref="C2497:C2500"/>
    <mergeCell ref="D2497:E2498"/>
    <mergeCell ref="D2525:E2526"/>
    <mergeCell ref="D2527:E2528"/>
    <mergeCell ref="D2499:E2500"/>
    <mergeCell ref="A2501:E2501"/>
    <mergeCell ref="A2521:E2522"/>
    <mergeCell ref="A2523:E2524"/>
    <mergeCell ref="A2525:B2526"/>
    <mergeCell ref="C2525:C2528"/>
    <mergeCell ref="A2527:B2528"/>
    <mergeCell ref="A2529:E2529"/>
    <mergeCell ref="A2549:E2550"/>
    <mergeCell ref="A2551:E2552"/>
    <mergeCell ref="A2553:B2554"/>
    <mergeCell ref="C2553:C2556"/>
    <mergeCell ref="D2553:E2554"/>
    <mergeCell ref="A2555:B2556"/>
    <mergeCell ref="D2581:E2582"/>
    <mergeCell ref="D2583:E2584"/>
    <mergeCell ref="D2555:E2556"/>
    <mergeCell ref="A2557:E2557"/>
    <mergeCell ref="A2577:E2578"/>
    <mergeCell ref="A2579:E2580"/>
    <mergeCell ref="A2581:B2582"/>
    <mergeCell ref="C2581:C2584"/>
    <mergeCell ref="A2583:B2584"/>
    <mergeCell ref="A2665:B2666"/>
    <mergeCell ref="A2667:B2668"/>
    <mergeCell ref="A737:E737"/>
    <mergeCell ref="A757:E758"/>
    <mergeCell ref="A759:E760"/>
    <mergeCell ref="A761:B762"/>
    <mergeCell ref="C761:C764"/>
    <mergeCell ref="D761:E762"/>
    <mergeCell ref="A763:B764"/>
    <mergeCell ref="D763:E764"/>
    <mergeCell ref="A765:E765"/>
    <mergeCell ref="A785:E786"/>
    <mergeCell ref="A787:E788"/>
    <mergeCell ref="A789:B790"/>
    <mergeCell ref="C789:C792"/>
    <mergeCell ref="A791:B792"/>
    <mergeCell ref="D621:E622"/>
    <mergeCell ref="D623:E624"/>
    <mergeCell ref="A625:E625"/>
    <mergeCell ref="A645:E646"/>
    <mergeCell ref="A647:E648"/>
    <mergeCell ref="C649:C652"/>
    <mergeCell ref="D649:E650"/>
    <mergeCell ref="D677:E678"/>
    <mergeCell ref="D679:E680"/>
    <mergeCell ref="D651:E652"/>
    <mergeCell ref="A653:E653"/>
    <mergeCell ref="A673:E674"/>
    <mergeCell ref="A675:E676"/>
    <mergeCell ref="A677:B678"/>
    <mergeCell ref="C677:C680"/>
    <mergeCell ref="A679:B680"/>
    <mergeCell ref="A681:E681"/>
    <mergeCell ref="A701:E702"/>
    <mergeCell ref="A703:E704"/>
    <mergeCell ref="A705:B706"/>
    <mergeCell ref="C705:C708"/>
    <mergeCell ref="D705:E706"/>
    <mergeCell ref="A707:B708"/>
    <mergeCell ref="D733:E734"/>
    <mergeCell ref="D735:E736"/>
    <mergeCell ref="D707:E708"/>
    <mergeCell ref="A709:E709"/>
    <mergeCell ref="A729:E730"/>
    <mergeCell ref="A731:E732"/>
    <mergeCell ref="A733:B734"/>
    <mergeCell ref="C733:C736"/>
    <mergeCell ref="A735:B736"/>
    <mergeCell ref="A817:B818"/>
    <mergeCell ref="A819:B820"/>
    <mergeCell ref="A905:E905"/>
    <mergeCell ref="A925:E926"/>
    <mergeCell ref="A927:E928"/>
    <mergeCell ref="A929:B930"/>
    <mergeCell ref="C929:C932"/>
    <mergeCell ref="D929:E930"/>
    <mergeCell ref="A931:B932"/>
    <mergeCell ref="D931:E932"/>
    <mergeCell ref="A933:E933"/>
    <mergeCell ref="A953:E954"/>
    <mergeCell ref="A955:E956"/>
    <mergeCell ref="A957:B958"/>
    <mergeCell ref="C957:C960"/>
    <mergeCell ref="A959:B960"/>
    <mergeCell ref="D789:E790"/>
    <mergeCell ref="D791:E792"/>
    <mergeCell ref="A793:E793"/>
    <mergeCell ref="A813:E814"/>
    <mergeCell ref="A815:E816"/>
    <mergeCell ref="C817:C820"/>
    <mergeCell ref="D817:E818"/>
    <mergeCell ref="D845:E846"/>
    <mergeCell ref="D847:E848"/>
    <mergeCell ref="D819:E820"/>
    <mergeCell ref="A821:E821"/>
    <mergeCell ref="A841:E842"/>
    <mergeCell ref="A843:E844"/>
    <mergeCell ref="A845:B846"/>
    <mergeCell ref="C845:C848"/>
    <mergeCell ref="A847:B848"/>
    <mergeCell ref="A849:E849"/>
    <mergeCell ref="A869:E870"/>
    <mergeCell ref="A871:E872"/>
    <mergeCell ref="A873:B874"/>
    <mergeCell ref="C873:C876"/>
    <mergeCell ref="D873:E874"/>
    <mergeCell ref="A875:B876"/>
    <mergeCell ref="D901:E902"/>
    <mergeCell ref="D903:E904"/>
    <mergeCell ref="D875:E876"/>
    <mergeCell ref="A877:E877"/>
    <mergeCell ref="A897:E898"/>
    <mergeCell ref="A899:E900"/>
    <mergeCell ref="A901:B902"/>
    <mergeCell ref="C901:C904"/>
    <mergeCell ref="A903:B904"/>
    <mergeCell ref="A985:B986"/>
    <mergeCell ref="A987:B988"/>
    <mergeCell ref="A1073:E1073"/>
    <mergeCell ref="A1093:E1094"/>
    <mergeCell ref="A1095:E1096"/>
    <mergeCell ref="A1097:B1098"/>
    <mergeCell ref="C1097:C1100"/>
    <mergeCell ref="D1097:E1098"/>
    <mergeCell ref="A1099:B1100"/>
    <mergeCell ref="D1099:E1100"/>
    <mergeCell ref="A1101:E1101"/>
    <mergeCell ref="A1121:E1122"/>
    <mergeCell ref="A1123:E1124"/>
    <mergeCell ref="A1125:B1126"/>
    <mergeCell ref="C1125:C1128"/>
    <mergeCell ref="A1127:B1128"/>
    <mergeCell ref="D957:E958"/>
    <mergeCell ref="D959:E960"/>
    <mergeCell ref="A961:E961"/>
    <mergeCell ref="A981:E982"/>
    <mergeCell ref="A983:E984"/>
    <mergeCell ref="C985:C988"/>
    <mergeCell ref="D985:E986"/>
    <mergeCell ref="D1013:E1014"/>
    <mergeCell ref="D1015:E1016"/>
    <mergeCell ref="D987:E988"/>
    <mergeCell ref="A989:E989"/>
    <mergeCell ref="A1009:E1010"/>
    <mergeCell ref="A1011:E1012"/>
    <mergeCell ref="A1013:B1014"/>
    <mergeCell ref="C1013:C1016"/>
    <mergeCell ref="A1015:B1016"/>
    <mergeCell ref="A1017:E1017"/>
    <mergeCell ref="A1037:E1038"/>
    <mergeCell ref="A1039:E1040"/>
    <mergeCell ref="A1041:B1042"/>
    <mergeCell ref="C1041:C1044"/>
    <mergeCell ref="D1041:E1042"/>
    <mergeCell ref="A1043:B1044"/>
    <mergeCell ref="D1069:E1070"/>
    <mergeCell ref="D1071:E1072"/>
    <mergeCell ref="D1043:E1044"/>
    <mergeCell ref="A1045:E1045"/>
    <mergeCell ref="A1065:E1066"/>
    <mergeCell ref="A1067:E1068"/>
    <mergeCell ref="A1069:B1070"/>
    <mergeCell ref="C1069:C1072"/>
    <mergeCell ref="A1071:B1072"/>
    <mergeCell ref="A1153:B1154"/>
    <mergeCell ref="A1155:B1156"/>
    <mergeCell ref="A2753:E2753"/>
    <mergeCell ref="A2773:E2774"/>
    <mergeCell ref="A2775:E2776"/>
    <mergeCell ref="A2777:B2778"/>
    <mergeCell ref="C2777:C2780"/>
    <mergeCell ref="D2777:E2778"/>
    <mergeCell ref="A2779:B2780"/>
    <mergeCell ref="D2779:E2780"/>
    <mergeCell ref="A2781:E2781"/>
    <mergeCell ref="A2801:E2802"/>
    <mergeCell ref="A2803:E2804"/>
    <mergeCell ref="A2805:B2806"/>
    <mergeCell ref="C2805:C2808"/>
    <mergeCell ref="A2807:B2808"/>
    <mergeCell ref="D2637:E2638"/>
    <mergeCell ref="D2639:E2640"/>
    <mergeCell ref="A2641:E2641"/>
    <mergeCell ref="A2661:E2662"/>
    <mergeCell ref="A2663:E2664"/>
    <mergeCell ref="C2665:C2668"/>
    <mergeCell ref="D2665:E2666"/>
    <mergeCell ref="D2693:E2694"/>
    <mergeCell ref="D2695:E2696"/>
    <mergeCell ref="D2667:E2668"/>
    <mergeCell ref="A2669:E2669"/>
    <mergeCell ref="A2689:E2690"/>
    <mergeCell ref="A2691:E2692"/>
    <mergeCell ref="A2693:B2694"/>
    <mergeCell ref="C2693:C2696"/>
    <mergeCell ref="A2695:B2696"/>
    <mergeCell ref="A2697:E2697"/>
    <mergeCell ref="A2717:E2718"/>
    <mergeCell ref="A2719:E2720"/>
    <mergeCell ref="A2721:B2722"/>
    <mergeCell ref="C2721:C2724"/>
    <mergeCell ref="D2721:E2722"/>
    <mergeCell ref="A2723:B2724"/>
    <mergeCell ref="D2749:E2750"/>
    <mergeCell ref="D2751:E2752"/>
    <mergeCell ref="D2723:E2724"/>
    <mergeCell ref="A2725:E2725"/>
    <mergeCell ref="A2745:E2746"/>
    <mergeCell ref="A2747:E2748"/>
    <mergeCell ref="A2749:B2750"/>
    <mergeCell ref="C2749:C2752"/>
    <mergeCell ref="A2751:B2752"/>
    <mergeCell ref="D2805:E2806"/>
    <mergeCell ref="D2807:E2808"/>
    <mergeCell ref="A2809:E2809"/>
    <mergeCell ref="A1:E2"/>
    <mergeCell ref="A3:E4"/>
    <mergeCell ref="A5:B6"/>
    <mergeCell ref="C5:C8"/>
    <mergeCell ref="D5:E6"/>
    <mergeCell ref="A7:B8"/>
    <mergeCell ref="D7:E8"/>
    <mergeCell ref="A9:E9"/>
    <mergeCell ref="A29:E30"/>
    <mergeCell ref="A31:E32"/>
    <mergeCell ref="A33:B34"/>
    <mergeCell ref="C33:C36"/>
    <mergeCell ref="D33:E34"/>
    <mergeCell ref="A35:B36"/>
    <mergeCell ref="D61:E62"/>
    <mergeCell ref="D63:E64"/>
    <mergeCell ref="D35:E36"/>
    <mergeCell ref="A37:E37"/>
    <mergeCell ref="A57:E58"/>
    <mergeCell ref="A59:E60"/>
    <mergeCell ref="A61:B62"/>
    <mergeCell ref="C61:C64"/>
    <mergeCell ref="A63:B64"/>
    <mergeCell ref="A65:E65"/>
    <mergeCell ref="A85:E86"/>
    <mergeCell ref="A87:E88"/>
    <mergeCell ref="A89:B90"/>
    <mergeCell ref="C89:C92"/>
    <mergeCell ref="D89:E90"/>
    <mergeCell ref="A91:B92"/>
    <mergeCell ref="D117:E118"/>
    <mergeCell ref="D119:E120"/>
    <mergeCell ref="D91:E92"/>
    <mergeCell ref="A93:E93"/>
    <mergeCell ref="A113:E114"/>
    <mergeCell ref="A115:E116"/>
    <mergeCell ref="A117:B118"/>
    <mergeCell ref="C117:C120"/>
    <mergeCell ref="A119:B120"/>
    <mergeCell ref="A233:E233"/>
    <mergeCell ref="A253:E254"/>
    <mergeCell ref="A255:E256"/>
    <mergeCell ref="A257:B258"/>
    <mergeCell ref="C257:C260"/>
    <mergeCell ref="D257:E258"/>
    <mergeCell ref="A259:B260"/>
    <mergeCell ref="D259:E260"/>
    <mergeCell ref="A261:E261"/>
    <mergeCell ref="A281:E282"/>
    <mergeCell ref="A283:E284"/>
    <mergeCell ref="A285:B286"/>
    <mergeCell ref="C285:C288"/>
    <mergeCell ref="A287:B288"/>
    <mergeCell ref="A121:E121"/>
    <mergeCell ref="A141:E142"/>
    <mergeCell ref="A143:E144"/>
    <mergeCell ref="A145:B146"/>
    <mergeCell ref="C145:C148"/>
    <mergeCell ref="D145:E146"/>
    <mergeCell ref="A147:B148"/>
    <mergeCell ref="D173:E174"/>
    <mergeCell ref="D175:E176"/>
    <mergeCell ref="D147:E148"/>
    <mergeCell ref="A149:E149"/>
    <mergeCell ref="A169:E170"/>
    <mergeCell ref="A171:E172"/>
    <mergeCell ref="A173:B174"/>
    <mergeCell ref="C173:C176"/>
    <mergeCell ref="A175:B176"/>
    <mergeCell ref="A177:E177"/>
    <mergeCell ref="A197:E198"/>
    <mergeCell ref="A199:E200"/>
    <mergeCell ref="A201:B202"/>
    <mergeCell ref="C201:C204"/>
    <mergeCell ref="D201:E202"/>
    <mergeCell ref="A203:B204"/>
    <mergeCell ref="D229:E230"/>
    <mergeCell ref="D231:E232"/>
    <mergeCell ref="D203:E204"/>
    <mergeCell ref="A205:E205"/>
    <mergeCell ref="A225:E226"/>
    <mergeCell ref="A227:E228"/>
    <mergeCell ref="A229:B230"/>
    <mergeCell ref="C229:C232"/>
    <mergeCell ref="A231:B232"/>
    <mergeCell ref="A313:B314"/>
    <mergeCell ref="A315:B316"/>
    <mergeCell ref="A401:E401"/>
    <mergeCell ref="A421:E422"/>
    <mergeCell ref="A423:E424"/>
    <mergeCell ref="A425:B426"/>
    <mergeCell ref="C425:C428"/>
    <mergeCell ref="D425:E426"/>
    <mergeCell ref="A427:B428"/>
    <mergeCell ref="D427:E428"/>
    <mergeCell ref="A429:E429"/>
    <mergeCell ref="A449:E450"/>
    <mergeCell ref="A451:E452"/>
    <mergeCell ref="A453:B454"/>
    <mergeCell ref="C453:C456"/>
    <mergeCell ref="A455:B456"/>
    <mergeCell ref="D285:E286"/>
    <mergeCell ref="D287:E288"/>
    <mergeCell ref="A289:E289"/>
    <mergeCell ref="A309:E310"/>
    <mergeCell ref="A311:E312"/>
    <mergeCell ref="C313:C316"/>
    <mergeCell ref="D313:E314"/>
    <mergeCell ref="D341:E342"/>
    <mergeCell ref="D343:E344"/>
    <mergeCell ref="D315:E316"/>
    <mergeCell ref="A317:E317"/>
    <mergeCell ref="A337:E338"/>
    <mergeCell ref="A339:E340"/>
    <mergeCell ref="A341:B342"/>
    <mergeCell ref="C341:C344"/>
    <mergeCell ref="A343:B344"/>
    <mergeCell ref="A345:E345"/>
    <mergeCell ref="A365:E366"/>
    <mergeCell ref="A367:E368"/>
    <mergeCell ref="A369:B370"/>
    <mergeCell ref="C369:C372"/>
    <mergeCell ref="D369:E370"/>
    <mergeCell ref="A371:B372"/>
    <mergeCell ref="D397:E398"/>
    <mergeCell ref="D399:E400"/>
    <mergeCell ref="D371:E372"/>
    <mergeCell ref="A373:E373"/>
    <mergeCell ref="A393:E394"/>
    <mergeCell ref="A395:E396"/>
    <mergeCell ref="A397:B398"/>
    <mergeCell ref="C397:C400"/>
    <mergeCell ref="A399:B400"/>
    <mergeCell ref="A481:B482"/>
    <mergeCell ref="A483:B484"/>
    <mergeCell ref="A569:E569"/>
    <mergeCell ref="A589:E590"/>
    <mergeCell ref="A591:E592"/>
    <mergeCell ref="A593:B594"/>
    <mergeCell ref="C593:C596"/>
    <mergeCell ref="D593:E594"/>
    <mergeCell ref="A595:B596"/>
    <mergeCell ref="D595:E596"/>
    <mergeCell ref="A597:E597"/>
    <mergeCell ref="A617:E618"/>
    <mergeCell ref="A619:E620"/>
    <mergeCell ref="A621:B622"/>
    <mergeCell ref="C621:C624"/>
    <mergeCell ref="A623:B624"/>
    <mergeCell ref="D453:E454"/>
    <mergeCell ref="D455:E456"/>
    <mergeCell ref="A457:E457"/>
    <mergeCell ref="A477:E478"/>
    <mergeCell ref="A479:E480"/>
    <mergeCell ref="C481:C484"/>
    <mergeCell ref="D481:E482"/>
    <mergeCell ref="D509:E510"/>
    <mergeCell ref="D511:E512"/>
    <mergeCell ref="D483:E484"/>
    <mergeCell ref="A485:E485"/>
    <mergeCell ref="A505:E506"/>
    <mergeCell ref="A507:E508"/>
    <mergeCell ref="A509:B510"/>
    <mergeCell ref="C509:C512"/>
    <mergeCell ref="A511:B512"/>
    <mergeCell ref="A513:E513"/>
    <mergeCell ref="A533:E534"/>
    <mergeCell ref="A535:E536"/>
    <mergeCell ref="A537:B538"/>
    <mergeCell ref="C537:C540"/>
    <mergeCell ref="D537:E538"/>
    <mergeCell ref="A539:B540"/>
    <mergeCell ref="D565:E566"/>
    <mergeCell ref="D567:E568"/>
    <mergeCell ref="D539:E540"/>
    <mergeCell ref="A541:E541"/>
    <mergeCell ref="A561:E562"/>
    <mergeCell ref="A563:E564"/>
    <mergeCell ref="A565:B566"/>
    <mergeCell ref="C565:C568"/>
    <mergeCell ref="A567:B568"/>
    <mergeCell ref="A649:B650"/>
    <mergeCell ref="A651:B652"/>
    <mergeCell ref="A1241:E1241"/>
    <mergeCell ref="A1261:E1262"/>
    <mergeCell ref="A1263:E1264"/>
    <mergeCell ref="A1265:B1266"/>
    <mergeCell ref="C1265:C1268"/>
    <mergeCell ref="D1265:E1266"/>
    <mergeCell ref="A1267:B1268"/>
    <mergeCell ref="D1267:E1268"/>
    <mergeCell ref="A1269:E1269"/>
    <mergeCell ref="A1289:E1290"/>
    <mergeCell ref="A1291:E1292"/>
    <mergeCell ref="A1293:B1294"/>
    <mergeCell ref="C1293:C1296"/>
    <mergeCell ref="A1295:B1296"/>
    <mergeCell ref="D1125:E1126"/>
    <mergeCell ref="D1127:E1128"/>
    <mergeCell ref="A1129:E1129"/>
    <mergeCell ref="A1149:E1150"/>
    <mergeCell ref="A1151:E1152"/>
    <mergeCell ref="C1153:C1156"/>
    <mergeCell ref="D1153:E1154"/>
    <mergeCell ref="D1181:E1182"/>
    <mergeCell ref="D1183:E1184"/>
    <mergeCell ref="D1155:E1156"/>
    <mergeCell ref="A1157:E1157"/>
    <mergeCell ref="A1177:E1178"/>
    <mergeCell ref="A1179:E1180"/>
    <mergeCell ref="A1181:B1182"/>
    <mergeCell ref="C1181:C1184"/>
    <mergeCell ref="A1183:B1184"/>
    <mergeCell ref="A1185:E1185"/>
    <mergeCell ref="A1205:E1206"/>
    <mergeCell ref="A1207:E1208"/>
    <mergeCell ref="A1209:B1210"/>
    <mergeCell ref="C1209:C1212"/>
    <mergeCell ref="D1209:E1210"/>
    <mergeCell ref="A1211:B1212"/>
    <mergeCell ref="D1237:E1238"/>
    <mergeCell ref="D1239:E1240"/>
    <mergeCell ref="D1211:E1212"/>
    <mergeCell ref="A1213:E1213"/>
    <mergeCell ref="A1233:E1234"/>
    <mergeCell ref="A1235:E1236"/>
    <mergeCell ref="A1237:B1238"/>
    <mergeCell ref="C1237:C1240"/>
    <mergeCell ref="A1239:B1240"/>
    <mergeCell ref="A1321:B1322"/>
    <mergeCell ref="A1323:B1324"/>
    <mergeCell ref="A1409:E1409"/>
    <mergeCell ref="A1429:E1430"/>
    <mergeCell ref="A1431:E1432"/>
    <mergeCell ref="A1433:B1434"/>
    <mergeCell ref="C1433:C1436"/>
    <mergeCell ref="D1433:E1434"/>
    <mergeCell ref="A1435:B1436"/>
    <mergeCell ref="D1435:E1436"/>
    <mergeCell ref="A1437:E1437"/>
    <mergeCell ref="A1457:E1458"/>
    <mergeCell ref="A1459:E1460"/>
    <mergeCell ref="A1461:B1462"/>
    <mergeCell ref="C1461:C1464"/>
    <mergeCell ref="A1463:B1464"/>
    <mergeCell ref="D1293:E1294"/>
    <mergeCell ref="D1295:E1296"/>
    <mergeCell ref="A1297:E1297"/>
    <mergeCell ref="A1317:E1318"/>
    <mergeCell ref="A1319:E1320"/>
    <mergeCell ref="C1321:C1324"/>
    <mergeCell ref="D1321:E1322"/>
    <mergeCell ref="D1349:E1350"/>
    <mergeCell ref="D1351:E1352"/>
    <mergeCell ref="D1323:E1324"/>
    <mergeCell ref="A1325:E1325"/>
    <mergeCell ref="A1345:E1346"/>
    <mergeCell ref="A1347:E1348"/>
    <mergeCell ref="A1349:B1350"/>
    <mergeCell ref="C1349:C1352"/>
    <mergeCell ref="A1351:B1352"/>
    <mergeCell ref="A1353:E1353"/>
    <mergeCell ref="A1373:E1374"/>
    <mergeCell ref="A1375:E1376"/>
    <mergeCell ref="A1377:B1378"/>
    <mergeCell ref="C1377:C1380"/>
    <mergeCell ref="D1377:E1378"/>
    <mergeCell ref="A1379:B1380"/>
    <mergeCell ref="D1405:E1406"/>
    <mergeCell ref="D1407:E1408"/>
    <mergeCell ref="D1379:E1380"/>
    <mergeCell ref="A1381:E1381"/>
    <mergeCell ref="A1401:E1402"/>
    <mergeCell ref="A1403:E1404"/>
    <mergeCell ref="A1405:B1406"/>
    <mergeCell ref="C1405:C1408"/>
    <mergeCell ref="A1407:B1408"/>
    <mergeCell ref="A1489:B1490"/>
    <mergeCell ref="A1491:B1492"/>
    <mergeCell ref="A1577:E1577"/>
    <mergeCell ref="A1597:E1598"/>
    <mergeCell ref="A1599:E1600"/>
    <mergeCell ref="A1601:B1602"/>
    <mergeCell ref="C1601:C1604"/>
    <mergeCell ref="D1601:E1602"/>
    <mergeCell ref="A1603:B1604"/>
    <mergeCell ref="D1603:E1604"/>
    <mergeCell ref="A1605:E1605"/>
    <mergeCell ref="A1625:E1626"/>
    <mergeCell ref="A1627:E1628"/>
    <mergeCell ref="A1629:B1630"/>
    <mergeCell ref="C1629:C1632"/>
    <mergeCell ref="A1631:B1632"/>
    <mergeCell ref="D1461:E1462"/>
    <mergeCell ref="D1463:E1464"/>
    <mergeCell ref="A1465:E1465"/>
    <mergeCell ref="A1485:E1486"/>
    <mergeCell ref="A1487:E1488"/>
    <mergeCell ref="C1489:C1492"/>
    <mergeCell ref="D1489:E1490"/>
    <mergeCell ref="D1517:E1518"/>
    <mergeCell ref="D1519:E1520"/>
    <mergeCell ref="D1491:E1492"/>
    <mergeCell ref="A1493:E1493"/>
    <mergeCell ref="A1513:E1514"/>
    <mergeCell ref="A1515:E1516"/>
    <mergeCell ref="A1517:B1518"/>
    <mergeCell ref="C1517:C1520"/>
    <mergeCell ref="A1519:B1520"/>
    <mergeCell ref="A1521:E1521"/>
    <mergeCell ref="A1541:E1542"/>
    <mergeCell ref="A1543:E1544"/>
    <mergeCell ref="A1545:B1546"/>
    <mergeCell ref="C1545:C1548"/>
    <mergeCell ref="D1545:E1546"/>
    <mergeCell ref="A1547:B1548"/>
    <mergeCell ref="D1573:E1574"/>
    <mergeCell ref="D1575:E1576"/>
    <mergeCell ref="D1547:E1548"/>
    <mergeCell ref="A1549:E1549"/>
    <mergeCell ref="A1569:E1570"/>
    <mergeCell ref="A1571:E1572"/>
    <mergeCell ref="A1573:B1574"/>
    <mergeCell ref="C1573:C1576"/>
    <mergeCell ref="A1575:B1576"/>
    <mergeCell ref="A1657:B1658"/>
    <mergeCell ref="A1659:B1660"/>
    <mergeCell ref="A1745:E1745"/>
    <mergeCell ref="A1765:E1766"/>
    <mergeCell ref="A1767:E1768"/>
    <mergeCell ref="A1769:B1770"/>
    <mergeCell ref="C1769:C1772"/>
    <mergeCell ref="D1769:E1770"/>
    <mergeCell ref="A1771:B1772"/>
    <mergeCell ref="D1771:E1772"/>
    <mergeCell ref="A1773:E1773"/>
    <mergeCell ref="A1793:E1794"/>
    <mergeCell ref="A1795:E1796"/>
    <mergeCell ref="A1797:B1798"/>
    <mergeCell ref="C1797:C1800"/>
    <mergeCell ref="A1799:B1800"/>
    <mergeCell ref="D1629:E1630"/>
    <mergeCell ref="D1631:E1632"/>
    <mergeCell ref="A1633:E1633"/>
    <mergeCell ref="A1653:E1654"/>
    <mergeCell ref="A1655:E1656"/>
    <mergeCell ref="C1657:C1660"/>
    <mergeCell ref="D1657:E1658"/>
    <mergeCell ref="D1685:E1686"/>
    <mergeCell ref="D1687:E1688"/>
    <mergeCell ref="D1659:E1660"/>
    <mergeCell ref="A1661:E1661"/>
    <mergeCell ref="A1681:E1682"/>
    <mergeCell ref="A1683:E1684"/>
    <mergeCell ref="A1685:B1686"/>
    <mergeCell ref="C1685:C1688"/>
    <mergeCell ref="A1687:B1688"/>
    <mergeCell ref="A1689:E1689"/>
    <mergeCell ref="A1709:E1710"/>
    <mergeCell ref="A1711:E1712"/>
    <mergeCell ref="A1713:B1714"/>
    <mergeCell ref="C1713:C1716"/>
    <mergeCell ref="D1713:E1714"/>
    <mergeCell ref="A1715:B1716"/>
    <mergeCell ref="D1741:E1742"/>
    <mergeCell ref="D1743:E1744"/>
    <mergeCell ref="D1715:E1716"/>
    <mergeCell ref="A1717:E1717"/>
    <mergeCell ref="A1737:E1738"/>
    <mergeCell ref="A1739:E1740"/>
    <mergeCell ref="A1741:B1742"/>
    <mergeCell ref="C1741:C1744"/>
    <mergeCell ref="A1743:B1744"/>
    <mergeCell ref="A1825:B1826"/>
    <mergeCell ref="A1827:B1828"/>
    <mergeCell ref="A1913:E1913"/>
    <mergeCell ref="A1933:E1934"/>
    <mergeCell ref="A1935:E1936"/>
    <mergeCell ref="A1937:B1938"/>
    <mergeCell ref="C1937:C1940"/>
    <mergeCell ref="D1937:E1938"/>
    <mergeCell ref="A1939:B1940"/>
    <mergeCell ref="D1939:E1940"/>
    <mergeCell ref="A1941:E1941"/>
    <mergeCell ref="A1961:E1962"/>
    <mergeCell ref="A1963:E1964"/>
    <mergeCell ref="A1965:B1966"/>
    <mergeCell ref="C1965:C1968"/>
    <mergeCell ref="A1967:B1968"/>
    <mergeCell ref="D1797:E1798"/>
    <mergeCell ref="D1799:E1800"/>
    <mergeCell ref="A1801:E1801"/>
    <mergeCell ref="A1821:E1822"/>
    <mergeCell ref="A1823:E1824"/>
    <mergeCell ref="C1825:C1828"/>
    <mergeCell ref="D1825:E1826"/>
    <mergeCell ref="D1853:E1854"/>
    <mergeCell ref="D1855:E1856"/>
    <mergeCell ref="D1827:E1828"/>
    <mergeCell ref="A1829:E1829"/>
    <mergeCell ref="A1849:E1850"/>
    <mergeCell ref="A1851:E1852"/>
    <mergeCell ref="A1853:B1854"/>
    <mergeCell ref="C1853:C1856"/>
    <mergeCell ref="A1855:B1856"/>
    <mergeCell ref="A1857:E1857"/>
    <mergeCell ref="A1877:E1878"/>
    <mergeCell ref="A1879:E1880"/>
    <mergeCell ref="A1881:B1882"/>
    <mergeCell ref="C1881:C1884"/>
    <mergeCell ref="D1881:E1882"/>
    <mergeCell ref="A1883:B1884"/>
    <mergeCell ref="D1909:E1910"/>
    <mergeCell ref="D1911:E1912"/>
    <mergeCell ref="D1883:E1884"/>
    <mergeCell ref="A1885:E1885"/>
    <mergeCell ref="A1905:E1906"/>
    <mergeCell ref="A1907:E1908"/>
    <mergeCell ref="A1909:B1910"/>
    <mergeCell ref="C1909:C1912"/>
    <mergeCell ref="A1911:B1912"/>
    <mergeCell ref="A1993:B1994"/>
    <mergeCell ref="A1995:B1996"/>
    <mergeCell ref="A2081:E2081"/>
    <mergeCell ref="A2101:E2102"/>
    <mergeCell ref="A2103:E2104"/>
    <mergeCell ref="A2105:B2106"/>
    <mergeCell ref="C2105:C2108"/>
    <mergeCell ref="D2105:E2106"/>
    <mergeCell ref="A2107:B2108"/>
    <mergeCell ref="D2107:E2108"/>
    <mergeCell ref="A2109:E2109"/>
    <mergeCell ref="A2129:E2130"/>
    <mergeCell ref="A2131:E2132"/>
    <mergeCell ref="A2133:B2134"/>
    <mergeCell ref="C2133:C2136"/>
    <mergeCell ref="A2135:B2136"/>
    <mergeCell ref="D1965:E1966"/>
    <mergeCell ref="D1967:E1968"/>
    <mergeCell ref="A1969:E1969"/>
    <mergeCell ref="A1989:E1990"/>
    <mergeCell ref="A1991:E1992"/>
    <mergeCell ref="C1993:C1996"/>
    <mergeCell ref="D1993:E1994"/>
    <mergeCell ref="D2021:E2022"/>
    <mergeCell ref="D2023:E2024"/>
    <mergeCell ref="D1995:E1996"/>
    <mergeCell ref="A1997:E1997"/>
    <mergeCell ref="A2017:E2018"/>
    <mergeCell ref="A2019:E2020"/>
    <mergeCell ref="A2021:B2022"/>
    <mergeCell ref="C2021:C2024"/>
    <mergeCell ref="A2023:B2024"/>
    <mergeCell ref="A2025:E2025"/>
    <mergeCell ref="A2045:E2046"/>
    <mergeCell ref="A2047:E2048"/>
    <mergeCell ref="A2049:B2050"/>
    <mergeCell ref="C2049:C2052"/>
    <mergeCell ref="D2049:E2050"/>
    <mergeCell ref="A2051:B2052"/>
    <mergeCell ref="D2077:E2078"/>
    <mergeCell ref="D2079:E2080"/>
    <mergeCell ref="D2051:E2052"/>
    <mergeCell ref="A2053:E2053"/>
    <mergeCell ref="A2073:E2074"/>
    <mergeCell ref="A2075:E2076"/>
    <mergeCell ref="A2077:B2078"/>
    <mergeCell ref="C2077:C2080"/>
    <mergeCell ref="A2079:B2080"/>
    <mergeCell ref="A2161:B2162"/>
    <mergeCell ref="A2163:B2164"/>
  </mergeCells>
  <conditionalFormatting sqref="D11:D26 B26:C26 D39:D54 B54:C54 D67:D82 B82:C82 D95:D110 B110:C110 D123:D138 B138:C138 D151:D166 B166:C166 D179:D194 B194:C194 D207:D222 B222:C222 D235:D250 B250:C250 D263:D278 B278:C278 D291:D306 B306:C306 D319:D334 B334:C334 D347:D362 B362:C362 D375:D390 B390:C390 D403:D418 B418:C418 D431:D446 B446:C446 D459:D474 B474:C474 D487:D502 B502:C502 D515:D530 B530:C530 D543:D558 B558:C558 D571:D586 B586:C586 D599:D614 B614:C614 D627:D642 B642:C642 D655:D670 B670:C670 D683:D698 B698:C698 D711:D726 B726:C726 D739:D754 B754:C754 D767:D782 B782:C782 D795:D810 B810:C810 D823:D838 B838:C838 D851:D866 B866:C866 D879:D894 B894:C894 D907:D922 B922:C922 D935:D950 B950:C950 D963:D978 B978:C978 D991:D1006 B1006:C1006 D1019:D1034 B1034:C1034 D1047:D1062 B1062:C1062 D1075:D1090 B1090:C1090 D1103:D1118 B1118:C1118 D1131:D1146 B1146:C1146 D1159:D1174 B1174:C1174 D1187:D1202 B1202:C1202 D1215:D1230 B1230:C1230 D1243:D1258 B1258:C1258 D1271:D1286 B1286:C1286 D1299:D1314 B1314:C1314 D1327:D1342 B1342:C1342 D1355:D1370 B1370:C1370 D1383:D1398 B1398:C1398 D1411:D1426 B1426:C1426 D1439:D1454 B1454:C1454 D1467:D1482 B1482:C1482 D1495:D1510 B1510:C1510 D1523:D1538 B1538:C1538 D1551:D1566 B1566:C1566 D1579:D1594 B1594:C1594 D1607:D1622 B1622:C1622 D1635:D1650 B1650:C1650 D1663:D1678 B1678:C1678 D1691:D1706 B1706:C1706 D1719:D1734 B1734:C1734 D1747:D1762 B1762:C1762 D1775:D1790 B1790:C1790 D1803:D1818 B1818:C1818 D1831:D1846 B1846:C1846 D1859:D1874 B1874:C1874 D1887:D1902 B1902:C1902 D1915:D1930 B1930:C1930 D1943:D1958 B1958:C1958 D1971:D1986 B1986:C1986 D1999:D2016 B2014:C2016 C2021:D2024 B2026:D2044 C2049:D2052 B2054:D2072 C2077:D2080 B2082:D2100 C2105:D2108 B2110:D2128 C2133:D2136 B2138:D2156 C2161:D2164 B2166:D2184 C2189:D2192 B2194:D2212 C2217:D2220 B2222:D2240 C2245:D2248 B2250:D2268 C2273:D2276 B2278:D2296 C2301:D2304 B2306:D2324 C2329:D2332 B2334:D2352 C2357:D2360 B2362:D2380 C2385:D2388 B2390:D2408 C2413:D2416 B2418:D2436 C2441:D2444 B2446:D2464 C2469:D2472 B2474:D2492 C2497:D2500 B2502:D2520 C2525:D2528 B2530:D2548 C2553:D2556 B2558:D2576 C2581:D2584 B2586:D2604 C2609:D2612 B2614:D2632 C2637:D2640 B2642:D2660 C2665:D2668 B2670:D2688 C2693:D2696 B2698:D2716 C2721:D2724 B2726:D2744 C2749:D2752 B2754:D2772 C2777:D2780 B2782:D2800 C2805:D2806 C2807:D2808 B2810:D2826">
    <cfRule type="cellIs" dxfId="0" priority="1" operator="lessThan">
      <formula>0</formula>
    </cfRule>
  </conditionalFormatting>
  <conditionalFormatting sqref="A7:B8 A35:B36 A63:B64 A91:B92 A119:B120 A147:B148 A175:B176 A203:B204 A231:B232 A259:B260 A287:B288 A315:B316 A343:B344 A371:B372 A399:B400 A427:B428 A455:B456 A483:B484 A511:B512 A539:B540 A567:B568 A595:B596 A623:B624 A651:B652 A679:B680 A707:B708 A735:B736 A763:B764 A791:B792 A819:B820 A847:B848 A875:B876 A903:B904 A931:B932 A959:B960 A987:B988 A1015:B1016 A1043:B1044 A1071:B1072 A1099:B1100 A1127:B1128 A1155:B1156 A1183:B1184 A1211:B1212 A1239:B1240 A1267:B1268 A1295:B1296 A1323:B1324 A1351:B1352 A1379:B1380 A1407:B1408 A1435:B1436 A1463:B1464 A1491:B1492 A1519:B1520 A1547:B1548 A1575:B1576 A1603:B1604 A1631:B1632 A1659:B1660 A1687:B1688 A1715:B1716 A1743:B1744 A1771:B1772 A1799:B1800 A1827:B1828 A1855:B1856 A1883:B1884 A1911:B1912 A1939:B1940 A1967:B1968 A1995:B1996 A2023:B2024 A2051:B2052 A2079:B2080 A2107:B2108 A2135:B2136 A2163:B2164 A2191:B2192 A2219:B2220 A2247:B2248 A2275:B2276 A2303:B2304 A2331:B2332 A2359:B2360 A2387:B2388 A2415:B2416 A2443:B2444 A2471:B2472 A2499:B2500 A2527:B2528 A2555:B2556 A2583:B2584 A2611:B2612 A2639:B2640 A2667:B2668 A2695:B2696 A2723:B2724 A2751:B2752 A2779:B2780 A2807:B2808">
    <cfRule type="cellIs" dxfId="1" priority="2" operator="notEqual">
      <formula>"Pondělí"</formula>
    </cfRule>
  </conditionalFormatting>
  <conditionalFormatting sqref="D7:E8 D35:E36 D63:E64 D91:E92 D119:E120 D147:E148 D175:E176 D203:E204 D231:E232 D259:E260 D287:E288 D315:E316 D343:E344 D371:E372 D399:E400 D427:E428 D455:E456 D483:E484 D511:E512 D539:E540 D567:E568 D595:E596 D623:E624 D651:E652 D679:E680 D707:E708 D735:E736 D763:E764 D791:E792 D819:E820 D847:E848 D875:E876 D903:E904 D931:E932 D959:E960 D987:E988 D1015:E1016 D1043:E1044 D1071:E1072 D1099:E1100 D1127:E1128 D1155:E1156 D1183:E1184 D1211:E1212 D1239:E1240 D1267:E1268 D1295:E1296 D1323:E1324 D1351:E1352 D1379:E1380 D1407:E1408 D1435:E1436 D1463:E1464 D1491:E1492 D1519:E1520 D1547:E1548 D1575:E1576 D1603:E1604 D1631:E1632 D1659:E1660 D1687:E1688 D1715:E1716 D1743:E1744 D1771:E1772 D1799:E1800 D1827:E1828 D1855:E1856 D1883:E1884 D1911:E1912 D1939:E1940 D1967:E1968 D1995:E1996 D2023:E2024 D2051:E2052 D2079:E2080 D2107:E2108 D2135:E2136 D2163:E2164 D2191:E2192 D2219:E2220 D2247:E2248 D2275:E2276 D2303:E2304 D2331:E2332 D2359:E2360 D2387:E2388 D2415:E2416 D2443:E2444 D2471:E2472 D2499:E2500 D2527:E2528 D2555:E2556 D2583:E2584 D2611:E2612 D2639:E2640 D2667:E2668 D2695:E2696 D2723:E2724 D2751:E2752 D2779:E2780 D2807:E2808">
    <cfRule type="cellIs" dxfId="1" priority="3" operator="notEqual">
      <formula>"Neděle"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idden="1">
      <c r="A1" s="5" t="s">
        <v>1983</v>
      </c>
      <c r="B1" s="6"/>
      <c r="C1" s="6"/>
      <c r="D1" s="6"/>
      <c r="E1" s="7"/>
    </row>
    <row r="2" hidden="1">
      <c r="A2" s="10"/>
      <c r="B2" s="11"/>
      <c r="C2" s="11"/>
      <c r="D2" s="11"/>
      <c r="E2" s="12"/>
    </row>
    <row r="3" hidden="1">
      <c r="A3" s="5" t="s">
        <v>1655</v>
      </c>
      <c r="B3" s="6"/>
      <c r="C3" s="6"/>
      <c r="D3" s="6"/>
      <c r="E3" s="7"/>
    </row>
    <row r="4" hidden="1">
      <c r="A4" s="10"/>
      <c r="B4" s="11"/>
      <c r="C4" s="11"/>
      <c r="D4" s="11"/>
      <c r="E4" s="12"/>
    </row>
    <row r="5" hidden="1">
      <c r="A5" s="13">
        <v>45536.0</v>
      </c>
      <c r="B5" s="6"/>
      <c r="C5" s="14" t="s">
        <v>1656</v>
      </c>
      <c r="D5" s="15">
        <v>45536.0</v>
      </c>
      <c r="E5" s="7"/>
    </row>
    <row r="6" hidden="1">
      <c r="A6" s="10"/>
      <c r="B6" s="11"/>
      <c r="C6" s="16"/>
      <c r="D6" s="11"/>
      <c r="E6" s="12"/>
    </row>
    <row r="7" hidden="1">
      <c r="A7" s="17" t="str">
        <f>CHOOSE(WEEKDAY(A5), "Neděle", "Pondělí", "Úterý", "Středa", "Čtvrtek", "Pátek", "Sobota")</f>
        <v>Neděle</v>
      </c>
      <c r="B7" s="7"/>
      <c r="C7" s="16"/>
      <c r="D7" s="18" t="str">
        <f>CHOOSE(WEEKDAY(D5), "Neděle", "Pondělí", "Úterý", "Středa", "Čtvrtek", "Pátek", "Sobota")</f>
        <v>Neděle</v>
      </c>
      <c r="E7" s="7"/>
    </row>
    <row r="8" hidden="1">
      <c r="A8" s="10"/>
      <c r="B8" s="12"/>
      <c r="C8" s="16"/>
      <c r="D8" s="11"/>
      <c r="E8" s="12"/>
    </row>
    <row r="9" hidden="1">
      <c r="A9" s="19" t="s">
        <v>1657</v>
      </c>
      <c r="B9" s="6"/>
      <c r="C9" s="6"/>
      <c r="D9" s="6"/>
      <c r="E9" s="7"/>
    </row>
    <row r="10" hidden="1">
      <c r="A10" s="20" t="s">
        <v>1658</v>
      </c>
      <c r="B10" s="21" t="s">
        <v>1659</v>
      </c>
      <c r="C10" s="22" t="s">
        <v>1660</v>
      </c>
      <c r="D10" s="21" t="s">
        <v>1661</v>
      </c>
      <c r="E10" s="23" t="s">
        <v>13</v>
      </c>
    </row>
    <row r="11" hidden="1">
      <c r="A11" s="24" t="s">
        <v>1662</v>
      </c>
      <c r="B11" s="25">
        <v>0.0</v>
      </c>
      <c r="C11" s="26">
        <v>837.0</v>
      </c>
      <c r="D11" s="27">
        <f t="shared" ref="D11:D26" si="1">C11-B11</f>
        <v>837</v>
      </c>
      <c r="E11" s="41"/>
    </row>
    <row r="12" hidden="1">
      <c r="A12" s="24" t="s">
        <v>1663</v>
      </c>
      <c r="B12" s="29">
        <v>872.0</v>
      </c>
      <c r="C12" s="26">
        <v>872.0</v>
      </c>
      <c r="D12" s="27">
        <f t="shared" si="1"/>
        <v>0</v>
      </c>
      <c r="E12" s="41"/>
    </row>
    <row r="13" hidden="1">
      <c r="A13" s="24" t="s">
        <v>1664</v>
      </c>
      <c r="B13" s="29">
        <v>0.0</v>
      </c>
      <c r="C13" s="26"/>
      <c r="D13" s="27">
        <f t="shared" si="1"/>
        <v>0</v>
      </c>
      <c r="E13" s="41"/>
    </row>
    <row r="14" hidden="1">
      <c r="A14" s="24" t="s">
        <v>1666</v>
      </c>
      <c r="B14" s="29">
        <v>0.0</v>
      </c>
      <c r="C14" s="26"/>
      <c r="D14" s="27">
        <f t="shared" si="1"/>
        <v>0</v>
      </c>
      <c r="E14" s="41"/>
    </row>
    <row r="15" hidden="1">
      <c r="A15" s="30" t="s">
        <v>1668</v>
      </c>
      <c r="B15" s="29">
        <v>0.0</v>
      </c>
      <c r="C15" s="26"/>
      <c r="D15" s="27">
        <f t="shared" si="1"/>
        <v>0</v>
      </c>
      <c r="E15" s="41"/>
    </row>
    <row r="16" hidden="1">
      <c r="A16" s="30" t="s">
        <v>1669</v>
      </c>
      <c r="B16" s="29">
        <v>0.0</v>
      </c>
      <c r="C16" s="26"/>
      <c r="D16" s="27">
        <f t="shared" si="1"/>
        <v>0</v>
      </c>
      <c r="E16" s="41"/>
    </row>
    <row r="17" hidden="1">
      <c r="A17" s="30" t="s">
        <v>1671</v>
      </c>
      <c r="B17" s="29">
        <v>0.0</v>
      </c>
      <c r="C17" s="63"/>
      <c r="D17" s="27">
        <f t="shared" si="1"/>
        <v>0</v>
      </c>
      <c r="E17" s="41"/>
    </row>
    <row r="18" hidden="1">
      <c r="A18" s="31" t="s">
        <v>1673</v>
      </c>
      <c r="B18" s="29">
        <v>0.0</v>
      </c>
      <c r="C18" s="26"/>
      <c r="D18" s="27">
        <f t="shared" si="1"/>
        <v>0</v>
      </c>
      <c r="E18" s="41"/>
    </row>
    <row r="19" hidden="1">
      <c r="A19" s="32" t="s">
        <v>1674</v>
      </c>
      <c r="B19" s="29">
        <v>4111.0</v>
      </c>
      <c r="C19" s="33">
        <f t="array" ref="C19">SUMIFS(INDIRECT(A1 &amp; " Restia!C:C"), INDIRECT(A1 &amp; " Restia!A:A"), A19, INDIRECT(A1 &amp; " Restia!B:B"), "&lt;&gt;canceled")</f>
        <v>36345</v>
      </c>
      <c r="D19" s="27">
        <f t="shared" si="1"/>
        <v>32234</v>
      </c>
      <c r="E19" s="41"/>
    </row>
    <row r="20" hidden="1">
      <c r="A20" s="32" t="s">
        <v>1675</v>
      </c>
      <c r="B20" s="29">
        <v>2460.0</v>
      </c>
      <c r="C20" s="9">
        <f t="array" ref="C20">SUMIFS( INDIRECT(A1 &amp; " Restia!C:C"), INDIRECT(A1 &amp; " Restia!A:A"), A20, INDIRECT(A1 &amp; " Restia!B:B"), "&lt;&gt;canceled" )</f>
        <v>22966</v>
      </c>
      <c r="D20" s="27">
        <f t="shared" si="1"/>
        <v>20506</v>
      </c>
      <c r="E20" s="41"/>
    </row>
    <row r="21" hidden="1">
      <c r="A21" s="32" t="s">
        <v>1676</v>
      </c>
      <c r="B21" s="29">
        <v>7640.5</v>
      </c>
      <c r="C21" s="9">
        <f t="array" ref="C21">SUMIFS( INDIRECT(A1 &amp; " Restia!C:C"), INDIRECT(A1 &amp; " Restia!A:A"), "damejidlo", INDIRECT(A1 &amp; " Restia!G:G"), "online", INDIRECT(A1 &amp; " Restia!B:B"), "&lt;&gt;canceled" )</f>
        <v>20782</v>
      </c>
      <c r="D21" s="27">
        <f t="shared" si="1"/>
        <v>13141.5</v>
      </c>
      <c r="E21" s="41"/>
    </row>
    <row r="22" hidden="1">
      <c r="A22" s="32" t="s">
        <v>1677</v>
      </c>
      <c r="B22" s="29">
        <v>4057.0</v>
      </c>
      <c r="C22" s="9">
        <f t="array" ref="C22">SUMIFS( INDIRECT(A1 &amp; " Restia!C:C"), INDIRECT(A1 &amp; " Restia!A:A"), "generic", INDIRECT(A1 &amp; " Restia!G:G"), "online", INDIRECT(A1 &amp; " Restia!B:B"), "&lt;&gt;canceled" )</f>
        <v>15906</v>
      </c>
      <c r="D22" s="27">
        <f t="shared" si="1"/>
        <v>11849</v>
      </c>
      <c r="E22" s="41"/>
    </row>
    <row r="23" hidden="1">
      <c r="A23" s="32" t="s">
        <v>1679</v>
      </c>
      <c r="B23" s="29">
        <v>0.0</v>
      </c>
      <c r="C23" s="9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702</v>
      </c>
      <c r="D23" s="27">
        <f t="shared" si="1"/>
        <v>702</v>
      </c>
      <c r="E23" s="41"/>
    </row>
    <row r="24" hidden="1">
      <c r="A24" s="32" t="s">
        <v>1680</v>
      </c>
      <c r="B24" s="29">
        <v>0.0</v>
      </c>
      <c r="C24" s="9">
        <f t="array" ref="C24">SUMIFS( INDIRECT(A1 &amp; " Restia!C:C"), INDIRECT(A1 &amp; " Restia!A:A"), "damejidlo", INDIRECT(A1 &amp; " Restia!G:G"), "cash", INDIRECT(A1 &amp; " Restia!B:B"), "&lt;&gt;canceled")</f>
        <v>0</v>
      </c>
      <c r="D24" s="27">
        <f t="shared" si="1"/>
        <v>0</v>
      </c>
      <c r="E24" s="41"/>
    </row>
    <row r="25" hidden="1">
      <c r="A25" s="35" t="s">
        <v>1681</v>
      </c>
      <c r="B25" s="29">
        <v>19977.0</v>
      </c>
      <c r="C25" s="9">
        <f t="array" ref="C25">SUM(INDIRECT(A1 &amp; " Restia!C:C")) - SUMIFS(INDIRECT(A1 &amp; " Restia!C:C"), INDIRECT(A1 &amp; " Restia!B:B"), "canceled")</f>
        <v>108196.5</v>
      </c>
      <c r="D25" s="27">
        <f t="shared" si="1"/>
        <v>88219.5</v>
      </c>
      <c r="E25" s="41"/>
    </row>
    <row r="26" hidden="1">
      <c r="A26" s="36" t="s">
        <v>1682</v>
      </c>
      <c r="B26" s="42">
        <v>-836.5</v>
      </c>
      <c r="C26" s="43">
        <f>sum(C11:C23)-C25</f>
        <v>-9786.5</v>
      </c>
      <c r="D26" s="44">
        <f t="shared" si="1"/>
        <v>-8950</v>
      </c>
      <c r="E26" s="45"/>
    </row>
    <row r="27" hidden="1"/>
    <row r="28" hidden="1"/>
    <row r="29" hidden="1">
      <c r="A29" s="5" t="s">
        <v>1983</v>
      </c>
      <c r="B29" s="6"/>
      <c r="C29" s="6"/>
      <c r="D29" s="6"/>
      <c r="E29" s="7"/>
    </row>
    <row r="30" hidden="1">
      <c r="A30" s="10"/>
      <c r="B30" s="11"/>
      <c r="C30" s="11"/>
      <c r="D30" s="11"/>
      <c r="E30" s="12"/>
    </row>
    <row r="31" hidden="1">
      <c r="A31" s="5" t="s">
        <v>1655</v>
      </c>
      <c r="B31" s="6"/>
      <c r="C31" s="6"/>
      <c r="D31" s="6"/>
      <c r="E31" s="7"/>
    </row>
    <row r="32" hidden="1">
      <c r="A32" s="10"/>
      <c r="B32" s="11"/>
      <c r="C32" s="11"/>
      <c r="D32" s="11"/>
      <c r="E32" s="12"/>
    </row>
    <row r="33" hidden="1">
      <c r="A33" s="13">
        <v>45537.0</v>
      </c>
      <c r="B33" s="6"/>
      <c r="C33" s="14" t="s">
        <v>1656</v>
      </c>
      <c r="D33" s="15">
        <v>45543.0</v>
      </c>
      <c r="E33" s="7"/>
    </row>
    <row r="34" hidden="1">
      <c r="A34" s="10"/>
      <c r="B34" s="11"/>
      <c r="C34" s="16"/>
      <c r="D34" s="11"/>
      <c r="E34" s="12"/>
    </row>
    <row r="35" hidden="1">
      <c r="A35" s="17" t="str">
        <f>CHOOSE(WEEKDAY(A33), "Neděle", "Pondělí", "Úterý", "Středa", "Čtvrtek", "Pátek", "Sobota")</f>
        <v>Pondělí</v>
      </c>
      <c r="B35" s="7"/>
      <c r="C35" s="16"/>
      <c r="D35" s="18" t="str">
        <f>CHOOSE(WEEKDAY(D33), "Neděle", "Pondělí", "Úterý", "Středa", "Čtvrtek", "Pátek", "Sobota")</f>
        <v>Neděle</v>
      </c>
      <c r="E35" s="7"/>
    </row>
    <row r="36" hidden="1">
      <c r="A36" s="10"/>
      <c r="B36" s="12"/>
      <c r="C36" s="16"/>
      <c r="D36" s="11"/>
      <c r="E36" s="12"/>
    </row>
    <row r="37" hidden="1">
      <c r="A37" s="19" t="s">
        <v>1657</v>
      </c>
      <c r="B37" s="6"/>
      <c r="C37" s="6"/>
      <c r="D37" s="6"/>
      <c r="E37" s="7"/>
    </row>
    <row r="38" hidden="1">
      <c r="A38" s="20" t="s">
        <v>1658</v>
      </c>
      <c r="B38" s="21" t="s">
        <v>1659</v>
      </c>
      <c r="C38" s="22" t="s">
        <v>1660</v>
      </c>
      <c r="D38" s="21" t="s">
        <v>1661</v>
      </c>
      <c r="E38" s="23" t="s">
        <v>13</v>
      </c>
    </row>
    <row r="39" hidden="1">
      <c r="A39" s="24" t="s">
        <v>1662</v>
      </c>
      <c r="B39" s="25">
        <v>2048.0</v>
      </c>
      <c r="C39" s="26">
        <f>(2000*2)+(20*3)+(10*1)+(1*1)</f>
        <v>4071</v>
      </c>
      <c r="D39" s="27">
        <f t="shared" ref="D39:D54" si="2">C39-B39</f>
        <v>2023</v>
      </c>
      <c r="E39" s="41"/>
    </row>
    <row r="40" hidden="1">
      <c r="A40" s="24" t="s">
        <v>1663</v>
      </c>
      <c r="B40" s="29">
        <v>12841.0</v>
      </c>
      <c r="C40" s="26">
        <f>1394+2029+2318+764+906+1810</f>
        <v>9221</v>
      </c>
      <c r="D40" s="27">
        <f t="shared" si="2"/>
        <v>-3620</v>
      </c>
      <c r="E40" s="40" t="s">
        <v>3847</v>
      </c>
    </row>
    <row r="41" hidden="1">
      <c r="A41" s="24" t="s">
        <v>1664</v>
      </c>
      <c r="B41" s="29">
        <v>0.0</v>
      </c>
      <c r="C41" s="26"/>
      <c r="D41" s="27">
        <f t="shared" si="2"/>
        <v>0</v>
      </c>
      <c r="E41" s="41"/>
    </row>
    <row r="42" hidden="1">
      <c r="A42" s="24" t="s">
        <v>1666</v>
      </c>
      <c r="B42" s="29">
        <v>0.0</v>
      </c>
      <c r="C42" s="26"/>
      <c r="D42" s="27">
        <f t="shared" si="2"/>
        <v>0</v>
      </c>
      <c r="E42" s="41"/>
    </row>
    <row r="43" hidden="1">
      <c r="A43" s="30" t="s">
        <v>1668</v>
      </c>
      <c r="B43" s="29">
        <v>0.0</v>
      </c>
      <c r="C43" s="26"/>
      <c r="D43" s="27">
        <f t="shared" si="2"/>
        <v>0</v>
      </c>
      <c r="E43" s="41"/>
    </row>
    <row r="44" hidden="1">
      <c r="A44" s="30" t="s">
        <v>1669</v>
      </c>
      <c r="B44" s="29">
        <v>0.0</v>
      </c>
      <c r="C44" s="26"/>
      <c r="D44" s="27">
        <f t="shared" si="2"/>
        <v>0</v>
      </c>
      <c r="E44" s="41"/>
    </row>
    <row r="45" hidden="1">
      <c r="A45" s="30" t="s">
        <v>1671</v>
      </c>
      <c r="B45" s="29">
        <v>0.0</v>
      </c>
      <c r="C45" s="63"/>
      <c r="D45" s="27">
        <f t="shared" si="2"/>
        <v>0</v>
      </c>
      <c r="E45" s="41"/>
    </row>
    <row r="46" hidden="1">
      <c r="A46" s="31" t="s">
        <v>1673</v>
      </c>
      <c r="B46" s="29">
        <v>0.0</v>
      </c>
      <c r="C46" s="26"/>
      <c r="D46" s="27">
        <f t="shared" si="2"/>
        <v>0</v>
      </c>
      <c r="E46" s="41"/>
    </row>
    <row r="47" hidden="1">
      <c r="A47" s="32" t="s">
        <v>1674</v>
      </c>
      <c r="B47" s="29">
        <v>32077.0</v>
      </c>
      <c r="C47" s="33">
        <f t="array" ref="C47">SUMIFS(INDIRECT(A29 &amp; " Restia!C:C"), INDIRECT(A29 &amp; " Restia!A:A"), A47, INDIRECT(A29 &amp; " Restia!B:B"), "&lt;&gt;canceled")</f>
        <v>36345</v>
      </c>
      <c r="D47" s="27">
        <f t="shared" si="2"/>
        <v>4268</v>
      </c>
      <c r="E47" s="41"/>
    </row>
    <row r="48" hidden="1">
      <c r="A48" s="32" t="s">
        <v>1675</v>
      </c>
      <c r="B48" s="29">
        <v>14532.0</v>
      </c>
      <c r="C48" s="9">
        <f t="array" ref="C48">SUMIFS( INDIRECT(A29 &amp; " Restia!C:C"), INDIRECT(A29 &amp; " Restia!A:A"), A48, INDIRECT(A29 &amp; " Restia!B:B"), "&lt;&gt;canceled" )</f>
        <v>22966</v>
      </c>
      <c r="D48" s="27">
        <f t="shared" si="2"/>
        <v>8434</v>
      </c>
      <c r="E48" s="41"/>
    </row>
    <row r="49" hidden="1">
      <c r="A49" s="32" t="s">
        <v>1676</v>
      </c>
      <c r="B49" s="29">
        <v>46598.5</v>
      </c>
      <c r="C49" s="9">
        <f t="array" ref="C49">SUMIFS( INDIRECT(A29 &amp; " Restia!C:C"), INDIRECT(A29 &amp; " Restia!A:A"), "damejidlo", INDIRECT(A29 &amp; " Restia!G:G"), "online", INDIRECT(A29 &amp; " Restia!B:B"), "&lt;&gt;canceled" )</f>
        <v>20782</v>
      </c>
      <c r="D49" s="27">
        <f t="shared" si="2"/>
        <v>-25816.5</v>
      </c>
      <c r="E49" s="41"/>
    </row>
    <row r="50" hidden="1">
      <c r="A50" s="32" t="s">
        <v>1677</v>
      </c>
      <c r="B50" s="29">
        <v>12925.0</v>
      </c>
      <c r="C50" s="9">
        <f t="array" ref="C50">SUMIFS( INDIRECT(A29 &amp; " Restia!C:C"), INDIRECT(A29 &amp; " Restia!A:A"), "generic", INDIRECT(A29 &amp; " Restia!G:G"), "online", INDIRECT(A29 &amp; " Restia!B:B"), "&lt;&gt;canceled" )</f>
        <v>15906</v>
      </c>
      <c r="D50" s="27">
        <f t="shared" si="2"/>
        <v>2981</v>
      </c>
      <c r="E50" s="41"/>
    </row>
    <row r="51" hidden="1">
      <c r="A51" s="32" t="s">
        <v>1679</v>
      </c>
      <c r="B51" s="29">
        <v>3285.0</v>
      </c>
      <c r="C51" s="9">
        <f t="array" ref="C51">SUMIFS( INDIRECT(A29 &amp; " Restia!C:C"), INDIRECT(A29 &amp; " Restia!E:E"), "wolt kurýr", INDIRECT(A29 &amp; " Restia!A:A"), "&lt;&gt;wolt", INDIRECT(A29 &amp; " Restia!G:G"), "cash", INDIRECT(A29 &amp; " Restia!B:B"), "&lt;&gt;canceled" )</f>
        <v>702</v>
      </c>
      <c r="D51" s="27">
        <f t="shared" si="2"/>
        <v>-2583</v>
      </c>
      <c r="E51" s="41"/>
    </row>
    <row r="52" hidden="1">
      <c r="A52" s="32" t="s">
        <v>1680</v>
      </c>
      <c r="B52" s="29">
        <v>0.0</v>
      </c>
      <c r="C52" s="9">
        <f t="array" ref="C52">SUMIFS( INDIRECT(A29 &amp; " Restia!C:C"), INDIRECT(A29 &amp; " Restia!A:A"), "damejidlo", INDIRECT(A29 &amp; " Restia!G:G"), "cash", INDIRECT(A29 &amp; " Restia!B:B"), "&lt;&gt;canceled")</f>
        <v>0</v>
      </c>
      <c r="D52" s="27">
        <f t="shared" si="2"/>
        <v>0</v>
      </c>
      <c r="E52" s="41"/>
    </row>
    <row r="53" hidden="1">
      <c r="A53" s="35" t="s">
        <v>1681</v>
      </c>
      <c r="B53" s="29">
        <v>126329.5</v>
      </c>
      <c r="C53" s="9">
        <f t="array" ref="C53">SUM(INDIRECT(A29 &amp; " Restia!C:C")) - SUMIFS(INDIRECT(A29 &amp; " Restia!C:C"), INDIRECT(A29 &amp; " Restia!B:B"), "canceled")</f>
        <v>108196.5</v>
      </c>
      <c r="D53" s="27">
        <f t="shared" si="2"/>
        <v>-18133</v>
      </c>
      <c r="E53" s="41"/>
    </row>
    <row r="54" hidden="1">
      <c r="A54" s="36" t="s">
        <v>1682</v>
      </c>
      <c r="B54" s="42">
        <v>-2023.0</v>
      </c>
      <c r="C54" s="43">
        <f>sum(C39:C51)-C53</f>
        <v>1796.5</v>
      </c>
      <c r="D54" s="44">
        <f t="shared" si="2"/>
        <v>3819.5</v>
      </c>
      <c r="E54" s="45"/>
    </row>
    <row r="55" hidden="1"/>
    <row r="56" hidden="1"/>
    <row r="57" hidden="1">
      <c r="A57" s="5" t="s">
        <v>1983</v>
      </c>
      <c r="B57" s="6"/>
      <c r="C57" s="6"/>
      <c r="D57" s="6"/>
      <c r="E57" s="7"/>
    </row>
    <row r="58" hidden="1">
      <c r="A58" s="10"/>
      <c r="B58" s="11"/>
      <c r="C58" s="11"/>
      <c r="D58" s="11"/>
      <c r="E58" s="12"/>
    </row>
    <row r="59" hidden="1">
      <c r="A59" s="5" t="s">
        <v>1655</v>
      </c>
      <c r="B59" s="6"/>
      <c r="C59" s="6"/>
      <c r="D59" s="6"/>
      <c r="E59" s="7"/>
    </row>
    <row r="60" hidden="1">
      <c r="A60" s="10"/>
      <c r="B60" s="11"/>
      <c r="C60" s="11"/>
      <c r="D60" s="11"/>
      <c r="E60" s="12"/>
    </row>
    <row r="61" hidden="1">
      <c r="A61" s="13">
        <v>45544.0</v>
      </c>
      <c r="B61" s="6"/>
      <c r="C61" s="14" t="s">
        <v>1656</v>
      </c>
      <c r="D61" s="15">
        <v>45550.0</v>
      </c>
      <c r="E61" s="7"/>
    </row>
    <row r="62" hidden="1">
      <c r="A62" s="10"/>
      <c r="B62" s="11"/>
      <c r="C62" s="16"/>
      <c r="D62" s="11"/>
      <c r="E62" s="12"/>
    </row>
    <row r="63" hidden="1">
      <c r="A63" s="17" t="str">
        <f>CHOOSE(WEEKDAY(A61), "Neděle", "Pondělí", "Úterý", "Středa", "Čtvrtek", "Pátek", "Sobota")</f>
        <v>Pondělí</v>
      </c>
      <c r="B63" s="7"/>
      <c r="C63" s="16"/>
      <c r="D63" s="18" t="str">
        <f>CHOOSE(WEEKDAY(D61), "Neděle", "Pondělí", "Úterý", "Středa", "Čtvrtek", "Pátek", "Sobota")</f>
        <v>Neděle</v>
      </c>
      <c r="E63" s="7"/>
    </row>
    <row r="64" hidden="1">
      <c r="A64" s="10"/>
      <c r="B64" s="12"/>
      <c r="C64" s="16"/>
      <c r="D64" s="11"/>
      <c r="E64" s="12"/>
    </row>
    <row r="65" hidden="1">
      <c r="A65" s="19" t="s">
        <v>1657</v>
      </c>
      <c r="B65" s="6"/>
      <c r="C65" s="6"/>
      <c r="D65" s="6"/>
      <c r="E65" s="7"/>
    </row>
    <row r="66" hidden="1">
      <c r="A66" s="20" t="s">
        <v>1658</v>
      </c>
      <c r="B66" s="21" t="s">
        <v>1659</v>
      </c>
      <c r="C66" s="22" t="s">
        <v>1660</v>
      </c>
      <c r="D66" s="21" t="s">
        <v>1661</v>
      </c>
      <c r="E66" s="23" t="s">
        <v>13</v>
      </c>
    </row>
    <row r="67" hidden="1">
      <c r="A67" s="24" t="s">
        <v>1662</v>
      </c>
      <c r="B67" s="25">
        <v>2529.0</v>
      </c>
      <c r="C67" s="26">
        <f>(2000*1)+(500*1)+(10*2)+(5*1)+(2*2)</f>
        <v>2529</v>
      </c>
      <c r="D67" s="27">
        <f t="shared" ref="D67:D82" si="3">C67-B67</f>
        <v>0</v>
      </c>
      <c r="E67" s="41"/>
    </row>
    <row r="68" hidden="1">
      <c r="A68" s="24" t="s">
        <v>1663</v>
      </c>
      <c r="B68" s="29">
        <v>11809.0</v>
      </c>
      <c r="C68" s="26">
        <f>805+1654+2586+249+3694+1869+952</f>
        <v>11809</v>
      </c>
      <c r="D68" s="27">
        <f t="shared" si="3"/>
        <v>0</v>
      </c>
      <c r="E68" s="40" t="s">
        <v>3848</v>
      </c>
    </row>
    <row r="69" hidden="1">
      <c r="A69" s="24" t="s">
        <v>1664</v>
      </c>
      <c r="B69" s="29">
        <v>0.0</v>
      </c>
      <c r="C69" s="26"/>
      <c r="D69" s="27">
        <f t="shared" si="3"/>
        <v>0</v>
      </c>
      <c r="E69" s="41"/>
    </row>
    <row r="70" hidden="1">
      <c r="A70" s="24" t="s">
        <v>1666</v>
      </c>
      <c r="B70" s="29">
        <v>0.0</v>
      </c>
      <c r="C70" s="26"/>
      <c r="D70" s="27">
        <f t="shared" si="3"/>
        <v>0</v>
      </c>
      <c r="E70" s="41"/>
    </row>
    <row r="71" hidden="1">
      <c r="A71" s="30" t="s">
        <v>1668</v>
      </c>
      <c r="B71" s="29">
        <v>0.0</v>
      </c>
      <c r="C71" s="26"/>
      <c r="D71" s="27">
        <f t="shared" si="3"/>
        <v>0</v>
      </c>
      <c r="E71" s="41"/>
    </row>
    <row r="72" hidden="1">
      <c r="A72" s="30" t="s">
        <v>1669</v>
      </c>
      <c r="B72" s="29">
        <v>0.0</v>
      </c>
      <c r="C72" s="26"/>
      <c r="D72" s="27">
        <f t="shared" si="3"/>
        <v>0</v>
      </c>
      <c r="E72" s="41"/>
    </row>
    <row r="73" hidden="1">
      <c r="A73" s="30" t="s">
        <v>1671</v>
      </c>
      <c r="B73" s="29">
        <v>0.0</v>
      </c>
      <c r="C73" s="63"/>
      <c r="D73" s="27">
        <f t="shared" si="3"/>
        <v>0</v>
      </c>
      <c r="E73" s="41"/>
    </row>
    <row r="74" hidden="1">
      <c r="A74" s="31" t="s">
        <v>1673</v>
      </c>
      <c r="B74" s="29">
        <v>0.0</v>
      </c>
      <c r="C74" s="26"/>
      <c r="D74" s="27">
        <f t="shared" si="3"/>
        <v>0</v>
      </c>
      <c r="E74" s="41"/>
    </row>
    <row r="75" hidden="1">
      <c r="A75" s="32" t="s">
        <v>1674</v>
      </c>
      <c r="B75" s="29">
        <v>46505.0</v>
      </c>
      <c r="C75" s="33">
        <f t="array" ref="C75">SUMIFS(INDIRECT(A57 &amp; " Restia!C:C"), INDIRECT(A57 &amp; " Restia!A:A"), A75, INDIRECT(A57 &amp; " Restia!B:B"), "&lt;&gt;canceled")</f>
        <v>36345</v>
      </c>
      <c r="D75" s="27">
        <f t="shared" si="3"/>
        <v>-10160</v>
      </c>
      <c r="E75" s="41"/>
    </row>
    <row r="76" hidden="1">
      <c r="A76" s="32" t="s">
        <v>1675</v>
      </c>
      <c r="B76" s="29">
        <v>16692.0</v>
      </c>
      <c r="C76" s="9">
        <f t="array" ref="C76">SUMIFS( INDIRECT(A57 &amp; " Restia!C:C"), INDIRECT(A57 &amp; " Restia!A:A"), A76, INDIRECT(A57 &amp; " Restia!B:B"), "&lt;&gt;canceled" )</f>
        <v>22966</v>
      </c>
      <c r="D76" s="27">
        <f t="shared" si="3"/>
        <v>6274</v>
      </c>
      <c r="E76" s="41"/>
    </row>
    <row r="77" hidden="1">
      <c r="A77" s="32" t="s">
        <v>1676</v>
      </c>
      <c r="B77" s="29">
        <v>57015.0</v>
      </c>
      <c r="C77" s="9">
        <f t="array" ref="C77">SUMIFS( INDIRECT(A57 &amp; " Restia!C:C"), INDIRECT(A57 &amp; " Restia!A:A"), "damejidlo", INDIRECT(A57 &amp; " Restia!G:G"), "online", INDIRECT(A57 &amp; " Restia!B:B"), "&lt;&gt;canceled" )</f>
        <v>20782</v>
      </c>
      <c r="D77" s="27">
        <f t="shared" si="3"/>
        <v>-36233</v>
      </c>
      <c r="E77" s="41"/>
    </row>
    <row r="78" hidden="1">
      <c r="A78" s="32" t="s">
        <v>1677</v>
      </c>
      <c r="B78" s="29">
        <v>19456.0</v>
      </c>
      <c r="C78" s="9">
        <f t="array" ref="C78">SUMIFS( INDIRECT(A57 &amp; " Restia!C:C"), INDIRECT(A57 &amp; " Restia!A:A"), "generic", INDIRECT(A57 &amp; " Restia!G:G"), "online", INDIRECT(A57 &amp; " Restia!B:B"), "&lt;&gt;canceled" )</f>
        <v>15906</v>
      </c>
      <c r="D78" s="27">
        <f t="shared" si="3"/>
        <v>-3550</v>
      </c>
      <c r="E78" s="41"/>
    </row>
    <row r="79" hidden="1">
      <c r="A79" s="32" t="s">
        <v>1679</v>
      </c>
      <c r="B79" s="29">
        <v>6390.0</v>
      </c>
      <c r="C79" s="9">
        <f t="array" ref="C79">SUMIFS( INDIRECT(A57 &amp; " Restia!C:C"), INDIRECT(A57 &amp; " Restia!E:E"), "wolt kurýr", INDIRECT(A57 &amp; " Restia!A:A"), "&lt;&gt;wolt", INDIRECT(A57 &amp; " Restia!G:G"), "cash", INDIRECT(A57 &amp; " Restia!B:B"), "&lt;&gt;canceled" )</f>
        <v>702</v>
      </c>
      <c r="D79" s="27">
        <f t="shared" si="3"/>
        <v>-5688</v>
      </c>
      <c r="E79" s="41"/>
    </row>
    <row r="80" hidden="1">
      <c r="A80" s="32" t="s">
        <v>1680</v>
      </c>
      <c r="B80" s="29">
        <v>0.0</v>
      </c>
      <c r="C80" s="9">
        <f t="array" ref="C80">SUMIFS( INDIRECT(A57 &amp; " Restia!C:C"), INDIRECT(A57 &amp; " Restia!A:A"), "damejidlo", INDIRECT(A57 &amp; " Restia!G:G"), "cash", INDIRECT(A57 &amp; " Restia!B:B"), "&lt;&gt;canceled")</f>
        <v>0</v>
      </c>
      <c r="D80" s="27">
        <f t="shared" si="3"/>
        <v>0</v>
      </c>
      <c r="E80" s="41"/>
    </row>
    <row r="81" hidden="1">
      <c r="A81" s="35" t="s">
        <v>1681</v>
      </c>
      <c r="B81" s="29">
        <v>160391.5</v>
      </c>
      <c r="C81" s="9">
        <f t="array" ref="C81">SUM(INDIRECT(A57 &amp; " Restia!C:C")) - SUMIFS(INDIRECT(A57 &amp; " Restia!C:C"), INDIRECT(A57 &amp; " Restia!B:B"), "canceled")</f>
        <v>108196.5</v>
      </c>
      <c r="D81" s="27">
        <f t="shared" si="3"/>
        <v>-52195</v>
      </c>
      <c r="E81" s="41"/>
    </row>
    <row r="82" hidden="1">
      <c r="A82" s="36" t="s">
        <v>1682</v>
      </c>
      <c r="B82" s="42">
        <v>4.5</v>
      </c>
      <c r="C82" s="70">
        <f>sum(C67:C79)-C81</f>
        <v>2842.5</v>
      </c>
      <c r="D82" s="44">
        <f t="shared" si="3"/>
        <v>2838</v>
      </c>
      <c r="E82" s="45"/>
    </row>
    <row r="83" hidden="1"/>
    <row r="84" hidden="1"/>
    <row r="85" hidden="1">
      <c r="A85" s="5" t="s">
        <v>1983</v>
      </c>
      <c r="B85" s="6"/>
      <c r="C85" s="6"/>
      <c r="D85" s="6"/>
      <c r="E85" s="7"/>
    </row>
    <row r="86" hidden="1">
      <c r="A86" s="10"/>
      <c r="B86" s="11"/>
      <c r="C86" s="11"/>
      <c r="D86" s="11"/>
      <c r="E86" s="12"/>
    </row>
    <row r="87" hidden="1">
      <c r="A87" s="5" t="s">
        <v>1655</v>
      </c>
      <c r="B87" s="6"/>
      <c r="C87" s="6"/>
      <c r="D87" s="6"/>
      <c r="E87" s="7"/>
    </row>
    <row r="88" hidden="1">
      <c r="A88" s="10"/>
      <c r="B88" s="11"/>
      <c r="C88" s="11"/>
      <c r="D88" s="11"/>
      <c r="E88" s="12"/>
    </row>
    <row r="89" hidden="1">
      <c r="A89" s="13">
        <v>45551.0</v>
      </c>
      <c r="B89" s="6"/>
      <c r="C89" s="14" t="s">
        <v>1656</v>
      </c>
      <c r="D89" s="15">
        <v>45557.0</v>
      </c>
      <c r="E89" s="7"/>
    </row>
    <row r="90" hidden="1">
      <c r="A90" s="10"/>
      <c r="B90" s="11"/>
      <c r="C90" s="16"/>
      <c r="D90" s="11"/>
      <c r="E90" s="12"/>
    </row>
    <row r="91" hidden="1">
      <c r="A91" s="17" t="str">
        <f>CHOOSE(WEEKDAY(A89), "Neděle", "Pondělí", "Úterý", "Středa", "Čtvrtek", "Pátek", "Sobota")</f>
        <v>Pondělí</v>
      </c>
      <c r="B91" s="7"/>
      <c r="C91" s="16"/>
      <c r="D91" s="18" t="str">
        <f>CHOOSE(WEEKDAY(D89), "Neděle", "Pondělí", "Úterý", "Středa", "Čtvrtek", "Pátek", "Sobota")</f>
        <v>Neděle</v>
      </c>
      <c r="E91" s="7"/>
    </row>
    <row r="92" hidden="1">
      <c r="A92" s="10"/>
      <c r="B92" s="12"/>
      <c r="C92" s="16"/>
      <c r="D92" s="11"/>
      <c r="E92" s="12"/>
    </row>
    <row r="93" hidden="1">
      <c r="A93" s="19" t="s">
        <v>1657</v>
      </c>
      <c r="B93" s="6"/>
      <c r="C93" s="6"/>
      <c r="D93" s="6"/>
      <c r="E93" s="7"/>
    </row>
    <row r="94" hidden="1">
      <c r="A94" s="20" t="s">
        <v>1658</v>
      </c>
      <c r="B94" s="21" t="s">
        <v>1659</v>
      </c>
      <c r="C94" s="22" t="s">
        <v>1660</v>
      </c>
      <c r="D94" s="21" t="s">
        <v>1661</v>
      </c>
      <c r="E94" s="23" t="s">
        <v>13</v>
      </c>
    </row>
    <row r="95" hidden="1">
      <c r="A95" s="24" t="s">
        <v>1662</v>
      </c>
      <c r="B95" s="25">
        <v>3855.0</v>
      </c>
      <c r="C95" s="26">
        <f>(2000*1)+(1000*1)+(500*1)+(200*1)+(100*1)+(10*5)+(5*1)+(2*0)</f>
        <v>3855</v>
      </c>
      <c r="D95" s="27">
        <f t="shared" ref="D95:D110" si="4">C95-B95</f>
        <v>0</v>
      </c>
      <c r="E95" s="41"/>
    </row>
    <row r="96" hidden="1">
      <c r="A96" s="24" t="s">
        <v>1663</v>
      </c>
      <c r="B96" s="29">
        <v>15440.0</v>
      </c>
      <c r="C96" s="26">
        <f>1943+2493+2493+1367+1490+3891+1763</f>
        <v>15440</v>
      </c>
      <c r="D96" s="27">
        <f t="shared" si="4"/>
        <v>0</v>
      </c>
      <c r="E96" s="40"/>
    </row>
    <row r="97" hidden="1">
      <c r="A97" s="24" t="s">
        <v>1664</v>
      </c>
      <c r="B97" s="29">
        <v>0.0</v>
      </c>
      <c r="C97" s="26"/>
      <c r="D97" s="27">
        <f t="shared" si="4"/>
        <v>0</v>
      </c>
      <c r="E97" s="41"/>
    </row>
    <row r="98" hidden="1">
      <c r="A98" s="24" t="s">
        <v>1666</v>
      </c>
      <c r="B98" s="29">
        <v>0.0</v>
      </c>
      <c r="C98" s="26"/>
      <c r="D98" s="27">
        <f t="shared" si="4"/>
        <v>0</v>
      </c>
      <c r="E98" s="41"/>
    </row>
    <row r="99" hidden="1">
      <c r="A99" s="30" t="s">
        <v>1668</v>
      </c>
      <c r="B99" s="29">
        <v>0.0</v>
      </c>
      <c r="C99" s="26"/>
      <c r="D99" s="27">
        <f t="shared" si="4"/>
        <v>0</v>
      </c>
      <c r="E99" s="41"/>
    </row>
    <row r="100" hidden="1">
      <c r="A100" s="30" t="s">
        <v>1669</v>
      </c>
      <c r="B100" s="29">
        <v>0.0</v>
      </c>
      <c r="C100" s="26"/>
      <c r="D100" s="27">
        <f t="shared" si="4"/>
        <v>0</v>
      </c>
      <c r="E100" s="41"/>
    </row>
    <row r="101" hidden="1">
      <c r="A101" s="30" t="s">
        <v>1671</v>
      </c>
      <c r="B101" s="29">
        <v>0.0</v>
      </c>
      <c r="C101" s="63"/>
      <c r="D101" s="27">
        <f t="shared" si="4"/>
        <v>0</v>
      </c>
      <c r="E101" s="41"/>
    </row>
    <row r="102" hidden="1">
      <c r="A102" s="31" t="s">
        <v>1673</v>
      </c>
      <c r="B102" s="29">
        <v>0.0</v>
      </c>
      <c r="C102" s="26"/>
      <c r="D102" s="27">
        <f t="shared" si="4"/>
        <v>0</v>
      </c>
      <c r="E102" s="41"/>
    </row>
    <row r="103" hidden="1">
      <c r="A103" s="32" t="s">
        <v>1674</v>
      </c>
      <c r="B103" s="29">
        <v>36048.0</v>
      </c>
      <c r="C103" s="33">
        <f t="array" ref="C103">SUMIFS(INDIRECT(A85 &amp; " Restia!C:C"), INDIRECT(A85 &amp; " Restia!A:A"), A103, INDIRECT(A85 &amp; " Restia!B:B"), "&lt;&gt;canceled")</f>
        <v>36345</v>
      </c>
      <c r="D103" s="27">
        <f t="shared" si="4"/>
        <v>297</v>
      </c>
      <c r="E103" s="41"/>
    </row>
    <row r="104" hidden="1">
      <c r="A104" s="32" t="s">
        <v>1675</v>
      </c>
      <c r="B104" s="29">
        <v>19014.0</v>
      </c>
      <c r="C104" s="9">
        <f t="array" ref="C104">SUMIFS( INDIRECT(A85 &amp; " Restia!C:C"), INDIRECT(A85 &amp; " Restia!A:A"), A104, INDIRECT(A85 &amp; " Restia!B:B"), "&lt;&gt;canceled" )</f>
        <v>22966</v>
      </c>
      <c r="D104" s="27">
        <f t="shared" si="4"/>
        <v>3952</v>
      </c>
      <c r="E104" s="41"/>
    </row>
    <row r="105" hidden="1">
      <c r="A105" s="32" t="s">
        <v>1676</v>
      </c>
      <c r="B105" s="29">
        <v>51442.5</v>
      </c>
      <c r="C105" s="9">
        <f t="array" ref="C105">SUMIFS( INDIRECT(A85 &amp; " Restia!C:C"), INDIRECT(A85 &amp; " Restia!A:A"), "damejidlo", INDIRECT(A85 &amp; " Restia!G:G"), "online", INDIRECT(A85 &amp; " Restia!B:B"), "&lt;&gt;canceled" )</f>
        <v>20782</v>
      </c>
      <c r="D105" s="27">
        <f t="shared" si="4"/>
        <v>-30660.5</v>
      </c>
      <c r="E105" s="41"/>
    </row>
    <row r="106" hidden="1">
      <c r="A106" s="32" t="s">
        <v>1677</v>
      </c>
      <c r="B106" s="29">
        <v>13159.0</v>
      </c>
      <c r="C106" s="9">
        <f t="array" ref="C106">SUMIFS( INDIRECT(A85 &amp; " Restia!C:C"), INDIRECT(A85 &amp; " Restia!A:A"), "generic", INDIRECT(A85 &amp; " Restia!G:G"), "online", INDIRECT(A85 &amp; " Restia!B:B"), "&lt;&gt;canceled" )</f>
        <v>15906</v>
      </c>
      <c r="D106" s="27">
        <f t="shared" si="4"/>
        <v>2747</v>
      </c>
      <c r="E106" s="41"/>
    </row>
    <row r="107" hidden="1">
      <c r="A107" s="32" t="s">
        <v>1679</v>
      </c>
      <c r="B107" s="29">
        <v>6664.0</v>
      </c>
      <c r="C107" s="9">
        <f t="array" ref="C107">SUMIFS( INDIRECT(A85 &amp; " Restia!C:C"), INDIRECT(A85 &amp; " Restia!E:E"), "wolt kurýr", INDIRECT(A85 &amp; " Restia!A:A"), "&lt;&gt;wolt", INDIRECT(A85 &amp; " Restia!G:G"), "cash", INDIRECT(A85 &amp; " Restia!B:B"), "&lt;&gt;canceled" )</f>
        <v>702</v>
      </c>
      <c r="D107" s="27">
        <f t="shared" si="4"/>
        <v>-5962</v>
      </c>
      <c r="E107" s="41"/>
    </row>
    <row r="108" hidden="1">
      <c r="A108" s="32" t="s">
        <v>1680</v>
      </c>
      <c r="B108" s="29">
        <v>0.0</v>
      </c>
      <c r="C108" s="9">
        <f t="array" ref="C108">SUMIFS( INDIRECT(A85 &amp; " Restia!C:C"), INDIRECT(A85 &amp; " Restia!A:A"), "damejidlo", INDIRECT(A85 &amp; " Restia!G:G"), "cash", INDIRECT(A85 &amp; " Restia!B:B"), "&lt;&gt;canceled")</f>
        <v>0</v>
      </c>
      <c r="D108" s="27">
        <f t="shared" si="4"/>
        <v>0</v>
      </c>
      <c r="E108" s="41"/>
    </row>
    <row r="109" hidden="1">
      <c r="A109" s="35" t="s">
        <v>1681</v>
      </c>
      <c r="B109" s="29">
        <v>145622.0</v>
      </c>
      <c r="C109" s="9">
        <f t="array" ref="C109">SUM(INDIRECT(A85 &amp; " Restia!C:C")) - SUMIFS(INDIRECT(A85 &amp; " Restia!C:C"), INDIRECT(A85 &amp; " Restia!B:B"), "canceled")</f>
        <v>108196.5</v>
      </c>
      <c r="D109" s="27">
        <f t="shared" si="4"/>
        <v>-37425.5</v>
      </c>
      <c r="E109" s="41"/>
    </row>
    <row r="110" hidden="1">
      <c r="A110" s="36" t="s">
        <v>1682</v>
      </c>
      <c r="B110" s="42">
        <v>0.5</v>
      </c>
      <c r="C110" s="70">
        <f>sum(C95:C107)-C109</f>
        <v>7799.5</v>
      </c>
      <c r="D110" s="44">
        <f t="shared" si="4"/>
        <v>7799</v>
      </c>
      <c r="E110" s="45"/>
    </row>
    <row r="111" hidden="1"/>
    <row r="112" hidden="1"/>
    <row r="113" hidden="1">
      <c r="A113" s="5" t="s">
        <v>1983</v>
      </c>
      <c r="B113" s="6"/>
      <c r="C113" s="6"/>
      <c r="D113" s="6"/>
      <c r="E113" s="7"/>
    </row>
    <row r="114" hidden="1">
      <c r="A114" s="10"/>
      <c r="B114" s="11"/>
      <c r="C114" s="11"/>
      <c r="D114" s="11"/>
      <c r="E114" s="12"/>
    </row>
    <row r="115" hidden="1">
      <c r="A115" s="5" t="s">
        <v>1655</v>
      </c>
      <c r="B115" s="6"/>
      <c r="C115" s="6"/>
      <c r="D115" s="6"/>
      <c r="E115" s="7"/>
    </row>
    <row r="116" hidden="1">
      <c r="A116" s="10"/>
      <c r="B116" s="11"/>
      <c r="C116" s="11"/>
      <c r="D116" s="11"/>
      <c r="E116" s="12"/>
    </row>
    <row r="117" hidden="1">
      <c r="A117" s="13">
        <v>45551.0</v>
      </c>
      <c r="B117" s="6"/>
      <c r="C117" s="14" t="s">
        <v>1656</v>
      </c>
      <c r="D117" s="15">
        <v>45557.0</v>
      </c>
      <c r="E117" s="7"/>
    </row>
    <row r="118" hidden="1">
      <c r="A118" s="10"/>
      <c r="B118" s="11"/>
      <c r="C118" s="16"/>
      <c r="D118" s="11"/>
      <c r="E118" s="12"/>
    </row>
    <row r="119" hidden="1">
      <c r="A119" s="17" t="str">
        <f>CHOOSE(WEEKDAY(A117), "Neděle", "Pondělí", "Úterý", "Středa", "Čtvrtek", "Pátek", "Sobota")</f>
        <v>Pondělí</v>
      </c>
      <c r="B119" s="7"/>
      <c r="C119" s="16"/>
      <c r="D119" s="18" t="str">
        <f>CHOOSE(WEEKDAY(D117), "Neděle", "Pondělí", "Úterý", "Středa", "Čtvrtek", "Pátek", "Sobota")</f>
        <v>Neděle</v>
      </c>
      <c r="E119" s="7"/>
    </row>
    <row r="120" hidden="1">
      <c r="A120" s="10"/>
      <c r="B120" s="12"/>
      <c r="C120" s="16"/>
      <c r="D120" s="11"/>
      <c r="E120" s="12"/>
    </row>
    <row r="121" hidden="1">
      <c r="A121" s="19" t="s">
        <v>1657</v>
      </c>
      <c r="B121" s="6"/>
      <c r="C121" s="6"/>
      <c r="D121" s="6"/>
      <c r="E121" s="7"/>
    </row>
    <row r="122" hidden="1">
      <c r="A122" s="20" t="s">
        <v>1658</v>
      </c>
      <c r="B122" s="21" t="s">
        <v>1659</v>
      </c>
      <c r="C122" s="22" t="s">
        <v>1660</v>
      </c>
      <c r="D122" s="21" t="s">
        <v>1661</v>
      </c>
      <c r="E122" s="23" t="s">
        <v>13</v>
      </c>
    </row>
    <row r="123" hidden="1">
      <c r="A123" s="24" t="s">
        <v>1662</v>
      </c>
      <c r="B123" s="25">
        <v>3855.0</v>
      </c>
      <c r="C123" s="26">
        <f>(2000*1)+(1000*1)+(500*1)+(200*1)+(100*1)+(10*5)+(5*1)+(2*0)</f>
        <v>3855</v>
      </c>
      <c r="D123" s="27">
        <f t="shared" ref="D123:D138" si="5">C123-B123</f>
        <v>0</v>
      </c>
      <c r="E123" s="41"/>
    </row>
    <row r="124" hidden="1">
      <c r="A124" s="24" t="s">
        <v>1663</v>
      </c>
      <c r="B124" s="29">
        <v>15440.0</v>
      </c>
      <c r="C124" s="26">
        <f>1943+2493+2493+1367+1490+3891+1763</f>
        <v>15440</v>
      </c>
      <c r="D124" s="27">
        <f t="shared" si="5"/>
        <v>0</v>
      </c>
      <c r="E124" s="40"/>
    </row>
    <row r="125" hidden="1">
      <c r="A125" s="24" t="s">
        <v>1664</v>
      </c>
      <c r="B125" s="29">
        <v>0.0</v>
      </c>
      <c r="C125" s="26"/>
      <c r="D125" s="27">
        <f t="shared" si="5"/>
        <v>0</v>
      </c>
      <c r="E125" s="41"/>
    </row>
    <row r="126" hidden="1">
      <c r="A126" s="24" t="s">
        <v>1666</v>
      </c>
      <c r="B126" s="29">
        <v>0.0</v>
      </c>
      <c r="C126" s="26"/>
      <c r="D126" s="27">
        <f t="shared" si="5"/>
        <v>0</v>
      </c>
      <c r="E126" s="41"/>
    </row>
    <row r="127" hidden="1">
      <c r="A127" s="30" t="s">
        <v>1668</v>
      </c>
      <c r="B127" s="29">
        <v>0.0</v>
      </c>
      <c r="C127" s="26"/>
      <c r="D127" s="27">
        <f t="shared" si="5"/>
        <v>0</v>
      </c>
      <c r="E127" s="41"/>
    </row>
    <row r="128" hidden="1">
      <c r="A128" s="30" t="s">
        <v>1669</v>
      </c>
      <c r="B128" s="29">
        <v>0.0</v>
      </c>
      <c r="C128" s="26"/>
      <c r="D128" s="27">
        <f t="shared" si="5"/>
        <v>0</v>
      </c>
      <c r="E128" s="41"/>
    </row>
    <row r="129" hidden="1">
      <c r="A129" s="30" t="s">
        <v>1671</v>
      </c>
      <c r="B129" s="29">
        <v>0.0</v>
      </c>
      <c r="C129" s="63"/>
      <c r="D129" s="27">
        <f t="shared" si="5"/>
        <v>0</v>
      </c>
      <c r="E129" s="41"/>
    </row>
    <row r="130" hidden="1">
      <c r="A130" s="31" t="s">
        <v>1673</v>
      </c>
      <c r="B130" s="29">
        <v>0.0</v>
      </c>
      <c r="C130" s="26"/>
      <c r="D130" s="27">
        <f t="shared" si="5"/>
        <v>0</v>
      </c>
      <c r="E130" s="41"/>
    </row>
    <row r="131" hidden="1">
      <c r="A131" s="32" t="s">
        <v>1674</v>
      </c>
      <c r="B131" s="29">
        <v>36048.0</v>
      </c>
      <c r="C131" s="33">
        <f t="array" ref="C131">SUMIFS(INDIRECT(A113 &amp; " Restia!C:C"), INDIRECT(A113 &amp; " Restia!A:A"), A131, INDIRECT(A113 &amp; " Restia!B:B"), "&lt;&gt;canceled")</f>
        <v>36345</v>
      </c>
      <c r="D131" s="27">
        <f t="shared" si="5"/>
        <v>297</v>
      </c>
      <c r="E131" s="41"/>
    </row>
    <row r="132" hidden="1">
      <c r="A132" s="32" t="s">
        <v>1675</v>
      </c>
      <c r="B132" s="29">
        <v>19014.0</v>
      </c>
      <c r="C132" s="9">
        <f t="array" ref="C132">SUMIFS( INDIRECT(A113 &amp; " Restia!C:C"), INDIRECT(A113 &amp; " Restia!A:A"), A132, INDIRECT(A113 &amp; " Restia!B:B"), "&lt;&gt;canceled" )</f>
        <v>22966</v>
      </c>
      <c r="D132" s="27">
        <f t="shared" si="5"/>
        <v>3952</v>
      </c>
      <c r="E132" s="41"/>
    </row>
    <row r="133" hidden="1">
      <c r="A133" s="32" t="s">
        <v>1676</v>
      </c>
      <c r="B133" s="29">
        <v>51442.5</v>
      </c>
      <c r="C133" s="9">
        <f t="array" ref="C133">SUMIFS( INDIRECT(A113 &amp; " Restia!C:C"), INDIRECT(A113 &amp; " Restia!A:A"), "damejidlo", INDIRECT(A113 &amp; " Restia!G:G"), "online", INDIRECT(A113 &amp; " Restia!B:B"), "&lt;&gt;canceled" )</f>
        <v>20782</v>
      </c>
      <c r="D133" s="27">
        <f t="shared" si="5"/>
        <v>-30660.5</v>
      </c>
      <c r="E133" s="41"/>
    </row>
    <row r="134" hidden="1">
      <c r="A134" s="32" t="s">
        <v>1677</v>
      </c>
      <c r="B134" s="29">
        <v>13159.0</v>
      </c>
      <c r="C134" s="9">
        <f t="array" ref="C134">SUMIFS( INDIRECT(A113 &amp; " Restia!C:C"), INDIRECT(A113 &amp; " Restia!A:A"), "generic", INDIRECT(A113 &amp; " Restia!G:G"), "online", INDIRECT(A113 &amp; " Restia!B:B"), "&lt;&gt;canceled" )</f>
        <v>15906</v>
      </c>
      <c r="D134" s="27">
        <f t="shared" si="5"/>
        <v>2747</v>
      </c>
      <c r="E134" s="41"/>
    </row>
    <row r="135" hidden="1">
      <c r="A135" s="32" t="s">
        <v>1679</v>
      </c>
      <c r="B135" s="29">
        <v>6664.0</v>
      </c>
      <c r="C135" s="9">
        <f t="array" ref="C135">SUMIFS( INDIRECT(A113 &amp; " Restia!C:C"), INDIRECT(A113 &amp; " Restia!E:E"), "wolt kurýr", INDIRECT(A113 &amp; " Restia!A:A"), "&lt;&gt;wolt", INDIRECT(A113 &amp; " Restia!G:G"), "cash", INDIRECT(A113 &amp; " Restia!B:B"), "&lt;&gt;canceled" )</f>
        <v>702</v>
      </c>
      <c r="D135" s="27">
        <f t="shared" si="5"/>
        <v>-5962</v>
      </c>
      <c r="E135" s="41"/>
    </row>
    <row r="136" hidden="1">
      <c r="A136" s="32" t="s">
        <v>1680</v>
      </c>
      <c r="B136" s="29">
        <v>0.0</v>
      </c>
      <c r="C136" s="9">
        <f t="array" ref="C136">SUMIFS( INDIRECT(A113 &amp; " Restia!C:C"), INDIRECT(A113 &amp; " Restia!A:A"), "damejidlo", INDIRECT(A113 &amp; " Restia!G:G"), "cash", INDIRECT(A113 &amp; " Restia!B:B"), "&lt;&gt;canceled")</f>
        <v>0</v>
      </c>
      <c r="D136" s="27">
        <f t="shared" si="5"/>
        <v>0</v>
      </c>
      <c r="E136" s="41"/>
    </row>
    <row r="137" hidden="1">
      <c r="A137" s="35" t="s">
        <v>1681</v>
      </c>
      <c r="B137" s="29">
        <v>145622.0</v>
      </c>
      <c r="C137" s="9">
        <f t="array" ref="C137">SUM(INDIRECT(A113 &amp; " Restia!C:C")) - SUMIFS(INDIRECT(A113 &amp; " Restia!C:C"), INDIRECT(A113 &amp; " Restia!B:B"), "canceled")</f>
        <v>108196.5</v>
      </c>
      <c r="D137" s="27">
        <f t="shared" si="5"/>
        <v>-37425.5</v>
      </c>
      <c r="E137" s="41"/>
    </row>
    <row r="138" hidden="1">
      <c r="A138" s="36" t="s">
        <v>1682</v>
      </c>
      <c r="B138" s="42">
        <v>0.5</v>
      </c>
      <c r="C138" s="70">
        <f>sum(C123:C135)-C137</f>
        <v>7799.5</v>
      </c>
      <c r="D138" s="44">
        <f t="shared" si="5"/>
        <v>7799</v>
      </c>
      <c r="E138" s="45"/>
    </row>
    <row r="139" hidden="1"/>
    <row r="140" hidden="1"/>
    <row r="141" hidden="1">
      <c r="A141" s="5" t="s">
        <v>1983</v>
      </c>
      <c r="B141" s="6"/>
      <c r="C141" s="6"/>
      <c r="D141" s="6"/>
      <c r="E141" s="7"/>
    </row>
    <row r="142" hidden="1">
      <c r="A142" s="10"/>
      <c r="B142" s="11"/>
      <c r="C142" s="11"/>
      <c r="D142" s="11"/>
      <c r="E142" s="12"/>
    </row>
    <row r="143" hidden="1">
      <c r="A143" s="5" t="s">
        <v>1655</v>
      </c>
      <c r="B143" s="6"/>
      <c r="C143" s="6"/>
      <c r="D143" s="6"/>
      <c r="E143" s="7"/>
    </row>
    <row r="144" hidden="1">
      <c r="A144" s="10"/>
      <c r="B144" s="11"/>
      <c r="C144" s="11"/>
      <c r="D144" s="11"/>
      <c r="E144" s="12"/>
    </row>
    <row r="145" hidden="1">
      <c r="A145" s="13">
        <v>45558.0</v>
      </c>
      <c r="B145" s="6"/>
      <c r="C145" s="14" t="s">
        <v>1656</v>
      </c>
      <c r="D145" s="15">
        <v>45564.0</v>
      </c>
      <c r="E145" s="7"/>
    </row>
    <row r="146" hidden="1">
      <c r="A146" s="10"/>
      <c r="B146" s="11"/>
      <c r="C146" s="16"/>
      <c r="D146" s="11"/>
      <c r="E146" s="12"/>
    </row>
    <row r="147" hidden="1">
      <c r="A147" s="17" t="str">
        <f>CHOOSE(WEEKDAY(A145), "Neděle", "Pondělí", "Úterý", "Středa", "Čtvrtek", "Pátek", "Sobota")</f>
        <v>Pondělí</v>
      </c>
      <c r="B147" s="7"/>
      <c r="C147" s="16"/>
      <c r="D147" s="18" t="str">
        <f>CHOOSE(WEEKDAY(D145), "Neděle", "Pondělí", "Úterý", "Středa", "Čtvrtek", "Pátek", "Sobota")</f>
        <v>Neděle</v>
      </c>
      <c r="E147" s="7"/>
    </row>
    <row r="148" hidden="1">
      <c r="A148" s="10"/>
      <c r="B148" s="12"/>
      <c r="C148" s="16"/>
      <c r="D148" s="11"/>
      <c r="E148" s="12"/>
    </row>
    <row r="149" hidden="1">
      <c r="A149" s="19" t="s">
        <v>1657</v>
      </c>
      <c r="B149" s="6"/>
      <c r="C149" s="6"/>
      <c r="D149" s="6"/>
      <c r="E149" s="7"/>
    </row>
    <row r="150" hidden="1">
      <c r="A150" s="20" t="s">
        <v>1658</v>
      </c>
      <c r="B150" s="21" t="s">
        <v>1659</v>
      </c>
      <c r="C150" s="22" t="s">
        <v>1660</v>
      </c>
      <c r="D150" s="21" t="s">
        <v>1661</v>
      </c>
      <c r="E150" s="23" t="s">
        <v>13</v>
      </c>
    </row>
    <row r="151" hidden="1">
      <c r="A151" s="24" t="s">
        <v>1662</v>
      </c>
      <c r="B151" s="25">
        <v>5351.0</v>
      </c>
      <c r="C151" s="26">
        <f>(2000*2)+(1000*1)+(500*0)+(200*1)+(100*1)+(50*1)+(10*0)+(5*0)+(2*0)+(1*1)</f>
        <v>5351</v>
      </c>
      <c r="D151" s="27">
        <f t="shared" ref="D151:D166" si="6">C151-B151</f>
        <v>0</v>
      </c>
      <c r="E151" s="41"/>
    </row>
    <row r="152" hidden="1">
      <c r="A152" s="24" t="s">
        <v>1663</v>
      </c>
      <c r="B152" s="29">
        <v>10799.0</v>
      </c>
      <c r="C152" s="26">
        <f>1542+1768+1401+565+2344+1508</f>
        <v>9128</v>
      </c>
      <c r="D152" s="27">
        <f t="shared" si="6"/>
        <v>-1671</v>
      </c>
      <c r="E152" s="40" t="s">
        <v>3849</v>
      </c>
    </row>
    <row r="153" hidden="1">
      <c r="A153" s="24" t="s">
        <v>1664</v>
      </c>
      <c r="B153" s="29">
        <v>0.0</v>
      </c>
      <c r="C153" s="26"/>
      <c r="D153" s="27">
        <f t="shared" si="6"/>
        <v>0</v>
      </c>
      <c r="E153" s="41"/>
    </row>
    <row r="154" hidden="1">
      <c r="A154" s="24" t="s">
        <v>1666</v>
      </c>
      <c r="B154" s="29">
        <v>0.0</v>
      </c>
      <c r="C154" s="26"/>
      <c r="D154" s="27">
        <f t="shared" si="6"/>
        <v>0</v>
      </c>
      <c r="E154" s="41"/>
    </row>
    <row r="155" hidden="1">
      <c r="A155" s="30" t="s">
        <v>1668</v>
      </c>
      <c r="B155" s="29">
        <v>0.0</v>
      </c>
      <c r="C155" s="26"/>
      <c r="D155" s="27">
        <f t="shared" si="6"/>
        <v>0</v>
      </c>
      <c r="E155" s="41"/>
    </row>
    <row r="156" hidden="1">
      <c r="A156" s="30" t="s">
        <v>1669</v>
      </c>
      <c r="B156" s="29">
        <v>0.0</v>
      </c>
      <c r="C156" s="26"/>
      <c r="D156" s="27">
        <f t="shared" si="6"/>
        <v>0</v>
      </c>
      <c r="E156" s="41"/>
    </row>
    <row r="157" hidden="1">
      <c r="A157" s="30" t="s">
        <v>1671</v>
      </c>
      <c r="B157" s="29">
        <v>0.0</v>
      </c>
      <c r="C157" s="63"/>
      <c r="D157" s="27">
        <f t="shared" si="6"/>
        <v>0</v>
      </c>
      <c r="E157" s="41"/>
    </row>
    <row r="158" hidden="1">
      <c r="A158" s="31" t="s">
        <v>1673</v>
      </c>
      <c r="B158" s="29">
        <v>0.0</v>
      </c>
      <c r="C158" s="26"/>
      <c r="D158" s="27">
        <f t="shared" si="6"/>
        <v>0</v>
      </c>
      <c r="E158" s="41"/>
    </row>
    <row r="159" hidden="1">
      <c r="A159" s="32" t="s">
        <v>1674</v>
      </c>
      <c r="B159" s="29">
        <v>37582.0</v>
      </c>
      <c r="C159" s="33">
        <f t="array" ref="C159">SUMIFS(INDIRECT(A141 &amp; " Restia!C:C"), INDIRECT(A141 &amp; " Restia!A:A"), A159, INDIRECT(A141 &amp; " Restia!B:B"), "&lt;&gt;canceled")</f>
        <v>36345</v>
      </c>
      <c r="D159" s="27">
        <f t="shared" si="6"/>
        <v>-1237</v>
      </c>
      <c r="E159" s="41"/>
    </row>
    <row r="160" hidden="1">
      <c r="A160" s="32" t="s">
        <v>1675</v>
      </c>
      <c r="B160" s="29">
        <v>19559.0</v>
      </c>
      <c r="C160" s="9">
        <f t="array" ref="C160">SUMIFS( INDIRECT(A141 &amp; " Restia!C:C"), INDIRECT(A141 &amp; " Restia!A:A"), A160, INDIRECT(A141 &amp; " Restia!B:B"), "&lt;&gt;canceled" )</f>
        <v>22966</v>
      </c>
      <c r="D160" s="27">
        <f t="shared" si="6"/>
        <v>3407</v>
      </c>
      <c r="E160" s="41"/>
    </row>
    <row r="161" hidden="1">
      <c r="A161" s="32" t="s">
        <v>1676</v>
      </c>
      <c r="B161" s="29">
        <v>55315.5</v>
      </c>
      <c r="C161" s="9">
        <f t="array" ref="C161">SUMIFS( INDIRECT(A141 &amp; " Restia!C:C"), INDIRECT(A141 &amp; " Restia!A:A"), "damejidlo", INDIRECT(A141 &amp; " Restia!G:G"), "online", INDIRECT(A141 &amp; " Restia!B:B"), "&lt;&gt;canceled" )</f>
        <v>20782</v>
      </c>
      <c r="D161" s="27">
        <f t="shared" si="6"/>
        <v>-34533.5</v>
      </c>
      <c r="E161" s="41"/>
    </row>
    <row r="162" hidden="1">
      <c r="A162" s="32" t="s">
        <v>1677</v>
      </c>
      <c r="B162" s="29">
        <v>16877.0</v>
      </c>
      <c r="C162" s="9">
        <f t="array" ref="C162">SUMIFS( INDIRECT(A141 &amp; " Restia!C:C"), INDIRECT(A141 &amp; " Restia!A:A"), "generic", INDIRECT(A141 &amp; " Restia!G:G"), "online", INDIRECT(A141 &amp; " Restia!B:B"), "&lt;&gt;canceled" )</f>
        <v>15906</v>
      </c>
      <c r="D162" s="27">
        <f t="shared" si="6"/>
        <v>-971</v>
      </c>
      <c r="E162" s="41"/>
    </row>
    <row r="163" hidden="1">
      <c r="A163" s="32" t="s">
        <v>1679</v>
      </c>
      <c r="B163" s="29">
        <v>1473.0</v>
      </c>
      <c r="C163" s="9">
        <f t="array" ref="C163">SUMIFS( INDIRECT(A141 &amp; " Restia!C:C"), INDIRECT(A141 &amp; " Restia!E:E"), "wolt kurýr", INDIRECT(A141 &amp; " Restia!A:A"), "&lt;&gt;wolt", INDIRECT(A141 &amp; " Restia!G:G"), "cash", INDIRECT(A141 &amp; " Restia!B:B"), "&lt;&gt;canceled" )</f>
        <v>702</v>
      </c>
      <c r="D163" s="27">
        <f t="shared" si="6"/>
        <v>-771</v>
      </c>
      <c r="E163" s="41"/>
    </row>
    <row r="164" hidden="1">
      <c r="A164" s="32" t="s">
        <v>1680</v>
      </c>
      <c r="B164" s="29">
        <v>0.0</v>
      </c>
      <c r="C164" s="9">
        <f t="array" ref="C164">SUMIFS( INDIRECT(A141 &amp; " Restia!C:C"), INDIRECT(A141 &amp; " Restia!A:A"), "damejidlo", INDIRECT(A141 &amp; " Restia!G:G"), "cash", INDIRECT(A141 &amp; " Restia!B:B"), "&lt;&gt;canceled")</f>
        <v>0</v>
      </c>
      <c r="D164" s="27">
        <f t="shared" si="6"/>
        <v>0</v>
      </c>
      <c r="E164" s="41"/>
    </row>
    <row r="165" hidden="1">
      <c r="A165" s="35" t="s">
        <v>1681</v>
      </c>
      <c r="B165" s="29">
        <v>146950.9</v>
      </c>
      <c r="C165" s="9">
        <f t="array" ref="C165">SUM(INDIRECT(A141 &amp; " Restia!C:C")) - SUMIFS(INDIRECT(A141 &amp; " Restia!C:C"), INDIRECT(A141 &amp; " Restia!B:B"), "canceled")</f>
        <v>108196.5</v>
      </c>
      <c r="D165" s="27">
        <f t="shared" si="6"/>
        <v>-38754.4</v>
      </c>
      <c r="E165" s="41"/>
    </row>
    <row r="166" hidden="1">
      <c r="A166" s="36" t="s">
        <v>1682</v>
      </c>
      <c r="B166" s="42">
        <v>5.599999999998545</v>
      </c>
      <c r="C166" s="70">
        <f>sum(C151:C163)-C165</f>
        <v>2983.5</v>
      </c>
      <c r="D166" s="44">
        <f t="shared" si="6"/>
        <v>2977.9</v>
      </c>
      <c r="E166" s="45"/>
    </row>
    <row r="167" hidden="1"/>
    <row r="168" hidden="1"/>
    <row r="169" hidden="1">
      <c r="A169" s="5" t="s">
        <v>1983</v>
      </c>
      <c r="B169" s="6"/>
      <c r="C169" s="6"/>
      <c r="D169" s="6"/>
      <c r="E169" s="7"/>
    </row>
    <row r="170" hidden="1">
      <c r="A170" s="10"/>
      <c r="B170" s="11"/>
      <c r="C170" s="11"/>
      <c r="D170" s="11"/>
      <c r="E170" s="12"/>
    </row>
    <row r="171" hidden="1">
      <c r="A171" s="5" t="s">
        <v>1655</v>
      </c>
      <c r="B171" s="6"/>
      <c r="C171" s="6"/>
      <c r="D171" s="6"/>
      <c r="E171" s="7"/>
    </row>
    <row r="172" hidden="1">
      <c r="A172" s="10"/>
      <c r="B172" s="11"/>
      <c r="C172" s="11"/>
      <c r="D172" s="11"/>
      <c r="E172" s="12"/>
    </row>
    <row r="173" hidden="1">
      <c r="A173" s="13">
        <v>45565.0</v>
      </c>
      <c r="B173" s="6"/>
      <c r="C173" s="14" t="s">
        <v>1656</v>
      </c>
      <c r="D173" s="15">
        <v>45565.0</v>
      </c>
      <c r="E173" s="7"/>
    </row>
    <row r="174" hidden="1">
      <c r="A174" s="10"/>
      <c r="B174" s="11"/>
      <c r="C174" s="16"/>
      <c r="D174" s="11"/>
      <c r="E174" s="12"/>
    </row>
    <row r="175" hidden="1">
      <c r="A175" s="17" t="str">
        <f>CHOOSE(WEEKDAY(A173), "Neděle", "Pondělí", "Úterý", "Středa", "Čtvrtek", "Pátek", "Sobota")</f>
        <v>Pondělí</v>
      </c>
      <c r="B175" s="7"/>
      <c r="C175" s="16"/>
      <c r="D175" s="18" t="str">
        <f>CHOOSE(WEEKDAY(D173), "Neděle", "Pondělí", "Úterý", "Středa", "Čtvrtek", "Pátek", "Sobota")</f>
        <v>Pondělí</v>
      </c>
      <c r="E175" s="7"/>
    </row>
    <row r="176" hidden="1">
      <c r="A176" s="10"/>
      <c r="B176" s="12"/>
      <c r="C176" s="16"/>
      <c r="D176" s="11"/>
      <c r="E176" s="12"/>
    </row>
    <row r="177" hidden="1">
      <c r="A177" s="19" t="s">
        <v>1657</v>
      </c>
      <c r="B177" s="6"/>
      <c r="C177" s="6"/>
      <c r="D177" s="6"/>
      <c r="E177" s="7"/>
    </row>
    <row r="178" hidden="1">
      <c r="A178" s="20" t="s">
        <v>1658</v>
      </c>
      <c r="B178" s="21" t="s">
        <v>1659</v>
      </c>
      <c r="C178" s="22" t="s">
        <v>1660</v>
      </c>
      <c r="D178" s="21" t="s">
        <v>1661</v>
      </c>
      <c r="E178" s="23" t="s">
        <v>13</v>
      </c>
    </row>
    <row r="179" hidden="1">
      <c r="A179" s="24" t="s">
        <v>1662</v>
      </c>
      <c r="B179" s="25">
        <v>0.0</v>
      </c>
      <c r="C179" s="26">
        <f>(2000*0)+(1000*0)+(500*0)+(200*0)+(100*0)+(50*0)+(10*0)+(5*0)+(2*0)+(1*0)</f>
        <v>0</v>
      </c>
      <c r="D179" s="27">
        <f t="shared" ref="D179:D194" si="7">C179-B179</f>
        <v>0</v>
      </c>
      <c r="E179" s="41"/>
    </row>
    <row r="180" hidden="1">
      <c r="A180" s="24" t="s">
        <v>1663</v>
      </c>
      <c r="B180" s="29">
        <v>1331.0</v>
      </c>
      <c r="C180" s="26">
        <v>1331.0</v>
      </c>
      <c r="D180" s="27">
        <f t="shared" si="7"/>
        <v>0</v>
      </c>
      <c r="E180" s="40"/>
    </row>
    <row r="181" hidden="1">
      <c r="A181" s="24" t="s">
        <v>1664</v>
      </c>
      <c r="B181" s="29">
        <v>0.0</v>
      </c>
      <c r="C181" s="26"/>
      <c r="D181" s="27">
        <f t="shared" si="7"/>
        <v>0</v>
      </c>
      <c r="E181" s="41"/>
    </row>
    <row r="182" hidden="1">
      <c r="A182" s="24" t="s">
        <v>1666</v>
      </c>
      <c r="B182" s="29">
        <v>0.0</v>
      </c>
      <c r="C182" s="26"/>
      <c r="D182" s="27">
        <f t="shared" si="7"/>
        <v>0</v>
      </c>
      <c r="E182" s="41"/>
    </row>
    <row r="183" hidden="1">
      <c r="A183" s="30" t="s">
        <v>1668</v>
      </c>
      <c r="B183" s="29">
        <v>0.0</v>
      </c>
      <c r="C183" s="26"/>
      <c r="D183" s="27">
        <f t="shared" si="7"/>
        <v>0</v>
      </c>
      <c r="E183" s="41"/>
    </row>
    <row r="184" hidden="1">
      <c r="A184" s="30" t="s">
        <v>1669</v>
      </c>
      <c r="B184" s="29">
        <v>0.0</v>
      </c>
      <c r="C184" s="26"/>
      <c r="D184" s="27">
        <f t="shared" si="7"/>
        <v>0</v>
      </c>
      <c r="E184" s="41"/>
    </row>
    <row r="185" hidden="1">
      <c r="A185" s="30" t="s">
        <v>1671</v>
      </c>
      <c r="B185" s="29">
        <v>0.0</v>
      </c>
      <c r="C185" s="63"/>
      <c r="D185" s="27">
        <f t="shared" si="7"/>
        <v>0</v>
      </c>
      <c r="E185" s="40" t="s">
        <v>3850</v>
      </c>
    </row>
    <row r="186" hidden="1">
      <c r="A186" s="31" t="s">
        <v>1673</v>
      </c>
      <c r="B186" s="29">
        <v>0.0</v>
      </c>
      <c r="C186" s="26"/>
      <c r="D186" s="27">
        <f t="shared" si="7"/>
        <v>0</v>
      </c>
      <c r="E186" s="41"/>
    </row>
    <row r="187" hidden="1">
      <c r="A187" s="32" t="s">
        <v>1674</v>
      </c>
      <c r="B187" s="29">
        <v>2429.0</v>
      </c>
      <c r="C187" s="33">
        <f t="array" ref="C187">SUMIFS(INDIRECT(A169 &amp; " Restia!C:C"), INDIRECT(A169 &amp; " Restia!A:A"), A187, INDIRECT(A169 &amp; " Restia!B:B"), "&lt;&gt;canceled")</f>
        <v>36345</v>
      </c>
      <c r="D187" s="27">
        <f t="shared" si="7"/>
        <v>33916</v>
      </c>
      <c r="E187" s="41"/>
    </row>
    <row r="188" hidden="1">
      <c r="A188" s="32" t="s">
        <v>1675</v>
      </c>
      <c r="B188" s="29">
        <v>1828.0</v>
      </c>
      <c r="C188" s="9">
        <f t="array" ref="C188">SUMIFS( INDIRECT(A169 &amp; " Restia!C:C"), INDIRECT(A169 &amp; " Restia!A:A"), A188, INDIRECT(A169 &amp; " Restia!B:B"), "&lt;&gt;canceled" )</f>
        <v>22966</v>
      </c>
      <c r="D188" s="27">
        <f t="shared" si="7"/>
        <v>21138</v>
      </c>
      <c r="E188" s="41"/>
    </row>
    <row r="189" hidden="1">
      <c r="A189" s="32" t="s">
        <v>1676</v>
      </c>
      <c r="B189" s="29">
        <v>4618.5</v>
      </c>
      <c r="C189" s="9">
        <f t="array" ref="C189">SUMIFS( INDIRECT(A169 &amp; " Restia!C:C"), INDIRECT(A169 &amp; " Restia!A:A"), "damejidlo", INDIRECT(A169 &amp; " Restia!G:G"), "online", INDIRECT(A169 &amp; " Restia!B:B"), "&lt;&gt;canceled" )</f>
        <v>20782</v>
      </c>
      <c r="D189" s="27">
        <f t="shared" si="7"/>
        <v>16163.5</v>
      </c>
      <c r="E189" s="41"/>
    </row>
    <row r="190" hidden="1">
      <c r="A190" s="32" t="s">
        <v>1677</v>
      </c>
      <c r="B190" s="29">
        <v>1190.0</v>
      </c>
      <c r="C190" s="9">
        <f t="array" ref="C190">SUMIFS( INDIRECT(A169 &amp; " Restia!C:C"), INDIRECT(A169 &amp; " Restia!A:A"), "generic", INDIRECT(A169 &amp; " Restia!G:G"), "online", INDIRECT(A169 &amp; " Restia!B:B"), "&lt;&gt;canceled" )</f>
        <v>15906</v>
      </c>
      <c r="D190" s="27">
        <f t="shared" si="7"/>
        <v>14716</v>
      </c>
      <c r="E190" s="41"/>
    </row>
    <row r="191" hidden="1">
      <c r="A191" s="32" t="s">
        <v>1679</v>
      </c>
      <c r="B191" s="29">
        <v>7644.0</v>
      </c>
      <c r="C191" s="9">
        <f t="array" ref="C191">SUMIFS( INDIRECT(A169 &amp; " Restia!C:C"), INDIRECT(A169 &amp; " Restia!E:E"), "wolt kurýr", INDIRECT(A169 &amp; " Restia!A:A"), "&lt;&gt;wolt", INDIRECT(A169 &amp; " Restia!G:G"), "cash", INDIRECT(A169 &amp; " Restia!B:B"), "&lt;&gt;canceled" )</f>
        <v>702</v>
      </c>
      <c r="D191" s="27">
        <f t="shared" si="7"/>
        <v>-6942</v>
      </c>
      <c r="E191" s="41"/>
    </row>
    <row r="192" hidden="1">
      <c r="A192" s="32" t="s">
        <v>1680</v>
      </c>
      <c r="B192" s="29">
        <v>0.0</v>
      </c>
      <c r="C192" s="9">
        <f t="array" ref="C192">SUMIFS( INDIRECT(A169 &amp; " Restia!C:C"), INDIRECT(A169 &amp; " Restia!A:A"), "damejidlo", INDIRECT(A169 &amp; " Restia!G:G"), "cash", INDIRECT(A169 &amp; " Restia!B:B"), "&lt;&gt;canceled")</f>
        <v>0</v>
      </c>
      <c r="D192" s="27">
        <f t="shared" si="7"/>
        <v>0</v>
      </c>
      <c r="E192" s="41"/>
    </row>
    <row r="193" hidden="1">
      <c r="A193" s="35" t="s">
        <v>1681</v>
      </c>
      <c r="B193" s="29">
        <v>19040.5</v>
      </c>
      <c r="C193" s="9">
        <f t="array" ref="C193">SUM(INDIRECT(A169 &amp; " Restia!C:C")) - SUMIFS(INDIRECT(A169 &amp; " Restia!C:C"), INDIRECT(A169 &amp; " Restia!B:B"), "canceled")</f>
        <v>108196.5</v>
      </c>
      <c r="D193" s="27">
        <f t="shared" si="7"/>
        <v>89156</v>
      </c>
      <c r="E193" s="41"/>
    </row>
    <row r="194" hidden="1">
      <c r="A194" s="36" t="s">
        <v>1682</v>
      </c>
      <c r="B194" s="42">
        <v>0.0</v>
      </c>
      <c r="C194" s="70">
        <f>sum(C179:C191)-C193</f>
        <v>-10164.5</v>
      </c>
      <c r="D194" s="44">
        <f t="shared" si="7"/>
        <v>-10164.5</v>
      </c>
      <c r="E194" s="45"/>
    </row>
    <row r="195" hidden="1"/>
    <row r="196" hidden="1"/>
    <row r="197" hidden="1">
      <c r="A197" s="5" t="s">
        <v>1983</v>
      </c>
      <c r="B197" s="6"/>
      <c r="C197" s="6"/>
      <c r="D197" s="6"/>
      <c r="E197" s="7"/>
    </row>
    <row r="198" hidden="1">
      <c r="A198" s="10"/>
      <c r="B198" s="11"/>
      <c r="C198" s="11"/>
      <c r="D198" s="11"/>
      <c r="E198" s="12"/>
    </row>
    <row r="199" hidden="1">
      <c r="A199" s="5" t="s">
        <v>1655</v>
      </c>
      <c r="B199" s="6"/>
      <c r="C199" s="6"/>
      <c r="D199" s="6"/>
      <c r="E199" s="7"/>
    </row>
    <row r="200" hidden="1">
      <c r="A200" s="10"/>
      <c r="B200" s="11"/>
      <c r="C200" s="11"/>
      <c r="D200" s="11"/>
      <c r="E200" s="12"/>
    </row>
    <row r="201" hidden="1">
      <c r="A201" s="13">
        <v>45566.0</v>
      </c>
      <c r="B201" s="6"/>
      <c r="C201" s="14" t="s">
        <v>1656</v>
      </c>
      <c r="D201" s="15">
        <v>45571.0</v>
      </c>
      <c r="E201" s="7"/>
    </row>
    <row r="202" hidden="1">
      <c r="A202" s="10"/>
      <c r="B202" s="11"/>
      <c r="C202" s="16"/>
      <c r="D202" s="11"/>
      <c r="E202" s="12"/>
    </row>
    <row r="203" hidden="1">
      <c r="A203" s="17" t="str">
        <f>CHOOSE(WEEKDAY(A201), "Neděle", "Pondělí", "Úterý", "Středa", "Čtvrtek", "Pátek", "Sobota")</f>
        <v>Úterý</v>
      </c>
      <c r="B203" s="7"/>
      <c r="C203" s="16"/>
      <c r="D203" s="18" t="str">
        <f>CHOOSE(WEEKDAY(D201), "Neděle", "Pondělí", "Úterý", "Středa", "Čtvrtek", "Pátek", "Sobota")</f>
        <v>Neděle</v>
      </c>
      <c r="E203" s="7"/>
    </row>
    <row r="204" hidden="1">
      <c r="A204" s="10"/>
      <c r="B204" s="12"/>
      <c r="C204" s="16"/>
      <c r="D204" s="11"/>
      <c r="E204" s="12"/>
    </row>
    <row r="205" hidden="1">
      <c r="A205" s="19" t="s">
        <v>1657</v>
      </c>
      <c r="B205" s="6"/>
      <c r="C205" s="6"/>
      <c r="D205" s="6"/>
      <c r="E205" s="7"/>
    </row>
    <row r="206" hidden="1">
      <c r="A206" s="20" t="s">
        <v>1658</v>
      </c>
      <c r="B206" s="21" t="s">
        <v>1659</v>
      </c>
      <c r="C206" s="22" t="s">
        <v>1660</v>
      </c>
      <c r="D206" s="21" t="s">
        <v>1661</v>
      </c>
      <c r="E206" s="23" t="s">
        <v>13</v>
      </c>
    </row>
    <row r="207" hidden="1">
      <c r="A207" s="24" t="s">
        <v>1662</v>
      </c>
      <c r="B207" s="25">
        <v>2886.0</v>
      </c>
      <c r="C207" s="26">
        <v>2886.0</v>
      </c>
      <c r="D207" s="27">
        <f t="shared" ref="D207:D222" si="8">C207-B207</f>
        <v>0</v>
      </c>
      <c r="E207" s="41"/>
    </row>
    <row r="208" hidden="1">
      <c r="A208" s="24" t="s">
        <v>1663</v>
      </c>
      <c r="B208" s="29">
        <v>14886.0</v>
      </c>
      <c r="C208" s="26">
        <f>458+3649+2889</f>
        <v>6996</v>
      </c>
      <c r="D208" s="27">
        <f t="shared" si="8"/>
        <v>-7890</v>
      </c>
      <c r="E208" s="40" t="s">
        <v>3851</v>
      </c>
    </row>
    <row r="209" hidden="1">
      <c r="A209" s="24" t="s">
        <v>1664</v>
      </c>
      <c r="B209" s="29">
        <v>0.0</v>
      </c>
      <c r="C209" s="26"/>
      <c r="D209" s="27">
        <f t="shared" si="8"/>
        <v>0</v>
      </c>
      <c r="E209" s="41"/>
    </row>
    <row r="210" hidden="1">
      <c r="A210" s="24" t="s">
        <v>1666</v>
      </c>
      <c r="B210" s="29">
        <v>0.0</v>
      </c>
      <c r="C210" s="26"/>
      <c r="D210" s="27">
        <f t="shared" si="8"/>
        <v>0</v>
      </c>
      <c r="E210" s="41"/>
    </row>
    <row r="211" hidden="1">
      <c r="A211" s="30" t="s">
        <v>1668</v>
      </c>
      <c r="B211" s="29">
        <v>0.0</v>
      </c>
      <c r="C211" s="26"/>
      <c r="D211" s="27">
        <f t="shared" si="8"/>
        <v>0</v>
      </c>
      <c r="E211" s="41"/>
    </row>
    <row r="212" hidden="1">
      <c r="A212" s="30" t="s">
        <v>1669</v>
      </c>
      <c r="B212" s="29">
        <v>0.0</v>
      </c>
      <c r="C212" s="26"/>
      <c r="D212" s="27">
        <f t="shared" si="8"/>
        <v>0</v>
      </c>
      <c r="E212" s="41"/>
    </row>
    <row r="213" hidden="1">
      <c r="A213" s="30" t="s">
        <v>1671</v>
      </c>
      <c r="B213" s="29">
        <v>0.0</v>
      </c>
      <c r="C213" s="63"/>
      <c r="D213" s="27">
        <f t="shared" si="8"/>
        <v>0</v>
      </c>
      <c r="E213" s="40"/>
    </row>
    <row r="214" hidden="1">
      <c r="A214" s="31" t="s">
        <v>1673</v>
      </c>
      <c r="B214" s="29">
        <v>0.0</v>
      </c>
      <c r="C214" s="26"/>
      <c r="D214" s="27">
        <f t="shared" si="8"/>
        <v>0</v>
      </c>
      <c r="E214" s="41"/>
    </row>
    <row r="215" hidden="1">
      <c r="A215" s="32" t="s">
        <v>1674</v>
      </c>
      <c r="B215" s="29">
        <v>35227.0</v>
      </c>
      <c r="C215" s="33">
        <f t="array" ref="C215">SUMIFS(INDIRECT(A197 &amp; " Restia!C:C"), INDIRECT(A197 &amp; " Restia!A:A"), A215, INDIRECT(A197 &amp; " Restia!B:B"), "&lt;&gt;canceled")</f>
        <v>36345</v>
      </c>
      <c r="D215" s="27">
        <f t="shared" si="8"/>
        <v>1118</v>
      </c>
      <c r="E215" s="41"/>
    </row>
    <row r="216" hidden="1">
      <c r="A216" s="32" t="s">
        <v>1675</v>
      </c>
      <c r="B216" s="29">
        <v>15431.0</v>
      </c>
      <c r="C216" s="9">
        <f t="array" ref="C216">SUMIFS( INDIRECT(A197 &amp; " Restia!C:C"), INDIRECT(A197 &amp; " Restia!A:A"), A216, INDIRECT(A197 &amp; " Restia!B:B"), "&lt;&gt;canceled" )</f>
        <v>22966</v>
      </c>
      <c r="D216" s="27">
        <f t="shared" si="8"/>
        <v>7535</v>
      </c>
      <c r="E216" s="41"/>
    </row>
    <row r="217" hidden="1">
      <c r="A217" s="32" t="s">
        <v>1676</v>
      </c>
      <c r="B217" s="29">
        <v>45173.0</v>
      </c>
      <c r="C217" s="9">
        <f t="array" ref="C217">SUMIFS( INDIRECT(A197 &amp; " Restia!C:C"), INDIRECT(A197 &amp; " Restia!A:A"), "damejidlo", INDIRECT(A197 &amp; " Restia!G:G"), "online", INDIRECT(A197 &amp; " Restia!B:B"), "&lt;&gt;canceled" )</f>
        <v>20782</v>
      </c>
      <c r="D217" s="27">
        <f t="shared" si="8"/>
        <v>-24391</v>
      </c>
      <c r="E217" s="41"/>
    </row>
    <row r="218" hidden="1">
      <c r="A218" s="32" t="s">
        <v>1677</v>
      </c>
      <c r="B218" s="29">
        <v>13589.0</v>
      </c>
      <c r="C218" s="9">
        <f t="array" ref="C218">SUMIFS( INDIRECT(A197 &amp; " Restia!C:C"), INDIRECT(A197 &amp; " Restia!A:A"), "generic", INDIRECT(A197 &amp; " Restia!G:G"), "online", INDIRECT(A197 &amp; " Restia!B:B"), "&lt;&gt;canceled" )</f>
        <v>15906</v>
      </c>
      <c r="D218" s="27">
        <f t="shared" si="8"/>
        <v>2317</v>
      </c>
      <c r="E218" s="41"/>
    </row>
    <row r="219" hidden="1">
      <c r="A219" s="32" t="s">
        <v>1679</v>
      </c>
      <c r="B219" s="29">
        <v>3219.0</v>
      </c>
      <c r="C219" s="9">
        <f t="array" ref="C219">SUMIFS( INDIRECT(A197 &amp; " Restia!C:C"), INDIRECT(A197 &amp; " Restia!E:E"), "wolt kurýr", INDIRECT(A197 &amp; " Restia!A:A"), "&lt;&gt;wolt", INDIRECT(A197 &amp; " Restia!G:G"), "cash", INDIRECT(A197 &amp; " Restia!B:B"), "&lt;&gt;canceled" )</f>
        <v>702</v>
      </c>
      <c r="D219" s="27">
        <f t="shared" si="8"/>
        <v>-2517</v>
      </c>
      <c r="E219" s="41"/>
    </row>
    <row r="220" hidden="1">
      <c r="A220" s="32" t="s">
        <v>1680</v>
      </c>
      <c r="B220" s="29">
        <v>0.0</v>
      </c>
      <c r="C220" s="9">
        <f t="array" ref="C220">SUMIFS( INDIRECT(A197 &amp; " Restia!C:C"), INDIRECT(A197 &amp; " Restia!A:A"), "damejidlo", INDIRECT(A197 &amp; " Restia!G:G"), "cash", INDIRECT(A197 &amp; " Restia!B:B"), "&lt;&gt;canceled")</f>
        <v>0</v>
      </c>
      <c r="D220" s="27">
        <f t="shared" si="8"/>
        <v>0</v>
      </c>
      <c r="E220" s="41"/>
    </row>
    <row r="221" hidden="1">
      <c r="A221" s="35" t="s">
        <v>1681</v>
      </c>
      <c r="B221" s="29">
        <v>130411.0</v>
      </c>
      <c r="C221" s="9">
        <f t="array" ref="C221">SUM(INDIRECT(A197 &amp; " Restia!C:C")) - SUMIFS(INDIRECT(A197 &amp; " Restia!C:C"), INDIRECT(A197 &amp; " Restia!B:B"), "canceled")</f>
        <v>108196.5</v>
      </c>
      <c r="D221" s="27">
        <f t="shared" si="8"/>
        <v>-22214.5</v>
      </c>
      <c r="E221" s="41"/>
    </row>
    <row r="222" hidden="1">
      <c r="A222" s="36" t="s">
        <v>1682</v>
      </c>
      <c r="B222" s="42">
        <v>0.0</v>
      </c>
      <c r="C222" s="70">
        <f>sum(C207:C219)-C221</f>
        <v>-1613.5</v>
      </c>
      <c r="D222" s="44">
        <f t="shared" si="8"/>
        <v>-1613.5</v>
      </c>
      <c r="E222" s="45"/>
    </row>
    <row r="223" hidden="1"/>
    <row r="224" hidden="1"/>
    <row r="225" hidden="1">
      <c r="A225" s="5" t="s">
        <v>1983</v>
      </c>
      <c r="B225" s="6"/>
      <c r="C225" s="6"/>
      <c r="D225" s="6"/>
      <c r="E225" s="7"/>
    </row>
    <row r="226" hidden="1">
      <c r="A226" s="10"/>
      <c r="B226" s="11"/>
      <c r="C226" s="11"/>
      <c r="D226" s="11"/>
      <c r="E226" s="12"/>
    </row>
    <row r="227" hidden="1">
      <c r="A227" s="5" t="s">
        <v>1655</v>
      </c>
      <c r="B227" s="6"/>
      <c r="C227" s="6"/>
      <c r="D227" s="6"/>
      <c r="E227" s="7"/>
    </row>
    <row r="228" hidden="1">
      <c r="A228" s="10"/>
      <c r="B228" s="11"/>
      <c r="C228" s="11"/>
      <c r="D228" s="11"/>
      <c r="E228" s="12"/>
    </row>
    <row r="229" hidden="1">
      <c r="A229" s="13">
        <v>45572.0</v>
      </c>
      <c r="B229" s="6"/>
      <c r="C229" s="14" t="s">
        <v>1656</v>
      </c>
      <c r="D229" s="15">
        <v>45578.0</v>
      </c>
      <c r="E229" s="7"/>
    </row>
    <row r="230" hidden="1">
      <c r="A230" s="10"/>
      <c r="B230" s="11"/>
      <c r="C230" s="16"/>
      <c r="D230" s="11"/>
      <c r="E230" s="12"/>
    </row>
    <row r="231" hidden="1">
      <c r="A231" s="17" t="str">
        <f>CHOOSE(WEEKDAY(A229), "Neděle", "Pondělí", "Úterý", "Středa", "Čtvrtek", "Pátek", "Sobota")</f>
        <v>Pondělí</v>
      </c>
      <c r="B231" s="7"/>
      <c r="C231" s="16"/>
      <c r="D231" s="18" t="str">
        <f>CHOOSE(WEEKDAY(D229), "Neděle", "Pondělí", "Úterý", "Středa", "Čtvrtek", "Pátek", "Sobota")</f>
        <v>Neděle</v>
      </c>
      <c r="E231" s="7"/>
    </row>
    <row r="232" hidden="1">
      <c r="A232" s="10"/>
      <c r="B232" s="12"/>
      <c r="C232" s="16"/>
      <c r="D232" s="11"/>
      <c r="E232" s="12"/>
    </row>
    <row r="233" hidden="1">
      <c r="A233" s="19" t="s">
        <v>1657</v>
      </c>
      <c r="B233" s="6"/>
      <c r="C233" s="6"/>
      <c r="D233" s="6"/>
      <c r="E233" s="7"/>
    </row>
    <row r="234" hidden="1">
      <c r="A234" s="20" t="s">
        <v>1658</v>
      </c>
      <c r="B234" s="21" t="s">
        <v>1659</v>
      </c>
      <c r="C234" s="22" t="s">
        <v>1660</v>
      </c>
      <c r="D234" s="21" t="s">
        <v>1661</v>
      </c>
      <c r="E234" s="23" t="s">
        <v>13</v>
      </c>
    </row>
    <row r="235" hidden="1">
      <c r="A235" s="24" t="s">
        <v>1662</v>
      </c>
      <c r="B235" s="25">
        <v>4375.0</v>
      </c>
      <c r="C235" s="26">
        <f>4375</f>
        <v>4375</v>
      </c>
      <c r="D235" s="27">
        <f t="shared" ref="D235:D250" si="9">C235-B235</f>
        <v>0</v>
      </c>
      <c r="E235" s="41"/>
    </row>
    <row r="236" hidden="1">
      <c r="A236" s="24" t="s">
        <v>1663</v>
      </c>
      <c r="B236" s="29">
        <v>7643.0</v>
      </c>
      <c r="C236" s="26">
        <v>7643.0</v>
      </c>
      <c r="D236" s="27">
        <f t="shared" si="9"/>
        <v>0</v>
      </c>
      <c r="E236" s="40"/>
    </row>
    <row r="237" hidden="1">
      <c r="A237" s="24" t="s">
        <v>1664</v>
      </c>
      <c r="B237" s="29">
        <v>0.0</v>
      </c>
      <c r="C237" s="26"/>
      <c r="D237" s="27">
        <f t="shared" si="9"/>
        <v>0</v>
      </c>
      <c r="E237" s="41"/>
    </row>
    <row r="238" hidden="1">
      <c r="A238" s="24" t="s">
        <v>1666</v>
      </c>
      <c r="B238" s="29">
        <v>0.0</v>
      </c>
      <c r="C238" s="26"/>
      <c r="D238" s="27">
        <f t="shared" si="9"/>
        <v>0</v>
      </c>
      <c r="E238" s="41"/>
    </row>
    <row r="239" hidden="1">
      <c r="A239" s="30" t="s">
        <v>1668</v>
      </c>
      <c r="B239" s="29">
        <v>0.0</v>
      </c>
      <c r="C239" s="26"/>
      <c r="D239" s="27">
        <f t="shared" si="9"/>
        <v>0</v>
      </c>
      <c r="E239" s="41"/>
    </row>
    <row r="240" hidden="1">
      <c r="A240" s="30" t="s">
        <v>1669</v>
      </c>
      <c r="B240" s="29">
        <v>0.0</v>
      </c>
      <c r="C240" s="26"/>
      <c r="D240" s="27">
        <f t="shared" si="9"/>
        <v>0</v>
      </c>
      <c r="E240" s="41"/>
    </row>
    <row r="241" hidden="1">
      <c r="A241" s="30" t="s">
        <v>1671</v>
      </c>
      <c r="B241" s="29">
        <v>0.0</v>
      </c>
      <c r="C241" s="63"/>
      <c r="D241" s="27">
        <f t="shared" si="9"/>
        <v>0</v>
      </c>
      <c r="E241" s="40"/>
    </row>
    <row r="242" hidden="1">
      <c r="A242" s="31" t="s">
        <v>1673</v>
      </c>
      <c r="B242" s="29">
        <v>0.0</v>
      </c>
      <c r="C242" s="26"/>
      <c r="D242" s="27">
        <f t="shared" si="9"/>
        <v>0</v>
      </c>
      <c r="E242" s="41"/>
    </row>
    <row r="243" hidden="1">
      <c r="A243" s="32" t="s">
        <v>1674</v>
      </c>
      <c r="B243" s="29">
        <v>43929.0</v>
      </c>
      <c r="C243" s="33">
        <f t="array" ref="C243">SUMIFS(INDIRECT(A225 &amp; " Restia!C:C"), INDIRECT(A225 &amp; " Restia!A:A"), A243, INDIRECT(A225 &amp; " Restia!B:B"), "&lt;&gt;canceled")</f>
        <v>36345</v>
      </c>
      <c r="D243" s="27">
        <f t="shared" si="9"/>
        <v>-7584</v>
      </c>
      <c r="E243" s="41"/>
    </row>
    <row r="244" hidden="1">
      <c r="A244" s="32" t="s">
        <v>1675</v>
      </c>
      <c r="B244" s="29">
        <v>15827.0</v>
      </c>
      <c r="C244" s="9">
        <f t="array" ref="C244">SUMIFS( INDIRECT(A225 &amp; " Restia!C:C"), INDIRECT(A225 &amp; " Restia!A:A"), A244, INDIRECT(A225 &amp; " Restia!B:B"), "&lt;&gt;canceled" )</f>
        <v>22966</v>
      </c>
      <c r="D244" s="27">
        <f t="shared" si="9"/>
        <v>7139</v>
      </c>
      <c r="E244" s="41"/>
    </row>
    <row r="245" hidden="1">
      <c r="A245" s="32" t="s">
        <v>1676</v>
      </c>
      <c r="B245" s="29">
        <v>43467.0</v>
      </c>
      <c r="C245" s="9">
        <f t="array" ref="C245">SUMIFS( INDIRECT(A225 &amp; " Restia!C:C"), INDIRECT(A225 &amp; " Restia!A:A"), "damejidlo", INDIRECT(A225 &amp; " Restia!G:G"), "online", INDIRECT(A225 &amp; " Restia!B:B"), "&lt;&gt;canceled" )</f>
        <v>20782</v>
      </c>
      <c r="D245" s="27">
        <f t="shared" si="9"/>
        <v>-22685</v>
      </c>
      <c r="E245" s="41"/>
    </row>
    <row r="246" hidden="1">
      <c r="A246" s="32" t="s">
        <v>1677</v>
      </c>
      <c r="B246" s="29">
        <v>14986.0</v>
      </c>
      <c r="C246" s="9">
        <f t="array" ref="C246">SUMIFS( INDIRECT(A225 &amp; " Restia!C:C"), INDIRECT(A225 &amp; " Restia!A:A"), "generic", INDIRECT(A225 &amp; " Restia!G:G"), "online", INDIRECT(A225 &amp; " Restia!B:B"), "&lt;&gt;canceled" )</f>
        <v>15906</v>
      </c>
      <c r="D246" s="27">
        <f t="shared" si="9"/>
        <v>920</v>
      </c>
      <c r="E246" s="41"/>
    </row>
    <row r="247" hidden="1">
      <c r="A247" s="32" t="s">
        <v>1679</v>
      </c>
      <c r="B247" s="29">
        <v>3812.0</v>
      </c>
      <c r="C247" s="9">
        <f t="array" ref="C247">SUMIFS( INDIRECT(A225 &amp; " Restia!C:C"), INDIRECT(A225 &amp; " Restia!E:E"), "wolt kurýr", INDIRECT(A225 &amp; " Restia!A:A"), "&lt;&gt;wolt", INDIRECT(A225 &amp; " Restia!G:G"), "cash", INDIRECT(A225 &amp; " Restia!B:B"), "&lt;&gt;canceled" )</f>
        <v>702</v>
      </c>
      <c r="D247" s="27">
        <f t="shared" si="9"/>
        <v>-3110</v>
      </c>
      <c r="E247" s="41"/>
    </row>
    <row r="248" hidden="1">
      <c r="A248" s="32" t="s">
        <v>1680</v>
      </c>
      <c r="B248" s="29">
        <v>0.0</v>
      </c>
      <c r="C248" s="9">
        <f t="array" ref="C248">SUMIFS( INDIRECT(A225 &amp; " Restia!C:C"), INDIRECT(A225 &amp; " Restia!A:A"), "damejidlo", INDIRECT(A225 &amp; " Restia!G:G"), "cash", INDIRECT(A225 &amp; " Restia!B:B"), "&lt;&gt;canceled")</f>
        <v>0</v>
      </c>
      <c r="D248" s="27">
        <f t="shared" si="9"/>
        <v>0</v>
      </c>
      <c r="E248" s="41"/>
    </row>
    <row r="249" hidden="1">
      <c r="A249" s="35" t="s">
        <v>1681</v>
      </c>
      <c r="B249" s="29">
        <v>134034.5</v>
      </c>
      <c r="C249" s="9">
        <f t="array" ref="C249">SUM(INDIRECT(A225 &amp; " Restia!C:C")) - SUMIFS(INDIRECT(A225 &amp; " Restia!C:C"), INDIRECT(A225 &amp; " Restia!B:B"), "canceled")</f>
        <v>108196.5</v>
      </c>
      <c r="D249" s="27">
        <f t="shared" si="9"/>
        <v>-25838</v>
      </c>
      <c r="E249" s="41"/>
    </row>
    <row r="250" hidden="1">
      <c r="A250" s="36" t="s">
        <v>1682</v>
      </c>
      <c r="B250" s="42">
        <v>4.5</v>
      </c>
      <c r="C250" s="70">
        <f>sum(C235:C247)-C249</f>
        <v>522.5</v>
      </c>
      <c r="D250" s="44">
        <f t="shared" si="9"/>
        <v>518</v>
      </c>
      <c r="E250" s="45"/>
    </row>
    <row r="251" hidden="1"/>
    <row r="252" hidden="1"/>
    <row r="253" hidden="1">
      <c r="A253" s="5" t="s">
        <v>1983</v>
      </c>
      <c r="B253" s="6"/>
      <c r="C253" s="6"/>
      <c r="D253" s="6"/>
      <c r="E253" s="7"/>
    </row>
    <row r="254" hidden="1">
      <c r="A254" s="10"/>
      <c r="B254" s="11"/>
      <c r="C254" s="11"/>
      <c r="D254" s="11"/>
      <c r="E254" s="12"/>
    </row>
    <row r="255" hidden="1">
      <c r="A255" s="5" t="s">
        <v>1655</v>
      </c>
      <c r="B255" s="6"/>
      <c r="C255" s="6"/>
      <c r="D255" s="6"/>
      <c r="E255" s="7"/>
    </row>
    <row r="256" hidden="1">
      <c r="A256" s="10"/>
      <c r="B256" s="11"/>
      <c r="C256" s="11"/>
      <c r="D256" s="11"/>
      <c r="E256" s="12"/>
    </row>
    <row r="257" hidden="1">
      <c r="A257" s="13">
        <v>45579.0</v>
      </c>
      <c r="B257" s="6"/>
      <c r="C257" s="14" t="s">
        <v>1656</v>
      </c>
      <c r="D257" s="15">
        <v>45585.0</v>
      </c>
      <c r="E257" s="7"/>
    </row>
    <row r="258" hidden="1">
      <c r="A258" s="10"/>
      <c r="B258" s="11"/>
      <c r="C258" s="16"/>
      <c r="D258" s="11"/>
      <c r="E258" s="12"/>
    </row>
    <row r="259" hidden="1">
      <c r="A259" s="17" t="str">
        <f>CHOOSE(WEEKDAY(A257), "Neděle", "Pondělí", "Úterý", "Středa", "Čtvrtek", "Pátek", "Sobota")</f>
        <v>Pondělí</v>
      </c>
      <c r="B259" s="7"/>
      <c r="C259" s="16"/>
      <c r="D259" s="18" t="str">
        <f>CHOOSE(WEEKDAY(D257), "Neděle", "Pondělí", "Úterý", "Středa", "Čtvrtek", "Pátek", "Sobota")</f>
        <v>Neděle</v>
      </c>
      <c r="E259" s="7"/>
    </row>
    <row r="260" hidden="1">
      <c r="A260" s="10"/>
      <c r="B260" s="12"/>
      <c r="C260" s="16"/>
      <c r="D260" s="11"/>
      <c r="E260" s="12"/>
    </row>
    <row r="261" hidden="1">
      <c r="A261" s="19" t="s">
        <v>1657</v>
      </c>
      <c r="B261" s="6"/>
      <c r="C261" s="6"/>
      <c r="D261" s="6"/>
      <c r="E261" s="7"/>
    </row>
    <row r="262" hidden="1">
      <c r="A262" s="20" t="s">
        <v>1658</v>
      </c>
      <c r="B262" s="21" t="s">
        <v>1659</v>
      </c>
      <c r="C262" s="22" t="s">
        <v>1660</v>
      </c>
      <c r="D262" s="21" t="s">
        <v>1661</v>
      </c>
      <c r="E262" s="23" t="s">
        <v>13</v>
      </c>
    </row>
    <row r="263" hidden="1">
      <c r="A263" s="24" t="s">
        <v>1662</v>
      </c>
      <c r="B263" s="25">
        <v>5304.0</v>
      </c>
      <c r="C263" s="26">
        <f>4+800+500+4000</f>
        <v>5304</v>
      </c>
      <c r="D263" s="27">
        <f t="shared" ref="D263:D278" si="10">C263-B263</f>
        <v>0</v>
      </c>
      <c r="E263" s="41"/>
    </row>
    <row r="264" hidden="1">
      <c r="A264" s="24" t="s">
        <v>1663</v>
      </c>
      <c r="B264" s="29">
        <v>12633.0</v>
      </c>
      <c r="C264" s="26">
        <f>1465+2602+2316+2246+1277+1552+1175</f>
        <v>12633</v>
      </c>
      <c r="D264" s="27">
        <f t="shared" si="10"/>
        <v>0</v>
      </c>
      <c r="E264" s="40"/>
    </row>
    <row r="265" hidden="1">
      <c r="A265" s="24" t="s">
        <v>1664</v>
      </c>
      <c r="B265" s="29">
        <v>0.0</v>
      </c>
      <c r="C265" s="26"/>
      <c r="D265" s="27">
        <f t="shared" si="10"/>
        <v>0</v>
      </c>
      <c r="E265" s="41"/>
    </row>
    <row r="266" hidden="1">
      <c r="A266" s="24" t="s">
        <v>1666</v>
      </c>
      <c r="B266" s="29">
        <v>0.0</v>
      </c>
      <c r="C266" s="26"/>
      <c r="D266" s="27">
        <f t="shared" si="10"/>
        <v>0</v>
      </c>
      <c r="E266" s="41"/>
    </row>
    <row r="267" hidden="1">
      <c r="A267" s="30" t="s">
        <v>1668</v>
      </c>
      <c r="B267" s="29">
        <v>0.0</v>
      </c>
      <c r="C267" s="26"/>
      <c r="D267" s="27">
        <f t="shared" si="10"/>
        <v>0</v>
      </c>
      <c r="E267" s="41"/>
    </row>
    <row r="268" hidden="1">
      <c r="A268" s="30" t="s">
        <v>1669</v>
      </c>
      <c r="B268" s="29">
        <v>0.0</v>
      </c>
      <c r="C268" s="26"/>
      <c r="D268" s="27">
        <f t="shared" si="10"/>
        <v>0</v>
      </c>
      <c r="E268" s="41"/>
    </row>
    <row r="269" hidden="1">
      <c r="A269" s="30" t="s">
        <v>1671</v>
      </c>
      <c r="B269" s="29">
        <v>0.0</v>
      </c>
      <c r="C269" s="63"/>
      <c r="D269" s="27">
        <f t="shared" si="10"/>
        <v>0</v>
      </c>
      <c r="E269" s="40"/>
    </row>
    <row r="270" hidden="1">
      <c r="A270" s="31" t="s">
        <v>1673</v>
      </c>
      <c r="B270" s="29">
        <v>80.0</v>
      </c>
      <c r="C270" s="26"/>
      <c r="D270" s="27">
        <f t="shared" si="10"/>
        <v>-80</v>
      </c>
      <c r="E270" s="41"/>
    </row>
    <row r="271" hidden="1">
      <c r="A271" s="32" t="s">
        <v>1674</v>
      </c>
      <c r="B271" s="29">
        <v>40833.0</v>
      </c>
      <c r="C271" s="33">
        <f t="array" ref="C271">SUMIFS(INDIRECT(A253 &amp; " Restia!C:C"), INDIRECT(A253 &amp; " Restia!A:A"), A271, INDIRECT(A253 &amp; " Restia!B:B"), "&lt;&gt;canceled")</f>
        <v>36345</v>
      </c>
      <c r="D271" s="27">
        <f t="shared" si="10"/>
        <v>-4488</v>
      </c>
      <c r="E271" s="41"/>
    </row>
    <row r="272" hidden="1">
      <c r="A272" s="32" t="s">
        <v>1675</v>
      </c>
      <c r="B272" s="29">
        <v>21058.0</v>
      </c>
      <c r="C272" s="9">
        <f t="array" ref="C272">SUMIFS( INDIRECT(A253 &amp; " Restia!C:C"), INDIRECT(A253 &amp; " Restia!A:A"), A272, INDIRECT(A253 &amp; " Restia!B:B"), "&lt;&gt;canceled" )</f>
        <v>22966</v>
      </c>
      <c r="D272" s="27">
        <f t="shared" si="10"/>
        <v>1908</v>
      </c>
      <c r="E272" s="41"/>
    </row>
    <row r="273" hidden="1">
      <c r="A273" s="32" t="s">
        <v>1676</v>
      </c>
      <c r="B273" s="29">
        <v>51842.0</v>
      </c>
      <c r="C273" s="9">
        <f t="array" ref="C273">SUMIFS( INDIRECT(A253 &amp; " Restia!C:C"), INDIRECT(A253 &amp; " Restia!A:A"), "damejidlo", INDIRECT(A253 &amp; " Restia!G:G"), "online", INDIRECT(A253 &amp; " Restia!B:B"), "&lt;&gt;canceled" )</f>
        <v>20782</v>
      </c>
      <c r="D273" s="27">
        <f t="shared" si="10"/>
        <v>-31060</v>
      </c>
      <c r="E273" s="41"/>
    </row>
    <row r="274" hidden="1">
      <c r="A274" s="32" t="s">
        <v>1677</v>
      </c>
      <c r="B274" s="29">
        <v>12837.0</v>
      </c>
      <c r="C274" s="9">
        <f t="array" ref="C274">SUMIFS( INDIRECT(A253 &amp; " Restia!C:C"), INDIRECT(A253 &amp; " Restia!A:A"), "generic", INDIRECT(A253 &amp; " Restia!G:G"), "online", INDIRECT(A253 &amp; " Restia!B:B"), "&lt;&gt;canceled" )</f>
        <v>15906</v>
      </c>
      <c r="D274" s="27">
        <f t="shared" si="10"/>
        <v>3069</v>
      </c>
      <c r="E274" s="41"/>
    </row>
    <row r="275" hidden="1">
      <c r="A275" s="32" t="s">
        <v>1679</v>
      </c>
      <c r="B275" s="29">
        <v>2403.0</v>
      </c>
      <c r="C275" s="9">
        <f t="array" ref="C275">SUMIFS( INDIRECT(A253 &amp; " Restia!C:C"), INDIRECT(A253 &amp; " Restia!E:E"), "wolt kurýr", INDIRECT(A253 &amp; " Restia!A:A"), "&lt;&gt;wolt", INDIRECT(A253 &amp; " Restia!G:G"), "cash", INDIRECT(A253 &amp; " Restia!B:B"), "&lt;&gt;canceled" )</f>
        <v>702</v>
      </c>
      <c r="D275" s="27">
        <f t="shared" si="10"/>
        <v>-1701</v>
      </c>
      <c r="E275" s="41"/>
    </row>
    <row r="276" hidden="1">
      <c r="A276" s="32" t="s">
        <v>1680</v>
      </c>
      <c r="B276" s="29">
        <v>0.0</v>
      </c>
      <c r="C276" s="9">
        <f t="array" ref="C276">SUMIFS( INDIRECT(A253 &amp; " Restia!C:C"), INDIRECT(A253 &amp; " Restia!A:A"), "damejidlo", INDIRECT(A253 &amp; " Restia!G:G"), "cash", INDIRECT(A253 &amp; " Restia!B:B"), "&lt;&gt;canceled")</f>
        <v>0</v>
      </c>
      <c r="D276" s="27">
        <f t="shared" si="10"/>
        <v>0</v>
      </c>
      <c r="E276" s="41"/>
    </row>
    <row r="277" hidden="1">
      <c r="A277" s="35" t="s">
        <v>1681</v>
      </c>
      <c r="B277" s="29">
        <v>146981.5</v>
      </c>
      <c r="C277" s="9">
        <f t="array" ref="C277">SUM(INDIRECT(A253 &amp; " Restia!C:C")) - SUMIFS(INDIRECT(A253 &amp; " Restia!C:C"), INDIRECT(A253 &amp; " Restia!B:B"), "canceled")</f>
        <v>108196.5</v>
      </c>
      <c r="D277" s="27">
        <f t="shared" si="10"/>
        <v>-38785</v>
      </c>
      <c r="E277" s="41"/>
    </row>
    <row r="278" hidden="1">
      <c r="A278" s="36" t="s">
        <v>1682</v>
      </c>
      <c r="B278" s="42">
        <v>8.5</v>
      </c>
      <c r="C278" s="70">
        <f>sum(C263:C275)-C277</f>
        <v>6441.5</v>
      </c>
      <c r="D278" s="44">
        <f t="shared" si="10"/>
        <v>6433</v>
      </c>
      <c r="E278" s="45"/>
    </row>
    <row r="279" hidden="1"/>
    <row r="280" hidden="1"/>
    <row r="281" hidden="1">
      <c r="A281" s="5" t="s">
        <v>1983</v>
      </c>
      <c r="B281" s="6"/>
      <c r="C281" s="6"/>
      <c r="D281" s="6"/>
      <c r="E281" s="7"/>
    </row>
    <row r="282" hidden="1">
      <c r="A282" s="10"/>
      <c r="B282" s="11"/>
      <c r="C282" s="11"/>
      <c r="D282" s="11"/>
      <c r="E282" s="12"/>
    </row>
    <row r="283" hidden="1">
      <c r="A283" s="5" t="s">
        <v>1655</v>
      </c>
      <c r="B283" s="6"/>
      <c r="C283" s="6"/>
      <c r="D283" s="6"/>
      <c r="E283" s="7"/>
    </row>
    <row r="284" hidden="1">
      <c r="A284" s="10"/>
      <c r="B284" s="11"/>
      <c r="C284" s="11"/>
      <c r="D284" s="11"/>
      <c r="E284" s="12"/>
    </row>
    <row r="285" hidden="1">
      <c r="A285" s="13">
        <v>45586.0</v>
      </c>
      <c r="B285" s="6"/>
      <c r="C285" s="14" t="s">
        <v>1656</v>
      </c>
      <c r="D285" s="15">
        <v>45592.0</v>
      </c>
      <c r="E285" s="7"/>
    </row>
    <row r="286" hidden="1">
      <c r="A286" s="10"/>
      <c r="B286" s="11"/>
      <c r="C286" s="16"/>
      <c r="D286" s="11"/>
      <c r="E286" s="12"/>
    </row>
    <row r="287" hidden="1">
      <c r="A287" s="17" t="str">
        <f>CHOOSE(WEEKDAY(A285), "Neděle", "Pondělí", "Úterý", "Středa", "Čtvrtek", "Pátek", "Sobota")</f>
        <v>Pondělí</v>
      </c>
      <c r="B287" s="7"/>
      <c r="C287" s="16"/>
      <c r="D287" s="18" t="str">
        <f>CHOOSE(WEEKDAY(D285), "Neděle", "Pondělí", "Úterý", "Středa", "Čtvrtek", "Pátek", "Sobota")</f>
        <v>Neděle</v>
      </c>
      <c r="E287" s="7"/>
    </row>
    <row r="288" hidden="1">
      <c r="A288" s="10"/>
      <c r="B288" s="12"/>
      <c r="C288" s="16"/>
      <c r="D288" s="11"/>
      <c r="E288" s="12"/>
    </row>
    <row r="289" hidden="1">
      <c r="A289" s="19" t="s">
        <v>1657</v>
      </c>
      <c r="B289" s="6"/>
      <c r="C289" s="6"/>
      <c r="D289" s="6"/>
      <c r="E289" s="7"/>
    </row>
    <row r="290" hidden="1">
      <c r="A290" s="20" t="s">
        <v>1658</v>
      </c>
      <c r="B290" s="21" t="s">
        <v>1659</v>
      </c>
      <c r="C290" s="22" t="s">
        <v>1660</v>
      </c>
      <c r="D290" s="21" t="s">
        <v>1661</v>
      </c>
      <c r="E290" s="23" t="s">
        <v>13</v>
      </c>
    </row>
    <row r="291" hidden="1">
      <c r="A291" s="24" t="s">
        <v>1662</v>
      </c>
      <c r="B291" s="25">
        <v>11708.0</v>
      </c>
      <c r="C291" s="26">
        <f>8+200+500+1000+10000</f>
        <v>11708</v>
      </c>
      <c r="D291" s="27">
        <f t="shared" ref="D291:D306" si="11">C291-B291</f>
        <v>0</v>
      </c>
      <c r="E291" s="41"/>
    </row>
    <row r="292" hidden="1">
      <c r="A292" s="24" t="s">
        <v>1663</v>
      </c>
      <c r="B292" s="29">
        <v>9361.0</v>
      </c>
      <c r="C292" s="26">
        <v>9361.0</v>
      </c>
      <c r="D292" s="27">
        <f t="shared" si="11"/>
        <v>0</v>
      </c>
      <c r="E292" s="40"/>
    </row>
    <row r="293" hidden="1">
      <c r="A293" s="24" t="s">
        <v>1664</v>
      </c>
      <c r="B293" s="29">
        <v>0.0</v>
      </c>
      <c r="C293" s="26"/>
      <c r="D293" s="27">
        <f t="shared" si="11"/>
        <v>0</v>
      </c>
      <c r="E293" s="41"/>
    </row>
    <row r="294" hidden="1">
      <c r="A294" s="24" t="s">
        <v>1666</v>
      </c>
      <c r="B294" s="29">
        <v>200.0</v>
      </c>
      <c r="C294" s="26"/>
      <c r="D294" s="27">
        <f t="shared" si="11"/>
        <v>-200</v>
      </c>
      <c r="E294" s="41"/>
    </row>
    <row r="295" hidden="1">
      <c r="A295" s="30" t="s">
        <v>1668</v>
      </c>
      <c r="B295" s="29">
        <v>0.0</v>
      </c>
      <c r="C295" s="26"/>
      <c r="D295" s="27">
        <f t="shared" si="11"/>
        <v>0</v>
      </c>
      <c r="E295" s="41"/>
    </row>
    <row r="296" hidden="1">
      <c r="A296" s="30" t="s">
        <v>1669</v>
      </c>
      <c r="B296" s="29">
        <v>0.0</v>
      </c>
      <c r="C296" s="26"/>
      <c r="D296" s="27">
        <f t="shared" si="11"/>
        <v>0</v>
      </c>
      <c r="E296" s="41"/>
    </row>
    <row r="297" hidden="1">
      <c r="A297" s="30" t="s">
        <v>1671</v>
      </c>
      <c r="B297" s="29">
        <v>350.0</v>
      </c>
      <c r="C297" s="26">
        <v>350.0</v>
      </c>
      <c r="D297" s="27">
        <f t="shared" si="11"/>
        <v>0</v>
      </c>
      <c r="E297" s="40"/>
    </row>
    <row r="298" hidden="1">
      <c r="A298" s="31" t="s">
        <v>1673</v>
      </c>
      <c r="B298" s="29">
        <v>480.0</v>
      </c>
      <c r="C298" s="26">
        <f>40+80+320+120</f>
        <v>560</v>
      </c>
      <c r="D298" s="27">
        <f t="shared" si="11"/>
        <v>80</v>
      </c>
      <c r="E298" s="41"/>
    </row>
    <row r="299" hidden="1">
      <c r="A299" s="32" t="s">
        <v>1674</v>
      </c>
      <c r="B299" s="29">
        <v>45242.0</v>
      </c>
      <c r="C299" s="33">
        <f t="array" ref="C299">SUMIFS(INDIRECT(A281 &amp; " Restia!C:C"), INDIRECT(A281 &amp; " Restia!A:A"), A299, INDIRECT(A281 &amp; " Restia!B:B"), "&lt;&gt;canceled")</f>
        <v>36345</v>
      </c>
      <c r="D299" s="27">
        <f t="shared" si="11"/>
        <v>-8897</v>
      </c>
      <c r="E299" s="41"/>
    </row>
    <row r="300" hidden="1">
      <c r="A300" s="32" t="s">
        <v>1675</v>
      </c>
      <c r="B300" s="29">
        <v>30720.0</v>
      </c>
      <c r="C300" s="9">
        <f t="array" ref="C300">SUMIFS( INDIRECT(A281 &amp; " Restia!C:C"), INDIRECT(A281 &amp; " Restia!A:A"), A300, INDIRECT(A281 &amp; " Restia!B:B"), "&lt;&gt;canceled" )</f>
        <v>22966</v>
      </c>
      <c r="D300" s="27">
        <f t="shared" si="11"/>
        <v>-7754</v>
      </c>
      <c r="E300" s="41"/>
    </row>
    <row r="301" hidden="1">
      <c r="A301" s="32" t="s">
        <v>1676</v>
      </c>
      <c r="B301" s="29">
        <v>49461.0</v>
      </c>
      <c r="C301" s="9">
        <f t="array" ref="C301">SUMIFS( INDIRECT(A281 &amp; " Restia!C:C"), INDIRECT(A281 &amp; " Restia!A:A"), "damejidlo", INDIRECT(A281 &amp; " Restia!G:G"), "online", INDIRECT(A281 &amp; " Restia!B:B"), "&lt;&gt;canceled" )</f>
        <v>20782</v>
      </c>
      <c r="D301" s="27">
        <f t="shared" si="11"/>
        <v>-28679</v>
      </c>
      <c r="E301" s="41"/>
    </row>
    <row r="302" hidden="1">
      <c r="A302" s="32" t="s">
        <v>1677</v>
      </c>
      <c r="B302" s="29">
        <v>11765.0</v>
      </c>
      <c r="C302" s="9">
        <f t="array" ref="C302">SUMIFS( INDIRECT(A281 &amp; " Restia!C:C"), INDIRECT(A281 &amp; " Restia!A:A"), "generic", INDIRECT(A281 &amp; " Restia!G:G"), "online", INDIRECT(A281 &amp; " Restia!B:B"), "&lt;&gt;canceled" )</f>
        <v>15906</v>
      </c>
      <c r="D302" s="27">
        <f t="shared" si="11"/>
        <v>4141</v>
      </c>
      <c r="E302" s="41"/>
    </row>
    <row r="303" hidden="1">
      <c r="A303" s="32" t="s">
        <v>1679</v>
      </c>
      <c r="B303" s="29">
        <v>2088.0</v>
      </c>
      <c r="C303" s="9">
        <f t="array" ref="C303">SUMIFS( INDIRECT(A281 &amp; " Restia!C:C"), INDIRECT(A281 &amp; " Restia!E:E"), "wolt kurýr", INDIRECT(A281 &amp; " Restia!A:A"), "&lt;&gt;wolt", INDIRECT(A281 &amp; " Restia!G:G"), "cash", INDIRECT(A281 &amp; " Restia!B:B"), "&lt;&gt;canceled" )</f>
        <v>702</v>
      </c>
      <c r="D303" s="27">
        <f t="shared" si="11"/>
        <v>-1386</v>
      </c>
      <c r="E303" s="41"/>
    </row>
    <row r="304" hidden="1">
      <c r="A304" s="32" t="s">
        <v>1680</v>
      </c>
      <c r="B304" s="29">
        <v>0.0</v>
      </c>
      <c r="C304" s="9">
        <f t="array" ref="C304">SUMIFS( INDIRECT(A281 &amp; " Restia!C:C"), INDIRECT(A281 &amp; " Restia!A:A"), "damejidlo", INDIRECT(A281 &amp; " Restia!G:G"), "cash", INDIRECT(A281 &amp; " Restia!B:B"), "&lt;&gt;canceled")</f>
        <v>0</v>
      </c>
      <c r="D304" s="27">
        <f t="shared" si="11"/>
        <v>0</v>
      </c>
      <c r="E304" s="41"/>
    </row>
    <row r="305" hidden="1">
      <c r="A305" s="35" t="s">
        <v>1681</v>
      </c>
      <c r="B305" s="29">
        <v>161374.5</v>
      </c>
      <c r="C305" s="9">
        <f t="array" ref="C305">SUM(INDIRECT(A281 &amp; " Restia!C:C")) - SUMIFS(INDIRECT(A281 &amp; " Restia!C:C"), INDIRECT(A281 &amp; " Restia!B:B"), "canceled")</f>
        <v>108196.5</v>
      </c>
      <c r="D305" s="27">
        <f t="shared" si="11"/>
        <v>-53178</v>
      </c>
      <c r="E305" s="41"/>
    </row>
    <row r="306" hidden="1">
      <c r="A306" s="36" t="s">
        <v>1682</v>
      </c>
      <c r="B306" s="42">
        <v>0.5</v>
      </c>
      <c r="C306" s="70">
        <f>sum(C291:C303)-C305</f>
        <v>10483.5</v>
      </c>
      <c r="D306" s="44">
        <f t="shared" si="11"/>
        <v>10483</v>
      </c>
      <c r="E306" s="45"/>
    </row>
    <row r="307" hidden="1"/>
    <row r="308" hidden="1"/>
    <row r="309" hidden="1">
      <c r="A309" s="5" t="s">
        <v>1983</v>
      </c>
      <c r="B309" s="6"/>
      <c r="C309" s="6"/>
      <c r="D309" s="6"/>
      <c r="E309" s="7"/>
    </row>
    <row r="310" hidden="1">
      <c r="A310" s="10"/>
      <c r="B310" s="11"/>
      <c r="C310" s="11"/>
      <c r="D310" s="11"/>
      <c r="E310" s="12"/>
    </row>
    <row r="311" hidden="1">
      <c r="A311" s="5" t="s">
        <v>1655</v>
      </c>
      <c r="B311" s="6"/>
      <c r="C311" s="6"/>
      <c r="D311" s="6"/>
      <c r="E311" s="7"/>
    </row>
    <row r="312" hidden="1">
      <c r="A312" s="10"/>
      <c r="B312" s="11"/>
      <c r="C312" s="11"/>
      <c r="D312" s="11"/>
      <c r="E312" s="12"/>
    </row>
    <row r="313" hidden="1">
      <c r="A313" s="13">
        <v>45593.0</v>
      </c>
      <c r="B313" s="6"/>
      <c r="C313" s="14" t="s">
        <v>1656</v>
      </c>
      <c r="D313" s="15">
        <v>45596.0</v>
      </c>
      <c r="E313" s="7"/>
    </row>
    <row r="314" hidden="1">
      <c r="A314" s="10"/>
      <c r="B314" s="11"/>
      <c r="C314" s="16"/>
      <c r="D314" s="11"/>
      <c r="E314" s="12"/>
    </row>
    <row r="315" hidden="1">
      <c r="A315" s="17" t="str">
        <f>CHOOSE(WEEKDAY(A313), "Neděle", "Pondělí", "Úterý", "Středa", "Čtvrtek", "Pátek", "Sobota")</f>
        <v>Pondělí</v>
      </c>
      <c r="B315" s="7"/>
      <c r="C315" s="16"/>
      <c r="D315" s="18" t="str">
        <f>CHOOSE(WEEKDAY(D313), "Neděle", "Pondělí", "Úterý", "Středa", "Čtvrtek", "Pátek", "Sobota")</f>
        <v>Čtvrtek</v>
      </c>
      <c r="E315" s="7"/>
    </row>
    <row r="316" hidden="1">
      <c r="A316" s="10"/>
      <c r="B316" s="12"/>
      <c r="C316" s="16"/>
      <c r="D316" s="11"/>
      <c r="E316" s="12"/>
    </row>
    <row r="317" hidden="1">
      <c r="A317" s="19" t="s">
        <v>1657</v>
      </c>
      <c r="B317" s="6"/>
      <c r="C317" s="6"/>
      <c r="D317" s="6"/>
      <c r="E317" s="7"/>
    </row>
    <row r="318" hidden="1">
      <c r="A318" s="20" t="s">
        <v>1658</v>
      </c>
      <c r="B318" s="21" t="s">
        <v>1659</v>
      </c>
      <c r="C318" s="22" t="s">
        <v>1660</v>
      </c>
      <c r="D318" s="21" t="s">
        <v>1661</v>
      </c>
      <c r="E318" s="23" t="s">
        <v>13</v>
      </c>
    </row>
    <row r="319" hidden="1">
      <c r="A319" s="24" t="s">
        <v>1662</v>
      </c>
      <c r="B319" s="25">
        <v>3170.0</v>
      </c>
      <c r="C319" s="26">
        <v>3170.0</v>
      </c>
      <c r="D319" s="27">
        <f t="shared" ref="D319:D334" si="12">C319-B319</f>
        <v>0</v>
      </c>
      <c r="E319" s="41"/>
    </row>
    <row r="320" hidden="1">
      <c r="A320" s="24" t="s">
        <v>1663</v>
      </c>
      <c r="B320" s="29">
        <v>6014.0</v>
      </c>
      <c r="C320" s="26">
        <f>1542+537+2200+1735</f>
        <v>6014</v>
      </c>
      <c r="D320" s="27">
        <f t="shared" si="12"/>
        <v>0</v>
      </c>
      <c r="E320" s="40"/>
    </row>
    <row r="321" hidden="1">
      <c r="A321" s="24" t="s">
        <v>1664</v>
      </c>
      <c r="B321" s="29">
        <v>0.0</v>
      </c>
      <c r="C321" s="26"/>
      <c r="D321" s="27">
        <f t="shared" si="12"/>
        <v>0</v>
      </c>
      <c r="E321" s="41"/>
    </row>
    <row r="322" hidden="1">
      <c r="A322" s="24" t="s">
        <v>1666</v>
      </c>
      <c r="B322" s="29">
        <v>0.0</v>
      </c>
      <c r="C322" s="26"/>
      <c r="D322" s="27">
        <f t="shared" si="12"/>
        <v>0</v>
      </c>
      <c r="E322" s="41"/>
    </row>
    <row r="323" hidden="1">
      <c r="A323" s="30" t="s">
        <v>1668</v>
      </c>
      <c r="B323" s="29">
        <v>80.0</v>
      </c>
      <c r="C323" s="26"/>
      <c r="D323" s="27">
        <f t="shared" si="12"/>
        <v>-80</v>
      </c>
      <c r="E323" s="41"/>
    </row>
    <row r="324" hidden="1">
      <c r="A324" s="30" t="s">
        <v>1669</v>
      </c>
      <c r="B324" s="29">
        <v>0.0</v>
      </c>
      <c r="C324" s="26"/>
      <c r="D324" s="27">
        <f t="shared" si="12"/>
        <v>0</v>
      </c>
      <c r="E324" s="41"/>
    </row>
    <row r="325" hidden="1">
      <c r="A325" s="30" t="s">
        <v>1671</v>
      </c>
      <c r="B325" s="29">
        <v>0.0</v>
      </c>
      <c r="C325" s="26"/>
      <c r="D325" s="27">
        <f t="shared" si="12"/>
        <v>0</v>
      </c>
      <c r="E325" s="40"/>
    </row>
    <row r="326" hidden="1">
      <c r="A326" s="31" t="s">
        <v>1673</v>
      </c>
      <c r="B326" s="29">
        <v>360.0</v>
      </c>
      <c r="C326" s="26">
        <f>40+40+80+80</f>
        <v>240</v>
      </c>
      <c r="D326" s="27">
        <f t="shared" si="12"/>
        <v>-120</v>
      </c>
      <c r="E326" s="41"/>
    </row>
    <row r="327" hidden="1">
      <c r="A327" s="32" t="s">
        <v>1674</v>
      </c>
      <c r="B327" s="29">
        <v>27932.0</v>
      </c>
      <c r="C327" s="33">
        <f t="array" ref="C327">SUMIFS(INDIRECT(A309 &amp; " Restia!C:C"), INDIRECT(A309 &amp; " Restia!A:A"), A327, INDIRECT(A309 &amp; " Restia!B:B"), "&lt;&gt;canceled")</f>
        <v>36345</v>
      </c>
      <c r="D327" s="27">
        <f t="shared" si="12"/>
        <v>8413</v>
      </c>
      <c r="E327" s="41"/>
    </row>
    <row r="328" hidden="1">
      <c r="A328" s="32" t="s">
        <v>1675</v>
      </c>
      <c r="B328" s="29">
        <v>6695.0</v>
      </c>
      <c r="C328" s="9">
        <f t="array" ref="C328">SUMIFS( INDIRECT(A309 &amp; " Restia!C:C"), INDIRECT(A309 &amp; " Restia!A:A"), A328, INDIRECT(A309 &amp; " Restia!B:B"), "&lt;&gt;canceled" )</f>
        <v>22966</v>
      </c>
      <c r="D328" s="27">
        <f t="shared" si="12"/>
        <v>16271</v>
      </c>
      <c r="E328" s="41"/>
    </row>
    <row r="329" hidden="1">
      <c r="A329" s="32" t="s">
        <v>1676</v>
      </c>
      <c r="B329" s="29">
        <v>22944.0</v>
      </c>
      <c r="C329" s="9">
        <f t="array" ref="C329">SUMIFS( INDIRECT(A309 &amp; " Restia!C:C"), INDIRECT(A309 &amp; " Restia!A:A"), "damejidlo", INDIRECT(A309 &amp; " Restia!G:G"), "online", INDIRECT(A309 &amp; " Restia!B:B"), "&lt;&gt;canceled" )</f>
        <v>20782</v>
      </c>
      <c r="D329" s="27">
        <f t="shared" si="12"/>
        <v>-2162</v>
      </c>
      <c r="E329" s="41"/>
    </row>
    <row r="330" hidden="1">
      <c r="A330" s="32" t="s">
        <v>1677</v>
      </c>
      <c r="B330" s="29">
        <v>5138.0</v>
      </c>
      <c r="C330" s="9">
        <f t="array" ref="C330">SUMIFS( INDIRECT(A309 &amp; " Restia!C:C"), INDIRECT(A309 &amp; " Restia!A:A"), "generic", INDIRECT(A309 &amp; " Restia!G:G"), "online", INDIRECT(A309 &amp; " Restia!B:B"), "&lt;&gt;canceled" )</f>
        <v>15906</v>
      </c>
      <c r="D330" s="27">
        <f t="shared" si="12"/>
        <v>10768</v>
      </c>
      <c r="E330" s="41"/>
    </row>
    <row r="331" hidden="1">
      <c r="A331" s="32" t="s">
        <v>1679</v>
      </c>
      <c r="B331" s="29">
        <v>0.0</v>
      </c>
      <c r="C331" s="9">
        <f t="array" ref="C331">SUMIFS( INDIRECT(A309 &amp; " Restia!C:C"), INDIRECT(A309 &amp; " Restia!E:E"), "wolt kurýr", INDIRECT(A309 &amp; " Restia!A:A"), "&lt;&gt;wolt", INDIRECT(A309 &amp; " Restia!G:G"), "cash", INDIRECT(A309 &amp; " Restia!B:B"), "&lt;&gt;canceled" )</f>
        <v>702</v>
      </c>
      <c r="D331" s="27">
        <f t="shared" si="12"/>
        <v>702</v>
      </c>
      <c r="E331" s="41"/>
    </row>
    <row r="332" hidden="1">
      <c r="A332" s="32" t="s">
        <v>1680</v>
      </c>
      <c r="B332" s="29">
        <v>0.0</v>
      </c>
      <c r="C332" s="9">
        <f t="array" ref="C332">SUMIFS( INDIRECT(A309 &amp; " Restia!C:C"), INDIRECT(A309 &amp; " Restia!A:A"), "damejidlo", INDIRECT(A309 &amp; " Restia!G:G"), "cash", INDIRECT(A309 &amp; " Restia!B:B"), "&lt;&gt;canceled")</f>
        <v>0</v>
      </c>
      <c r="D332" s="27">
        <f t="shared" si="12"/>
        <v>0</v>
      </c>
      <c r="E332" s="41"/>
    </row>
    <row r="333" hidden="1">
      <c r="A333" s="35" t="s">
        <v>1681</v>
      </c>
      <c r="B333" s="29">
        <v>72333.0</v>
      </c>
      <c r="C333" s="9">
        <f t="array" ref="C333">SUM(INDIRECT(A309 &amp; " Restia!C:C")) - SUMIFS(INDIRECT(A309 &amp; " Restia!C:C"), INDIRECT(A309 &amp; " Restia!B:B"), "canceled")</f>
        <v>108196.5</v>
      </c>
      <c r="D333" s="27">
        <f t="shared" si="12"/>
        <v>35863.5</v>
      </c>
      <c r="E333" s="41"/>
    </row>
    <row r="334" hidden="1">
      <c r="A334" s="36" t="s">
        <v>1682</v>
      </c>
      <c r="B334" s="42">
        <v>0.0</v>
      </c>
      <c r="C334" s="70">
        <f>sum(C319:C331)-C333</f>
        <v>-2071.5</v>
      </c>
      <c r="D334" s="44">
        <f t="shared" si="12"/>
        <v>-2071.5</v>
      </c>
      <c r="E334" s="45"/>
    </row>
    <row r="335" hidden="1"/>
    <row r="336" hidden="1"/>
    <row r="337" hidden="1">
      <c r="A337" s="5" t="s">
        <v>1983</v>
      </c>
      <c r="B337" s="6"/>
      <c r="C337" s="6"/>
      <c r="D337" s="6"/>
      <c r="E337" s="7"/>
    </row>
    <row r="338" hidden="1">
      <c r="A338" s="10"/>
      <c r="B338" s="11"/>
      <c r="C338" s="11"/>
      <c r="D338" s="11"/>
      <c r="E338" s="12"/>
    </row>
    <row r="339" hidden="1">
      <c r="A339" s="5" t="s">
        <v>1655</v>
      </c>
      <c r="B339" s="6"/>
      <c r="C339" s="6"/>
      <c r="D339" s="6"/>
      <c r="E339" s="7"/>
    </row>
    <row r="340" hidden="1">
      <c r="A340" s="10"/>
      <c r="B340" s="11"/>
      <c r="C340" s="11"/>
      <c r="D340" s="11"/>
      <c r="E340" s="12"/>
    </row>
    <row r="341" hidden="1">
      <c r="A341" s="13">
        <v>45597.0</v>
      </c>
      <c r="B341" s="6"/>
      <c r="C341" s="54" t="s">
        <v>1656</v>
      </c>
      <c r="D341" s="15">
        <v>45599.0</v>
      </c>
      <c r="E341" s="7"/>
    </row>
    <row r="342" hidden="1">
      <c r="A342" s="10"/>
      <c r="B342" s="11"/>
      <c r="C342" s="16"/>
      <c r="D342" s="11"/>
      <c r="E342" s="12"/>
    </row>
    <row r="343" hidden="1">
      <c r="A343" s="55" t="s">
        <v>1992</v>
      </c>
      <c r="B343" s="7"/>
      <c r="C343" s="16"/>
      <c r="D343" s="56" t="s">
        <v>1986</v>
      </c>
      <c r="E343" s="7"/>
    </row>
    <row r="344" hidden="1">
      <c r="A344" s="10"/>
      <c r="B344" s="12"/>
      <c r="C344" s="16"/>
      <c r="D344" s="11"/>
      <c r="E344" s="12"/>
    </row>
    <row r="345" hidden="1">
      <c r="A345" s="19" t="s">
        <v>1657</v>
      </c>
      <c r="B345" s="6"/>
      <c r="C345" s="6"/>
      <c r="D345" s="6"/>
      <c r="E345" s="7"/>
    </row>
    <row r="346" hidden="1">
      <c r="A346" s="20" t="s">
        <v>1658</v>
      </c>
      <c r="B346" s="21" t="s">
        <v>1659</v>
      </c>
      <c r="C346" s="22" t="s">
        <v>1660</v>
      </c>
      <c r="D346" s="21" t="s">
        <v>1661</v>
      </c>
      <c r="E346" s="23" t="s">
        <v>13</v>
      </c>
    </row>
    <row r="347" hidden="1">
      <c r="A347" s="57" t="s">
        <v>1662</v>
      </c>
      <c r="B347" s="25">
        <v>9552.0</v>
      </c>
      <c r="C347" s="26">
        <v>9552.0</v>
      </c>
      <c r="D347" s="27">
        <v>0.0</v>
      </c>
      <c r="E347" s="41"/>
    </row>
    <row r="348" hidden="1">
      <c r="A348" s="57" t="s">
        <v>1663</v>
      </c>
      <c r="B348" s="29">
        <v>2356.0</v>
      </c>
      <c r="C348" s="26">
        <v>2356.0</v>
      </c>
      <c r="D348" s="27">
        <v>0.0</v>
      </c>
      <c r="E348" s="40"/>
    </row>
    <row r="349" hidden="1">
      <c r="A349" s="57" t="s">
        <v>1664</v>
      </c>
      <c r="B349" s="29">
        <v>0.0</v>
      </c>
      <c r="C349" s="26"/>
      <c r="D349" s="27">
        <v>0.0</v>
      </c>
      <c r="E349" s="41"/>
    </row>
    <row r="350" hidden="1">
      <c r="A350" s="57" t="s">
        <v>1666</v>
      </c>
      <c r="B350" s="29">
        <v>0.0</v>
      </c>
      <c r="C350" s="26"/>
      <c r="D350" s="27">
        <v>0.0</v>
      </c>
      <c r="E350" s="41"/>
    </row>
    <row r="351" hidden="1">
      <c r="A351" s="31" t="s">
        <v>1668</v>
      </c>
      <c r="B351" s="29">
        <v>0.0</v>
      </c>
      <c r="C351" s="26"/>
      <c r="D351" s="27">
        <v>0.0</v>
      </c>
      <c r="E351" s="41"/>
    </row>
    <row r="352" hidden="1">
      <c r="A352" s="31" t="s">
        <v>1669</v>
      </c>
      <c r="B352" s="29">
        <v>0.0</v>
      </c>
      <c r="C352" s="26"/>
      <c r="D352" s="27">
        <v>0.0</v>
      </c>
      <c r="E352" s="41"/>
    </row>
    <row r="353" hidden="1">
      <c r="A353" s="31" t="s">
        <v>1671</v>
      </c>
      <c r="B353" s="29">
        <v>0.0</v>
      </c>
      <c r="C353" s="26"/>
      <c r="D353" s="27">
        <v>0.0</v>
      </c>
      <c r="E353" s="40"/>
    </row>
    <row r="354" hidden="1">
      <c r="A354" s="31" t="s">
        <v>1673</v>
      </c>
      <c r="B354" s="29">
        <v>960.0</v>
      </c>
      <c r="C354" s="26">
        <v>960.0</v>
      </c>
      <c r="D354" s="27">
        <v>0.0</v>
      </c>
      <c r="E354" s="41"/>
    </row>
    <row r="355" hidden="1">
      <c r="A355" s="58" t="s">
        <v>1674</v>
      </c>
      <c r="B355" s="29">
        <v>20931.0</v>
      </c>
      <c r="C355" s="29">
        <v>20931.0</v>
      </c>
      <c r="D355" s="27">
        <v>0.0</v>
      </c>
      <c r="E355" s="41"/>
    </row>
    <row r="356" hidden="1">
      <c r="A356" s="58" t="s">
        <v>1675</v>
      </c>
      <c r="B356" s="29">
        <v>19687.0</v>
      </c>
      <c r="C356" s="59">
        <v>19687.0</v>
      </c>
      <c r="D356" s="27">
        <v>0.0</v>
      </c>
      <c r="E356" s="41"/>
    </row>
    <row r="357" hidden="1">
      <c r="A357" s="58" t="s">
        <v>1676</v>
      </c>
      <c r="B357" s="29">
        <v>19149.0</v>
      </c>
      <c r="C357" s="59">
        <v>19149.0</v>
      </c>
      <c r="D357" s="27">
        <v>0.0</v>
      </c>
      <c r="E357" s="41"/>
    </row>
    <row r="358" hidden="1">
      <c r="A358" s="58" t="s">
        <v>1677</v>
      </c>
      <c r="B358" s="29">
        <v>12006.0</v>
      </c>
      <c r="C358" s="59">
        <v>12006.0</v>
      </c>
      <c r="D358" s="27">
        <v>0.0</v>
      </c>
      <c r="E358" s="41"/>
    </row>
    <row r="359" hidden="1">
      <c r="A359" s="58" t="s">
        <v>1679</v>
      </c>
      <c r="B359" s="29">
        <v>0.0</v>
      </c>
      <c r="C359" s="59">
        <v>0.0</v>
      </c>
      <c r="D359" s="27">
        <v>0.0</v>
      </c>
      <c r="E359" s="41"/>
    </row>
    <row r="360" hidden="1">
      <c r="A360" s="58" t="s">
        <v>1680</v>
      </c>
      <c r="B360" s="29">
        <v>0.0</v>
      </c>
      <c r="C360" s="59">
        <v>0.0</v>
      </c>
      <c r="D360" s="27">
        <v>0.0</v>
      </c>
      <c r="E360" s="41"/>
    </row>
    <row r="361" hidden="1">
      <c r="A361" s="35" t="s">
        <v>1681</v>
      </c>
      <c r="B361" s="29">
        <v>84641.0</v>
      </c>
      <c r="C361" s="59">
        <v>84641.0</v>
      </c>
      <c r="D361" s="27">
        <v>0.0</v>
      </c>
      <c r="E361" s="41"/>
    </row>
    <row r="362" hidden="1">
      <c r="A362" s="36" t="s">
        <v>1682</v>
      </c>
      <c r="B362" s="42">
        <v>0.0</v>
      </c>
      <c r="C362" s="71">
        <v>0.0</v>
      </c>
      <c r="D362" s="66">
        <v>0.0</v>
      </c>
      <c r="E362" s="45"/>
    </row>
    <row r="363" hidden="1"/>
    <row r="364" hidden="1"/>
    <row r="365" hidden="1">
      <c r="A365" s="5" t="s">
        <v>1983</v>
      </c>
      <c r="B365" s="6"/>
      <c r="C365" s="6"/>
      <c r="D365" s="6"/>
      <c r="E365" s="7"/>
    </row>
    <row r="366" hidden="1">
      <c r="A366" s="10"/>
      <c r="B366" s="11"/>
      <c r="C366" s="11"/>
      <c r="D366" s="11"/>
      <c r="E366" s="12"/>
    </row>
    <row r="367" hidden="1">
      <c r="A367" s="5" t="s">
        <v>1655</v>
      </c>
      <c r="B367" s="6"/>
      <c r="C367" s="6"/>
      <c r="D367" s="6"/>
      <c r="E367" s="7"/>
    </row>
    <row r="368" hidden="1">
      <c r="A368" s="10"/>
      <c r="B368" s="11"/>
      <c r="C368" s="11"/>
      <c r="D368" s="11"/>
      <c r="E368" s="12"/>
    </row>
    <row r="369" hidden="1">
      <c r="A369" s="13">
        <v>45600.0</v>
      </c>
      <c r="B369" s="6"/>
      <c r="C369" s="54" t="s">
        <v>1656</v>
      </c>
      <c r="D369" s="15">
        <v>45606.0</v>
      </c>
      <c r="E369" s="7"/>
    </row>
    <row r="370" hidden="1">
      <c r="A370" s="10"/>
      <c r="B370" s="11"/>
      <c r="C370" s="16"/>
      <c r="D370" s="11"/>
      <c r="E370" s="12"/>
    </row>
    <row r="371" hidden="1">
      <c r="A371" s="55" t="s">
        <v>1985</v>
      </c>
      <c r="B371" s="7"/>
      <c r="C371" s="16"/>
      <c r="D371" s="56" t="s">
        <v>1986</v>
      </c>
      <c r="E371" s="7"/>
    </row>
    <row r="372" hidden="1">
      <c r="A372" s="10"/>
      <c r="B372" s="12"/>
      <c r="C372" s="16"/>
      <c r="D372" s="11"/>
      <c r="E372" s="12"/>
    </row>
    <row r="373" hidden="1">
      <c r="A373" s="19" t="s">
        <v>1657</v>
      </c>
      <c r="B373" s="6"/>
      <c r="C373" s="6"/>
      <c r="D373" s="6"/>
      <c r="E373" s="7"/>
    </row>
    <row r="374" hidden="1">
      <c r="A374" s="20" t="s">
        <v>1658</v>
      </c>
      <c r="B374" s="21" t="s">
        <v>1659</v>
      </c>
      <c r="C374" s="22" t="s">
        <v>1660</v>
      </c>
      <c r="D374" s="21" t="s">
        <v>1661</v>
      </c>
      <c r="E374" s="23" t="s">
        <v>13</v>
      </c>
    </row>
    <row r="375" hidden="1">
      <c r="A375" s="57" t="s">
        <v>1662</v>
      </c>
      <c r="B375" s="25">
        <v>11587.0</v>
      </c>
      <c r="C375" s="26">
        <v>11587.0</v>
      </c>
      <c r="D375" s="27">
        <v>0.0</v>
      </c>
      <c r="E375" s="41"/>
    </row>
    <row r="376" hidden="1">
      <c r="A376" s="57" t="s">
        <v>1663</v>
      </c>
      <c r="B376" s="29">
        <v>9810.0</v>
      </c>
      <c r="C376" s="26">
        <v>9810.0</v>
      </c>
      <c r="D376" s="27">
        <v>0.0</v>
      </c>
      <c r="E376" s="40"/>
    </row>
    <row r="377" hidden="1">
      <c r="A377" s="57" t="s">
        <v>1664</v>
      </c>
      <c r="B377" s="29">
        <v>0.0</v>
      </c>
      <c r="C377" s="26"/>
      <c r="D377" s="27">
        <v>0.0</v>
      </c>
      <c r="E377" s="41"/>
    </row>
    <row r="378" hidden="1">
      <c r="A378" s="57" t="s">
        <v>1666</v>
      </c>
      <c r="B378" s="29">
        <v>0.0</v>
      </c>
      <c r="C378" s="26"/>
      <c r="D378" s="27">
        <v>0.0</v>
      </c>
      <c r="E378" s="41"/>
    </row>
    <row r="379" hidden="1">
      <c r="A379" s="31" t="s">
        <v>1668</v>
      </c>
      <c r="B379" s="29">
        <v>0.0</v>
      </c>
      <c r="C379" s="26"/>
      <c r="D379" s="27">
        <v>0.0</v>
      </c>
      <c r="E379" s="41"/>
    </row>
    <row r="380" hidden="1">
      <c r="A380" s="31" t="s">
        <v>1669</v>
      </c>
      <c r="B380" s="29">
        <v>0.0</v>
      </c>
      <c r="C380" s="26"/>
      <c r="D380" s="27">
        <v>0.0</v>
      </c>
      <c r="E380" s="41"/>
    </row>
    <row r="381" hidden="1">
      <c r="A381" s="31" t="s">
        <v>1671</v>
      </c>
      <c r="B381" s="29">
        <v>0.0</v>
      </c>
      <c r="C381" s="26"/>
      <c r="D381" s="27">
        <v>0.0</v>
      </c>
      <c r="E381" s="40"/>
    </row>
    <row r="382" hidden="1">
      <c r="A382" s="31" t="s">
        <v>1673</v>
      </c>
      <c r="B382" s="29">
        <v>1480.0</v>
      </c>
      <c r="C382" s="26">
        <v>1480.0</v>
      </c>
      <c r="D382" s="27">
        <v>0.0</v>
      </c>
      <c r="E382" s="41"/>
    </row>
    <row r="383" hidden="1">
      <c r="A383" s="58" t="s">
        <v>1674</v>
      </c>
      <c r="B383" s="29">
        <v>44112.0</v>
      </c>
      <c r="C383" s="29">
        <v>44112.0</v>
      </c>
      <c r="D383" s="27">
        <v>0.0</v>
      </c>
      <c r="E383" s="41"/>
    </row>
    <row r="384" hidden="1">
      <c r="A384" s="58" t="s">
        <v>1675</v>
      </c>
      <c r="B384" s="29">
        <v>29025.0</v>
      </c>
      <c r="C384" s="59">
        <v>29025.0</v>
      </c>
      <c r="D384" s="27">
        <v>0.0</v>
      </c>
      <c r="E384" s="41"/>
    </row>
    <row r="385" hidden="1">
      <c r="A385" s="58" t="s">
        <v>1676</v>
      </c>
      <c r="B385" s="29">
        <v>51329.0</v>
      </c>
      <c r="C385" s="59">
        <v>51329.0</v>
      </c>
      <c r="D385" s="27">
        <v>0.0</v>
      </c>
      <c r="E385" s="41"/>
    </row>
    <row r="386" hidden="1">
      <c r="A386" s="58" t="s">
        <v>1677</v>
      </c>
      <c r="B386" s="29">
        <v>17519.0</v>
      </c>
      <c r="C386" s="59">
        <v>17519.0</v>
      </c>
      <c r="D386" s="27">
        <v>0.0</v>
      </c>
      <c r="E386" s="41"/>
    </row>
    <row r="387" hidden="1">
      <c r="A387" s="58" t="s">
        <v>1679</v>
      </c>
      <c r="B387" s="29">
        <v>0.0</v>
      </c>
      <c r="C387" s="59">
        <v>0.0</v>
      </c>
      <c r="D387" s="27">
        <v>0.0</v>
      </c>
      <c r="E387" s="41"/>
    </row>
    <row r="388" hidden="1">
      <c r="A388" s="58" t="s">
        <v>1680</v>
      </c>
      <c r="B388" s="29">
        <v>0.0</v>
      </c>
      <c r="C388" s="59">
        <v>0.0</v>
      </c>
      <c r="D388" s="27">
        <v>0.0</v>
      </c>
      <c r="E388" s="41"/>
    </row>
    <row r="389" hidden="1">
      <c r="A389" s="35" t="s">
        <v>1681</v>
      </c>
      <c r="B389" s="29">
        <v>164861.5</v>
      </c>
      <c r="C389" s="59">
        <v>164861.5</v>
      </c>
      <c r="D389" s="27">
        <v>0.0</v>
      </c>
      <c r="E389" s="41"/>
    </row>
    <row r="390" hidden="1">
      <c r="A390" s="36" t="s">
        <v>1682</v>
      </c>
      <c r="B390" s="42">
        <v>0.5</v>
      </c>
      <c r="C390" s="71">
        <v>0.5</v>
      </c>
      <c r="D390" s="66">
        <v>0.0</v>
      </c>
      <c r="E390" s="45"/>
    </row>
    <row r="391" hidden="1"/>
    <row r="392" hidden="1"/>
    <row r="393" hidden="1">
      <c r="A393" s="5" t="s">
        <v>1983</v>
      </c>
      <c r="B393" s="6"/>
      <c r="C393" s="6"/>
      <c r="D393" s="6"/>
      <c r="E393" s="7"/>
    </row>
    <row r="394" hidden="1">
      <c r="A394" s="10"/>
      <c r="B394" s="11"/>
      <c r="C394" s="11"/>
      <c r="D394" s="11"/>
      <c r="E394" s="12"/>
    </row>
    <row r="395" hidden="1">
      <c r="A395" s="5" t="s">
        <v>1655</v>
      </c>
      <c r="B395" s="6"/>
      <c r="C395" s="6"/>
      <c r="D395" s="6"/>
      <c r="E395" s="7"/>
    </row>
    <row r="396" hidden="1">
      <c r="A396" s="10"/>
      <c r="B396" s="11"/>
      <c r="C396" s="11"/>
      <c r="D396" s="11"/>
      <c r="E396" s="12"/>
    </row>
    <row r="397" hidden="1">
      <c r="A397" s="13">
        <v>45607.0</v>
      </c>
      <c r="B397" s="6"/>
      <c r="C397" s="54" t="s">
        <v>1656</v>
      </c>
      <c r="D397" s="15">
        <v>45613.0</v>
      </c>
      <c r="E397" s="7"/>
    </row>
    <row r="398" hidden="1">
      <c r="A398" s="10"/>
      <c r="B398" s="11"/>
      <c r="C398" s="16"/>
      <c r="D398" s="11"/>
      <c r="E398" s="12"/>
    </row>
    <row r="399" hidden="1">
      <c r="A399" s="55" t="s">
        <v>1985</v>
      </c>
      <c r="B399" s="7"/>
      <c r="C399" s="16"/>
      <c r="D399" s="56" t="s">
        <v>1986</v>
      </c>
      <c r="E399" s="7"/>
    </row>
    <row r="400" hidden="1">
      <c r="A400" s="10"/>
      <c r="B400" s="12"/>
      <c r="C400" s="16"/>
      <c r="D400" s="11"/>
      <c r="E400" s="12"/>
    </row>
    <row r="401" hidden="1">
      <c r="A401" s="19" t="s">
        <v>1657</v>
      </c>
      <c r="B401" s="6"/>
      <c r="C401" s="6"/>
      <c r="D401" s="6"/>
      <c r="E401" s="7"/>
    </row>
    <row r="402" hidden="1">
      <c r="A402" s="20" t="s">
        <v>1658</v>
      </c>
      <c r="B402" s="21" t="s">
        <v>1659</v>
      </c>
      <c r="C402" s="22" t="s">
        <v>1660</v>
      </c>
      <c r="D402" s="21" t="s">
        <v>1661</v>
      </c>
      <c r="E402" s="23" t="s">
        <v>13</v>
      </c>
    </row>
    <row r="403" hidden="1">
      <c r="A403" s="57" t="s">
        <v>1662</v>
      </c>
      <c r="B403" s="25">
        <v>9826.0</v>
      </c>
      <c r="C403" s="26">
        <v>9826.0</v>
      </c>
      <c r="D403" s="27">
        <v>0.0</v>
      </c>
      <c r="E403" s="41"/>
    </row>
    <row r="404" hidden="1">
      <c r="A404" s="57" t="s">
        <v>1663</v>
      </c>
      <c r="B404" s="29">
        <v>8226.0</v>
      </c>
      <c r="C404" s="26">
        <v>6126.0</v>
      </c>
      <c r="D404" s="27">
        <v>-2100.0</v>
      </c>
      <c r="E404" s="40" t="s">
        <v>3852</v>
      </c>
    </row>
    <row r="405" hidden="1">
      <c r="A405" s="57" t="s">
        <v>1664</v>
      </c>
      <c r="B405" s="29">
        <v>0.0</v>
      </c>
      <c r="C405" s="26"/>
      <c r="D405" s="27">
        <v>0.0</v>
      </c>
      <c r="E405" s="41"/>
    </row>
    <row r="406" hidden="1">
      <c r="A406" s="57" t="s">
        <v>1666</v>
      </c>
      <c r="B406" s="29">
        <v>0.0</v>
      </c>
      <c r="C406" s="26"/>
      <c r="D406" s="27">
        <v>0.0</v>
      </c>
      <c r="E406" s="41"/>
    </row>
    <row r="407" hidden="1">
      <c r="A407" s="31" t="s">
        <v>1668</v>
      </c>
      <c r="B407" s="29">
        <v>0.0</v>
      </c>
      <c r="C407" s="26"/>
      <c r="D407" s="27">
        <v>0.0</v>
      </c>
      <c r="E407" s="41"/>
    </row>
    <row r="408" hidden="1">
      <c r="A408" s="31" t="s">
        <v>1669</v>
      </c>
      <c r="B408" s="29">
        <v>0.0</v>
      </c>
      <c r="C408" s="26"/>
      <c r="D408" s="27">
        <v>0.0</v>
      </c>
      <c r="E408" s="41"/>
    </row>
    <row r="409" hidden="1">
      <c r="A409" s="31" t="s">
        <v>1671</v>
      </c>
      <c r="B409" s="29">
        <v>0.0</v>
      </c>
      <c r="C409" s="26"/>
      <c r="D409" s="27">
        <v>0.0</v>
      </c>
      <c r="E409" s="40"/>
    </row>
    <row r="410" hidden="1">
      <c r="A410" s="31" t="s">
        <v>1673</v>
      </c>
      <c r="B410" s="29">
        <v>1520.0</v>
      </c>
      <c r="C410" s="26">
        <v>1400.0</v>
      </c>
      <c r="D410" s="27">
        <v>-120.0</v>
      </c>
      <c r="E410" s="41"/>
    </row>
    <row r="411" hidden="1">
      <c r="A411" s="58" t="s">
        <v>1674</v>
      </c>
      <c r="B411" s="29">
        <v>49183.0</v>
      </c>
      <c r="C411" s="29">
        <v>49183.0</v>
      </c>
      <c r="D411" s="27">
        <v>0.0</v>
      </c>
      <c r="E411" s="41"/>
    </row>
    <row r="412" hidden="1">
      <c r="A412" s="58" t="s">
        <v>1675</v>
      </c>
      <c r="B412" s="29">
        <v>29769.0</v>
      </c>
      <c r="C412" s="59">
        <v>29769.0</v>
      </c>
      <c r="D412" s="27">
        <v>0.0</v>
      </c>
      <c r="E412" s="41"/>
    </row>
    <row r="413" hidden="1">
      <c r="A413" s="58" t="s">
        <v>1676</v>
      </c>
      <c r="B413" s="29">
        <v>54409.0</v>
      </c>
      <c r="C413" s="59">
        <v>54409.0</v>
      </c>
      <c r="D413" s="27">
        <v>0.0</v>
      </c>
      <c r="E413" s="41"/>
    </row>
    <row r="414" hidden="1">
      <c r="A414" s="58" t="s">
        <v>1677</v>
      </c>
      <c r="B414" s="29">
        <v>20774.8</v>
      </c>
      <c r="C414" s="59">
        <v>20774.800000000003</v>
      </c>
      <c r="D414" s="27">
        <v>3.637978807091713E-12</v>
      </c>
      <c r="E414" s="41"/>
    </row>
    <row r="415" hidden="1">
      <c r="A415" s="58" t="s">
        <v>1679</v>
      </c>
      <c r="B415" s="29">
        <v>306.0</v>
      </c>
      <c r="C415" s="59">
        <v>306.0</v>
      </c>
      <c r="D415" s="27">
        <v>0.0</v>
      </c>
      <c r="E415" s="41"/>
    </row>
    <row r="416" hidden="1">
      <c r="A416" s="58" t="s">
        <v>1680</v>
      </c>
      <c r="B416" s="29">
        <v>0.0</v>
      </c>
      <c r="C416" s="59">
        <v>0.0</v>
      </c>
      <c r="D416" s="27">
        <v>0.0</v>
      </c>
      <c r="E416" s="41"/>
    </row>
    <row r="417" hidden="1">
      <c r="A417" s="35" t="s">
        <v>1681</v>
      </c>
      <c r="B417" s="29">
        <v>174008.10000000003</v>
      </c>
      <c r="C417" s="59">
        <v>174008.1</v>
      </c>
      <c r="D417" s="27">
        <v>-2.9103830456733704E-11</v>
      </c>
      <c r="E417" s="41"/>
    </row>
    <row r="418" hidden="1">
      <c r="A418" s="36" t="s">
        <v>1682</v>
      </c>
      <c r="B418" s="42">
        <v>5.700000000000728</v>
      </c>
      <c r="C418" s="71">
        <v>-2214.3000000000175</v>
      </c>
      <c r="D418" s="66">
        <v>-2220.000000000018</v>
      </c>
      <c r="E418" s="45"/>
    </row>
    <row r="419" hidden="1"/>
    <row r="420" hidden="1"/>
    <row r="421" hidden="1">
      <c r="A421" s="5" t="s">
        <v>1983</v>
      </c>
      <c r="B421" s="6"/>
      <c r="C421" s="6"/>
      <c r="D421" s="6"/>
      <c r="E421" s="7"/>
    </row>
    <row r="422" hidden="1">
      <c r="A422" s="10"/>
      <c r="B422" s="11"/>
      <c r="C422" s="11"/>
      <c r="D422" s="11"/>
      <c r="E422" s="12"/>
    </row>
    <row r="423" hidden="1">
      <c r="A423" s="5" t="s">
        <v>1655</v>
      </c>
      <c r="B423" s="6"/>
      <c r="C423" s="6"/>
      <c r="D423" s="6"/>
      <c r="E423" s="7"/>
    </row>
    <row r="424" hidden="1">
      <c r="A424" s="10"/>
      <c r="B424" s="11"/>
      <c r="C424" s="11"/>
      <c r="D424" s="11"/>
      <c r="E424" s="12"/>
    </row>
    <row r="425" hidden="1">
      <c r="A425" s="13">
        <v>45614.0</v>
      </c>
      <c r="B425" s="6"/>
      <c r="C425" s="54" t="s">
        <v>1656</v>
      </c>
      <c r="D425" s="15">
        <v>45620.0</v>
      </c>
      <c r="E425" s="7"/>
    </row>
    <row r="426" hidden="1">
      <c r="A426" s="10"/>
      <c r="B426" s="11"/>
      <c r="C426" s="16"/>
      <c r="D426" s="11"/>
      <c r="E426" s="12"/>
    </row>
    <row r="427" hidden="1">
      <c r="A427" s="55" t="s">
        <v>1985</v>
      </c>
      <c r="B427" s="7"/>
      <c r="C427" s="16"/>
      <c r="D427" s="56" t="s">
        <v>1986</v>
      </c>
      <c r="E427" s="7"/>
    </row>
    <row r="428" hidden="1">
      <c r="A428" s="10"/>
      <c r="B428" s="12"/>
      <c r="C428" s="16"/>
      <c r="D428" s="11"/>
      <c r="E428" s="12"/>
    </row>
    <row r="429" hidden="1">
      <c r="A429" s="19" t="s">
        <v>1657</v>
      </c>
      <c r="B429" s="6"/>
      <c r="C429" s="6"/>
      <c r="D429" s="6"/>
      <c r="E429" s="7"/>
    </row>
    <row r="430" hidden="1">
      <c r="A430" s="20" t="s">
        <v>1658</v>
      </c>
      <c r="B430" s="21" t="s">
        <v>1659</v>
      </c>
      <c r="C430" s="22" t="s">
        <v>1660</v>
      </c>
      <c r="D430" s="21" t="s">
        <v>1661</v>
      </c>
      <c r="E430" s="23" t="s">
        <v>13</v>
      </c>
    </row>
    <row r="431" hidden="1">
      <c r="A431" s="57" t="s">
        <v>1662</v>
      </c>
      <c r="B431" s="25">
        <v>6134.0</v>
      </c>
      <c r="C431" s="26">
        <v>6134.0</v>
      </c>
      <c r="D431" s="27">
        <v>0.0</v>
      </c>
      <c r="E431" s="41"/>
    </row>
    <row r="432" hidden="1">
      <c r="A432" s="57" t="s">
        <v>1663</v>
      </c>
      <c r="B432" s="29">
        <v>9524.0</v>
      </c>
      <c r="C432" s="26">
        <v>9524.0</v>
      </c>
      <c r="D432" s="27">
        <v>0.0</v>
      </c>
      <c r="E432" s="40"/>
    </row>
    <row r="433" hidden="1">
      <c r="A433" s="57" t="s">
        <v>1664</v>
      </c>
      <c r="B433" s="29">
        <v>140.0</v>
      </c>
      <c r="C433" s="26">
        <v>140.0</v>
      </c>
      <c r="D433" s="27">
        <v>0.0</v>
      </c>
      <c r="E433" s="41"/>
    </row>
    <row r="434" hidden="1">
      <c r="A434" s="57" t="s">
        <v>1666</v>
      </c>
      <c r="B434" s="29">
        <v>0.0</v>
      </c>
      <c r="C434" s="26"/>
      <c r="D434" s="27">
        <v>0.0</v>
      </c>
      <c r="E434" s="41"/>
    </row>
    <row r="435" hidden="1">
      <c r="A435" s="31" t="s">
        <v>1668</v>
      </c>
      <c r="B435" s="29">
        <v>0.0</v>
      </c>
      <c r="C435" s="26"/>
      <c r="D435" s="27">
        <v>0.0</v>
      </c>
      <c r="E435" s="41"/>
    </row>
    <row r="436" hidden="1">
      <c r="A436" s="31" t="s">
        <v>1669</v>
      </c>
      <c r="B436" s="29">
        <v>0.0</v>
      </c>
      <c r="C436" s="26"/>
      <c r="D436" s="27">
        <v>0.0</v>
      </c>
      <c r="E436" s="41"/>
    </row>
    <row r="437" hidden="1">
      <c r="A437" s="31" t="s">
        <v>1671</v>
      </c>
      <c r="B437" s="29">
        <v>0.0</v>
      </c>
      <c r="C437" s="26"/>
      <c r="D437" s="27">
        <v>0.0</v>
      </c>
      <c r="E437" s="40"/>
    </row>
    <row r="438" hidden="1">
      <c r="A438" s="31" t="s">
        <v>1673</v>
      </c>
      <c r="B438" s="29">
        <v>1520.0</v>
      </c>
      <c r="C438" s="26">
        <v>1541.0</v>
      </c>
      <c r="D438" s="27">
        <v>21.0</v>
      </c>
      <c r="E438" s="40" t="s">
        <v>3853</v>
      </c>
    </row>
    <row r="439" hidden="1">
      <c r="A439" s="58" t="s">
        <v>1674</v>
      </c>
      <c r="B439" s="29">
        <v>50646.0</v>
      </c>
      <c r="C439" s="29">
        <v>50646.0</v>
      </c>
      <c r="D439" s="27">
        <v>0.0</v>
      </c>
      <c r="E439" s="41"/>
    </row>
    <row r="440" hidden="1">
      <c r="A440" s="58" t="s">
        <v>1675</v>
      </c>
      <c r="B440" s="29">
        <v>23016.0</v>
      </c>
      <c r="C440" s="59">
        <v>23016.0</v>
      </c>
      <c r="D440" s="27">
        <v>0.0</v>
      </c>
      <c r="E440" s="41"/>
    </row>
    <row r="441" hidden="1">
      <c r="A441" s="58" t="s">
        <v>1676</v>
      </c>
      <c r="B441" s="29">
        <v>57532.0</v>
      </c>
      <c r="C441" s="59">
        <v>57532.0</v>
      </c>
      <c r="D441" s="27">
        <v>0.0</v>
      </c>
      <c r="E441" s="41"/>
    </row>
    <row r="442" hidden="1">
      <c r="A442" s="58" t="s">
        <v>1677</v>
      </c>
      <c r="B442" s="29">
        <v>18287.6</v>
      </c>
      <c r="C442" s="59">
        <v>18287.6</v>
      </c>
      <c r="D442" s="27">
        <v>0.0</v>
      </c>
      <c r="E442" s="41"/>
    </row>
    <row r="443" hidden="1">
      <c r="A443" s="58" t="s">
        <v>1679</v>
      </c>
      <c r="B443" s="29">
        <v>0.0</v>
      </c>
      <c r="C443" s="59">
        <v>0.0</v>
      </c>
      <c r="D443" s="27">
        <v>0.0</v>
      </c>
      <c r="E443" s="41"/>
    </row>
    <row r="444" hidden="1">
      <c r="A444" s="58" t="s">
        <v>1680</v>
      </c>
      <c r="B444" s="29">
        <v>0.0</v>
      </c>
      <c r="C444" s="59">
        <v>0.0</v>
      </c>
      <c r="D444" s="27">
        <v>0.0</v>
      </c>
      <c r="E444" s="41"/>
    </row>
    <row r="445" hidden="1">
      <c r="A445" s="35" t="s">
        <v>1681</v>
      </c>
      <c r="B445" s="29">
        <v>166743.09999999998</v>
      </c>
      <c r="C445" s="59">
        <v>166743.09999999998</v>
      </c>
      <c r="D445" s="27">
        <v>0.0</v>
      </c>
      <c r="E445" s="41"/>
    </row>
    <row r="446" hidden="1">
      <c r="A446" s="36" t="s">
        <v>1682</v>
      </c>
      <c r="B446" s="42">
        <v>56.50000000000364</v>
      </c>
      <c r="C446" s="71">
        <v>77.5000000000291</v>
      </c>
      <c r="D446" s="66">
        <v>21.000000000025466</v>
      </c>
      <c r="E446" s="45"/>
    </row>
    <row r="447" hidden="1"/>
    <row r="448" hidden="1"/>
    <row r="449" hidden="1">
      <c r="A449" s="5" t="s">
        <v>1983</v>
      </c>
      <c r="B449" s="6"/>
      <c r="C449" s="6"/>
      <c r="D449" s="6"/>
      <c r="E449" s="7"/>
    </row>
    <row r="450" hidden="1">
      <c r="A450" s="10"/>
      <c r="B450" s="11"/>
      <c r="C450" s="11"/>
      <c r="D450" s="11"/>
      <c r="E450" s="12"/>
    </row>
    <row r="451" hidden="1">
      <c r="A451" s="5" t="s">
        <v>1655</v>
      </c>
      <c r="B451" s="6"/>
      <c r="C451" s="6"/>
      <c r="D451" s="6"/>
      <c r="E451" s="7"/>
    </row>
    <row r="452" hidden="1">
      <c r="A452" s="10"/>
      <c r="B452" s="11"/>
      <c r="C452" s="11"/>
      <c r="D452" s="11"/>
      <c r="E452" s="12"/>
    </row>
    <row r="453" hidden="1">
      <c r="A453" s="13">
        <v>45621.0</v>
      </c>
      <c r="B453" s="6"/>
      <c r="C453" s="54" t="s">
        <v>1656</v>
      </c>
      <c r="D453" s="15">
        <v>45626.0</v>
      </c>
      <c r="E453" s="7"/>
    </row>
    <row r="454" hidden="1">
      <c r="A454" s="10"/>
      <c r="B454" s="11"/>
      <c r="C454" s="16"/>
      <c r="D454" s="11"/>
      <c r="E454" s="12"/>
    </row>
    <row r="455" hidden="1">
      <c r="A455" s="55" t="s">
        <v>1985</v>
      </c>
      <c r="B455" s="7"/>
      <c r="C455" s="16"/>
      <c r="D455" s="56" t="s">
        <v>1994</v>
      </c>
      <c r="E455" s="7"/>
    </row>
    <row r="456" hidden="1">
      <c r="A456" s="10"/>
      <c r="B456" s="12"/>
      <c r="C456" s="16"/>
      <c r="D456" s="11"/>
      <c r="E456" s="12"/>
    </row>
    <row r="457" hidden="1">
      <c r="A457" s="19" t="s">
        <v>1657</v>
      </c>
      <c r="B457" s="6"/>
      <c r="C457" s="6"/>
      <c r="D457" s="6"/>
      <c r="E457" s="7"/>
    </row>
    <row r="458" hidden="1">
      <c r="A458" s="20" t="s">
        <v>1658</v>
      </c>
      <c r="B458" s="21" t="s">
        <v>1659</v>
      </c>
      <c r="C458" s="22" t="s">
        <v>1660</v>
      </c>
      <c r="D458" s="21" t="s">
        <v>1661</v>
      </c>
      <c r="E458" s="23" t="s">
        <v>13</v>
      </c>
    </row>
    <row r="459" hidden="1">
      <c r="A459" s="57" t="s">
        <v>1662</v>
      </c>
      <c r="B459" s="25">
        <v>5218.0</v>
      </c>
      <c r="C459" s="26">
        <v>5218.0</v>
      </c>
      <c r="D459" s="27">
        <v>0.0</v>
      </c>
      <c r="E459" s="41"/>
    </row>
    <row r="460" hidden="1">
      <c r="A460" s="57" t="s">
        <v>1663</v>
      </c>
      <c r="B460" s="29">
        <v>7534.0</v>
      </c>
      <c r="C460" s="26">
        <v>7534.0</v>
      </c>
      <c r="D460" s="27">
        <v>0.0</v>
      </c>
      <c r="E460" s="40"/>
    </row>
    <row r="461" hidden="1">
      <c r="A461" s="57" t="s">
        <v>1664</v>
      </c>
      <c r="B461" s="29">
        <v>0.0</v>
      </c>
      <c r="C461" s="26"/>
      <c r="D461" s="27">
        <v>0.0</v>
      </c>
      <c r="E461" s="41"/>
    </row>
    <row r="462" hidden="1">
      <c r="A462" s="57" t="s">
        <v>1666</v>
      </c>
      <c r="B462" s="29">
        <v>0.0</v>
      </c>
      <c r="C462" s="26"/>
      <c r="D462" s="27">
        <v>0.0</v>
      </c>
      <c r="E462" s="41"/>
    </row>
    <row r="463" hidden="1">
      <c r="A463" s="31" t="s">
        <v>1668</v>
      </c>
      <c r="B463" s="29">
        <v>0.0</v>
      </c>
      <c r="C463" s="26"/>
      <c r="D463" s="27">
        <v>0.0</v>
      </c>
      <c r="E463" s="41"/>
    </row>
    <row r="464" hidden="1">
      <c r="A464" s="31" t="s">
        <v>1669</v>
      </c>
      <c r="B464" s="29">
        <v>0.0</v>
      </c>
      <c r="C464" s="26"/>
      <c r="D464" s="27">
        <v>0.0</v>
      </c>
      <c r="E464" s="41"/>
    </row>
    <row r="465" hidden="1">
      <c r="A465" s="31" t="s">
        <v>1671</v>
      </c>
      <c r="B465" s="29">
        <v>1843.0</v>
      </c>
      <c r="C465" s="26">
        <v>1843.0</v>
      </c>
      <c r="D465" s="27">
        <v>0.0</v>
      </c>
      <c r="E465" s="40"/>
    </row>
    <row r="466" hidden="1">
      <c r="A466" s="31" t="s">
        <v>1673</v>
      </c>
      <c r="B466" s="29">
        <v>1560.0</v>
      </c>
      <c r="C466" s="26">
        <v>2134.0</v>
      </c>
      <c r="D466" s="27">
        <v>574.0</v>
      </c>
      <c r="E466" s="28" t="s">
        <v>3854</v>
      </c>
    </row>
    <row r="467" hidden="1">
      <c r="A467" s="58" t="s">
        <v>1674</v>
      </c>
      <c r="B467" s="29">
        <v>53796.0</v>
      </c>
      <c r="C467" s="29">
        <v>53796.0</v>
      </c>
      <c r="D467" s="27">
        <v>0.0</v>
      </c>
      <c r="E467" s="41"/>
    </row>
    <row r="468" hidden="1">
      <c r="A468" s="58" t="s">
        <v>1675</v>
      </c>
      <c r="B468" s="29">
        <v>17815.0</v>
      </c>
      <c r="C468" s="59">
        <v>17815.0</v>
      </c>
      <c r="D468" s="27">
        <v>0.0</v>
      </c>
      <c r="E468" s="41"/>
    </row>
    <row r="469" hidden="1">
      <c r="A469" s="58" t="s">
        <v>1676</v>
      </c>
      <c r="B469" s="29">
        <v>49552.0</v>
      </c>
      <c r="C469" s="59">
        <v>49552.0</v>
      </c>
      <c r="D469" s="27">
        <v>0.0</v>
      </c>
      <c r="E469" s="41"/>
    </row>
    <row r="470" hidden="1">
      <c r="A470" s="58" t="s">
        <v>1677</v>
      </c>
      <c r="B470" s="29">
        <v>20890.0</v>
      </c>
      <c r="C470" s="59">
        <v>20890.0</v>
      </c>
      <c r="D470" s="27">
        <v>0.0</v>
      </c>
      <c r="E470" s="41"/>
    </row>
    <row r="471" hidden="1">
      <c r="A471" s="58" t="s">
        <v>1679</v>
      </c>
      <c r="B471" s="29">
        <v>0.0</v>
      </c>
      <c r="C471" s="59">
        <v>0.0</v>
      </c>
      <c r="D471" s="27">
        <v>0.0</v>
      </c>
      <c r="E471" s="41"/>
    </row>
    <row r="472" hidden="1">
      <c r="A472" s="58" t="s">
        <v>1680</v>
      </c>
      <c r="B472" s="29">
        <v>0.0</v>
      </c>
      <c r="C472" s="59">
        <v>0.0</v>
      </c>
      <c r="D472" s="27">
        <v>0.0</v>
      </c>
      <c r="E472" s="41"/>
    </row>
    <row r="473" hidden="1">
      <c r="A473" s="35" t="s">
        <v>1681</v>
      </c>
      <c r="B473" s="29">
        <v>158166.5</v>
      </c>
      <c r="C473" s="59">
        <v>158166.5</v>
      </c>
      <c r="D473" s="27">
        <v>0.0</v>
      </c>
      <c r="E473" s="41"/>
    </row>
    <row r="474" hidden="1">
      <c r="A474" s="36" t="s">
        <v>1682</v>
      </c>
      <c r="B474" s="42">
        <v>41.5</v>
      </c>
      <c r="C474" s="71">
        <v>615.5</v>
      </c>
      <c r="D474" s="66">
        <v>574.0</v>
      </c>
      <c r="E474" s="45"/>
    </row>
    <row r="475" hidden="1"/>
    <row r="476" hidden="1"/>
    <row r="477" hidden="1">
      <c r="A477" s="5" t="s">
        <v>1983</v>
      </c>
      <c r="B477" s="6"/>
      <c r="C477" s="6"/>
      <c r="D477" s="6"/>
      <c r="E477" s="7"/>
    </row>
    <row r="478" hidden="1">
      <c r="A478" s="10"/>
      <c r="B478" s="11"/>
      <c r="C478" s="11"/>
      <c r="D478" s="11"/>
      <c r="E478" s="12"/>
    </row>
    <row r="479" hidden="1">
      <c r="A479" s="5" t="s">
        <v>1655</v>
      </c>
      <c r="B479" s="6"/>
      <c r="C479" s="6"/>
      <c r="D479" s="6"/>
      <c r="E479" s="7"/>
    </row>
    <row r="480" hidden="1">
      <c r="A480" s="10"/>
      <c r="B480" s="11"/>
      <c r="C480" s="11"/>
      <c r="D480" s="11"/>
      <c r="E480" s="12"/>
    </row>
    <row r="481" hidden="1">
      <c r="A481" s="13">
        <v>45627.0</v>
      </c>
      <c r="B481" s="6"/>
      <c r="C481" s="54" t="s">
        <v>1656</v>
      </c>
      <c r="D481" s="15">
        <v>45627.0</v>
      </c>
      <c r="E481" s="7"/>
    </row>
    <row r="482" hidden="1">
      <c r="A482" s="10"/>
      <c r="B482" s="11"/>
      <c r="C482" s="16"/>
      <c r="D482" s="11"/>
      <c r="E482" s="12"/>
    </row>
    <row r="483" hidden="1">
      <c r="A483" s="55" t="s">
        <v>1986</v>
      </c>
      <c r="B483" s="7"/>
      <c r="C483" s="16"/>
      <c r="D483" s="56" t="s">
        <v>1986</v>
      </c>
      <c r="E483" s="7"/>
    </row>
    <row r="484" hidden="1">
      <c r="A484" s="10"/>
      <c r="B484" s="12"/>
      <c r="C484" s="16"/>
      <c r="D484" s="11"/>
      <c r="E484" s="12"/>
    </row>
    <row r="485" hidden="1">
      <c r="A485" s="19" t="s">
        <v>1657</v>
      </c>
      <c r="B485" s="6"/>
      <c r="C485" s="6"/>
      <c r="D485" s="6"/>
      <c r="E485" s="7"/>
    </row>
    <row r="486" hidden="1">
      <c r="A486" s="20" t="s">
        <v>1658</v>
      </c>
      <c r="B486" s="21" t="s">
        <v>1659</v>
      </c>
      <c r="C486" s="22" t="s">
        <v>1660</v>
      </c>
      <c r="D486" s="21" t="s">
        <v>1661</v>
      </c>
      <c r="E486" s="23" t="s">
        <v>13</v>
      </c>
    </row>
    <row r="487" hidden="1">
      <c r="A487" s="57" t="s">
        <v>1662</v>
      </c>
      <c r="B487" s="25">
        <v>0.0</v>
      </c>
      <c r="C487" s="26"/>
      <c r="D487" s="27">
        <v>0.0</v>
      </c>
      <c r="E487" s="41"/>
    </row>
    <row r="488" hidden="1">
      <c r="A488" s="57" t="s">
        <v>1663</v>
      </c>
      <c r="B488" s="29">
        <v>1631.0</v>
      </c>
      <c r="C488" s="26">
        <v>1631.0</v>
      </c>
      <c r="D488" s="27">
        <v>0.0</v>
      </c>
      <c r="E488" s="40"/>
    </row>
    <row r="489" hidden="1">
      <c r="A489" s="57" t="s">
        <v>1664</v>
      </c>
      <c r="B489" s="29">
        <v>0.0</v>
      </c>
      <c r="C489" s="26"/>
      <c r="D489" s="27">
        <v>0.0</v>
      </c>
      <c r="E489" s="41"/>
    </row>
    <row r="490" hidden="1">
      <c r="A490" s="57" t="s">
        <v>1666</v>
      </c>
      <c r="B490" s="29">
        <v>0.0</v>
      </c>
      <c r="C490" s="26"/>
      <c r="D490" s="27">
        <v>0.0</v>
      </c>
      <c r="E490" s="41"/>
    </row>
    <row r="491" hidden="1">
      <c r="A491" s="31" t="s">
        <v>1668</v>
      </c>
      <c r="B491" s="29">
        <v>0.0</v>
      </c>
      <c r="C491" s="26"/>
      <c r="D491" s="27">
        <v>0.0</v>
      </c>
      <c r="E491" s="41"/>
    </row>
    <row r="492" hidden="1">
      <c r="A492" s="31" t="s">
        <v>1669</v>
      </c>
      <c r="B492" s="29">
        <v>0.0</v>
      </c>
      <c r="C492" s="26"/>
      <c r="D492" s="27">
        <v>0.0</v>
      </c>
      <c r="E492" s="41"/>
    </row>
    <row r="493" hidden="1">
      <c r="A493" s="31" t="s">
        <v>1671</v>
      </c>
      <c r="B493" s="29">
        <v>0.0</v>
      </c>
      <c r="C493" s="26"/>
      <c r="D493" s="27">
        <v>0.0</v>
      </c>
      <c r="E493" s="40"/>
    </row>
    <row r="494" hidden="1">
      <c r="A494" s="31" t="s">
        <v>1673</v>
      </c>
      <c r="B494" s="29">
        <v>200.0</v>
      </c>
      <c r="C494" s="26">
        <v>200.0</v>
      </c>
      <c r="D494" s="27">
        <v>0.0</v>
      </c>
      <c r="E494" s="28"/>
    </row>
    <row r="495" hidden="1">
      <c r="A495" s="58" t="s">
        <v>1674</v>
      </c>
      <c r="B495" s="29">
        <v>15454.0</v>
      </c>
      <c r="C495" s="29">
        <v>15454.0</v>
      </c>
      <c r="D495" s="27">
        <v>0.0</v>
      </c>
      <c r="E495" s="41"/>
    </row>
    <row r="496" hidden="1">
      <c r="A496" s="58" t="s">
        <v>1675</v>
      </c>
      <c r="B496" s="29">
        <v>2834.0</v>
      </c>
      <c r="C496" s="59">
        <v>2834.0</v>
      </c>
      <c r="D496" s="27">
        <v>0.0</v>
      </c>
      <c r="E496" s="41"/>
    </row>
    <row r="497" hidden="1">
      <c r="A497" s="58" t="s">
        <v>1676</v>
      </c>
      <c r="B497" s="29">
        <v>14198.0</v>
      </c>
      <c r="C497" s="59">
        <v>14198.0</v>
      </c>
      <c r="D497" s="27">
        <v>0.0</v>
      </c>
      <c r="E497" s="41"/>
    </row>
    <row r="498" hidden="1">
      <c r="A498" s="58" t="s">
        <v>1677</v>
      </c>
      <c r="B498" s="29">
        <v>2391.0</v>
      </c>
      <c r="C498" s="59">
        <v>2391.0</v>
      </c>
      <c r="D498" s="27">
        <v>0.0</v>
      </c>
      <c r="E498" s="41"/>
    </row>
    <row r="499" hidden="1">
      <c r="A499" s="58" t="s">
        <v>1679</v>
      </c>
      <c r="B499" s="29">
        <v>0.0</v>
      </c>
      <c r="C499" s="59">
        <v>0.0</v>
      </c>
      <c r="D499" s="27">
        <v>0.0</v>
      </c>
      <c r="E499" s="41"/>
    </row>
    <row r="500" hidden="1">
      <c r="A500" s="58" t="s">
        <v>1680</v>
      </c>
      <c r="B500" s="29">
        <v>0.0</v>
      </c>
      <c r="C500" s="59">
        <v>0.0</v>
      </c>
      <c r="D500" s="27">
        <v>0.0</v>
      </c>
      <c r="E500" s="41"/>
    </row>
    <row r="501" hidden="1">
      <c r="A501" s="35" t="s">
        <v>1681</v>
      </c>
      <c r="B501" s="29">
        <v>36707.0</v>
      </c>
      <c r="C501" s="59">
        <v>36707.0</v>
      </c>
      <c r="D501" s="27">
        <v>0.0</v>
      </c>
      <c r="E501" s="41"/>
    </row>
    <row r="502" hidden="1">
      <c r="A502" s="36" t="s">
        <v>1682</v>
      </c>
      <c r="B502" s="42">
        <v>1.0</v>
      </c>
      <c r="C502" s="71">
        <v>1.0</v>
      </c>
      <c r="D502" s="66">
        <v>0.0</v>
      </c>
      <c r="E502" s="45"/>
    </row>
    <row r="503" hidden="1"/>
    <row r="504" hidden="1"/>
    <row r="505" hidden="1">
      <c r="A505" s="5" t="s">
        <v>1983</v>
      </c>
      <c r="B505" s="6"/>
      <c r="C505" s="6"/>
      <c r="D505" s="6"/>
      <c r="E505" s="7"/>
    </row>
    <row r="506" hidden="1">
      <c r="A506" s="10"/>
      <c r="B506" s="11"/>
      <c r="C506" s="11"/>
      <c r="D506" s="11"/>
      <c r="E506" s="12"/>
    </row>
    <row r="507" hidden="1">
      <c r="A507" s="5" t="s">
        <v>1655</v>
      </c>
      <c r="B507" s="6"/>
      <c r="C507" s="6"/>
      <c r="D507" s="6"/>
      <c r="E507" s="7"/>
    </row>
    <row r="508" hidden="1">
      <c r="A508" s="10"/>
      <c r="B508" s="11"/>
      <c r="C508" s="11"/>
      <c r="D508" s="11"/>
      <c r="E508" s="12"/>
    </row>
    <row r="509" hidden="1">
      <c r="A509" s="13">
        <v>45627.0</v>
      </c>
      <c r="B509" s="6"/>
      <c r="C509" s="54" t="s">
        <v>1656</v>
      </c>
      <c r="D509" s="15">
        <v>45627.0</v>
      </c>
      <c r="E509" s="7"/>
    </row>
    <row r="510" hidden="1">
      <c r="A510" s="10"/>
      <c r="B510" s="11"/>
      <c r="C510" s="16"/>
      <c r="D510" s="11"/>
      <c r="E510" s="12"/>
    </row>
    <row r="511" hidden="1">
      <c r="A511" s="55" t="s">
        <v>1986</v>
      </c>
      <c r="B511" s="7"/>
      <c r="C511" s="16"/>
      <c r="D511" s="56" t="s">
        <v>1986</v>
      </c>
      <c r="E511" s="7"/>
    </row>
    <row r="512" hidden="1">
      <c r="A512" s="10"/>
      <c r="B512" s="12"/>
      <c r="C512" s="16"/>
      <c r="D512" s="11"/>
      <c r="E512" s="12"/>
    </row>
    <row r="513" hidden="1">
      <c r="A513" s="19" t="s">
        <v>1657</v>
      </c>
      <c r="B513" s="6"/>
      <c r="C513" s="6"/>
      <c r="D513" s="6"/>
      <c r="E513" s="7"/>
    </row>
    <row r="514" hidden="1">
      <c r="A514" s="20" t="s">
        <v>1658</v>
      </c>
      <c r="B514" s="21" t="s">
        <v>1659</v>
      </c>
      <c r="C514" s="22" t="s">
        <v>1660</v>
      </c>
      <c r="D514" s="21" t="s">
        <v>1661</v>
      </c>
      <c r="E514" s="23" t="s">
        <v>13</v>
      </c>
    </row>
    <row r="515" hidden="1">
      <c r="A515" s="57" t="s">
        <v>1662</v>
      </c>
      <c r="B515" s="25">
        <v>0.0</v>
      </c>
      <c r="C515" s="26"/>
      <c r="D515" s="27">
        <v>0.0</v>
      </c>
      <c r="E515" s="41"/>
    </row>
    <row r="516" hidden="1">
      <c r="A516" s="57" t="s">
        <v>1663</v>
      </c>
      <c r="B516" s="29">
        <v>1631.0</v>
      </c>
      <c r="C516" s="26">
        <v>1631.0</v>
      </c>
      <c r="D516" s="27">
        <v>0.0</v>
      </c>
      <c r="E516" s="40"/>
    </row>
    <row r="517" hidden="1">
      <c r="A517" s="57" t="s">
        <v>1664</v>
      </c>
      <c r="B517" s="29">
        <v>0.0</v>
      </c>
      <c r="C517" s="26"/>
      <c r="D517" s="27">
        <v>0.0</v>
      </c>
      <c r="E517" s="41"/>
    </row>
    <row r="518" hidden="1">
      <c r="A518" s="57" t="s">
        <v>1666</v>
      </c>
      <c r="B518" s="29">
        <v>0.0</v>
      </c>
      <c r="C518" s="26"/>
      <c r="D518" s="27">
        <v>0.0</v>
      </c>
      <c r="E518" s="41"/>
    </row>
    <row r="519" hidden="1">
      <c r="A519" s="31" t="s">
        <v>1668</v>
      </c>
      <c r="B519" s="29">
        <v>0.0</v>
      </c>
      <c r="C519" s="26"/>
      <c r="D519" s="27">
        <v>0.0</v>
      </c>
      <c r="E519" s="41"/>
    </row>
    <row r="520" hidden="1">
      <c r="A520" s="31" t="s">
        <v>1669</v>
      </c>
      <c r="B520" s="29">
        <v>0.0</v>
      </c>
      <c r="C520" s="26"/>
      <c r="D520" s="27">
        <v>0.0</v>
      </c>
      <c r="E520" s="41"/>
    </row>
    <row r="521" hidden="1">
      <c r="A521" s="31" t="s">
        <v>1671</v>
      </c>
      <c r="B521" s="29">
        <v>0.0</v>
      </c>
      <c r="C521" s="26"/>
      <c r="D521" s="27">
        <v>0.0</v>
      </c>
      <c r="E521" s="40"/>
    </row>
    <row r="522" hidden="1">
      <c r="A522" s="31" t="s">
        <v>1673</v>
      </c>
      <c r="B522" s="29">
        <v>200.0</v>
      </c>
      <c r="C522" s="26">
        <v>200.0</v>
      </c>
      <c r="D522" s="27">
        <v>0.0</v>
      </c>
      <c r="E522" s="28"/>
    </row>
    <row r="523" hidden="1">
      <c r="A523" s="58" t="s">
        <v>1674</v>
      </c>
      <c r="B523" s="29">
        <v>15454.0</v>
      </c>
      <c r="C523" s="29">
        <v>15454.0</v>
      </c>
      <c r="D523" s="27">
        <v>0.0</v>
      </c>
      <c r="E523" s="41"/>
    </row>
    <row r="524" hidden="1">
      <c r="A524" s="58" t="s">
        <v>1675</v>
      </c>
      <c r="B524" s="29">
        <v>2834.0</v>
      </c>
      <c r="C524" s="59">
        <v>2834.0</v>
      </c>
      <c r="D524" s="27">
        <v>0.0</v>
      </c>
      <c r="E524" s="41"/>
    </row>
    <row r="525" hidden="1">
      <c r="A525" s="58" t="s">
        <v>1676</v>
      </c>
      <c r="B525" s="29">
        <v>14198.0</v>
      </c>
      <c r="C525" s="59">
        <v>14198.0</v>
      </c>
      <c r="D525" s="27">
        <v>0.0</v>
      </c>
      <c r="E525" s="41"/>
    </row>
    <row r="526" hidden="1">
      <c r="A526" s="58" t="s">
        <v>1677</v>
      </c>
      <c r="B526" s="29">
        <v>2391.0</v>
      </c>
      <c r="C526" s="59">
        <v>2391.0</v>
      </c>
      <c r="D526" s="27">
        <v>0.0</v>
      </c>
      <c r="E526" s="41"/>
    </row>
    <row r="527" hidden="1">
      <c r="A527" s="58" t="s">
        <v>1679</v>
      </c>
      <c r="B527" s="29">
        <v>0.0</v>
      </c>
      <c r="C527" s="59">
        <v>0.0</v>
      </c>
      <c r="D527" s="27">
        <v>0.0</v>
      </c>
      <c r="E527" s="41"/>
    </row>
    <row r="528" hidden="1">
      <c r="A528" s="58" t="s">
        <v>1680</v>
      </c>
      <c r="B528" s="29">
        <v>0.0</v>
      </c>
      <c r="C528" s="59">
        <v>0.0</v>
      </c>
      <c r="D528" s="27">
        <v>0.0</v>
      </c>
      <c r="E528" s="41"/>
    </row>
    <row r="529" hidden="1">
      <c r="A529" s="35" t="s">
        <v>1681</v>
      </c>
      <c r="B529" s="29">
        <v>36707.0</v>
      </c>
      <c r="C529" s="59">
        <v>36707.0</v>
      </c>
      <c r="D529" s="27">
        <v>0.0</v>
      </c>
      <c r="E529" s="41"/>
    </row>
    <row r="530" hidden="1">
      <c r="A530" s="36" t="s">
        <v>1682</v>
      </c>
      <c r="B530" s="42">
        <v>1.0</v>
      </c>
      <c r="C530" s="71">
        <v>1.0</v>
      </c>
      <c r="D530" s="66">
        <v>0.0</v>
      </c>
      <c r="E530" s="45"/>
    </row>
    <row r="531" hidden="1"/>
    <row r="532" hidden="1"/>
    <row r="533" hidden="1">
      <c r="A533" s="5" t="s">
        <v>1983</v>
      </c>
      <c r="B533" s="6"/>
      <c r="C533" s="6"/>
      <c r="D533" s="6"/>
      <c r="E533" s="7"/>
    </row>
    <row r="534" hidden="1">
      <c r="A534" s="10"/>
      <c r="B534" s="11"/>
      <c r="C534" s="11"/>
      <c r="D534" s="11"/>
      <c r="E534" s="12"/>
    </row>
    <row r="535" hidden="1">
      <c r="A535" s="5" t="s">
        <v>1655</v>
      </c>
      <c r="B535" s="6"/>
      <c r="C535" s="6"/>
      <c r="D535" s="6"/>
      <c r="E535" s="7"/>
    </row>
    <row r="536" hidden="1">
      <c r="A536" s="10"/>
      <c r="B536" s="11"/>
      <c r="C536" s="11"/>
      <c r="D536" s="11"/>
      <c r="E536" s="12"/>
    </row>
    <row r="537" hidden="1">
      <c r="A537" s="13">
        <v>45628.0</v>
      </c>
      <c r="B537" s="6"/>
      <c r="C537" s="54" t="s">
        <v>1656</v>
      </c>
      <c r="D537" s="15">
        <v>45634.0</v>
      </c>
      <c r="E537" s="7"/>
    </row>
    <row r="538" hidden="1">
      <c r="A538" s="10"/>
      <c r="B538" s="11"/>
      <c r="C538" s="16"/>
      <c r="D538" s="11"/>
      <c r="E538" s="12"/>
    </row>
    <row r="539" hidden="1">
      <c r="A539" s="55" t="s">
        <v>1985</v>
      </c>
      <c r="B539" s="7"/>
      <c r="C539" s="16"/>
      <c r="D539" s="56" t="s">
        <v>1986</v>
      </c>
      <c r="E539" s="7"/>
    </row>
    <row r="540" hidden="1">
      <c r="A540" s="10"/>
      <c r="B540" s="12"/>
      <c r="C540" s="16"/>
      <c r="D540" s="11"/>
      <c r="E540" s="12"/>
    </row>
    <row r="541" hidden="1">
      <c r="A541" s="19" t="s">
        <v>1657</v>
      </c>
      <c r="B541" s="6"/>
      <c r="C541" s="6"/>
      <c r="D541" s="6"/>
      <c r="E541" s="7"/>
    </row>
    <row r="542" hidden="1">
      <c r="A542" s="20" t="s">
        <v>1658</v>
      </c>
      <c r="B542" s="21" t="s">
        <v>1659</v>
      </c>
      <c r="C542" s="22" t="s">
        <v>1660</v>
      </c>
      <c r="D542" s="21" t="s">
        <v>1661</v>
      </c>
      <c r="E542" s="23" t="s">
        <v>13</v>
      </c>
    </row>
    <row r="543" hidden="1">
      <c r="A543" s="57" t="s">
        <v>1662</v>
      </c>
      <c r="B543" s="25">
        <v>8420.0</v>
      </c>
      <c r="C543" s="26">
        <v>8420.0</v>
      </c>
      <c r="D543" s="27">
        <v>0.0</v>
      </c>
      <c r="E543" s="41"/>
    </row>
    <row r="544" hidden="1">
      <c r="A544" s="57" t="s">
        <v>1663</v>
      </c>
      <c r="B544" s="29">
        <v>7940.0</v>
      </c>
      <c r="C544" s="26">
        <v>7940.0</v>
      </c>
      <c r="D544" s="27">
        <v>0.0</v>
      </c>
      <c r="E544" s="40"/>
    </row>
    <row r="545" hidden="1">
      <c r="A545" s="57" t="s">
        <v>1664</v>
      </c>
      <c r="B545" s="29">
        <v>260.0</v>
      </c>
      <c r="C545" s="26">
        <v>260.0</v>
      </c>
      <c r="D545" s="27">
        <v>0.0</v>
      </c>
      <c r="E545" s="41"/>
    </row>
    <row r="546" hidden="1">
      <c r="A546" s="57" t="s">
        <v>1666</v>
      </c>
      <c r="B546" s="29">
        <v>0.0</v>
      </c>
      <c r="C546" s="26"/>
      <c r="D546" s="27">
        <v>0.0</v>
      </c>
      <c r="E546" s="41"/>
    </row>
    <row r="547" hidden="1">
      <c r="A547" s="31" t="s">
        <v>1668</v>
      </c>
      <c r="B547" s="29">
        <v>0.0</v>
      </c>
      <c r="C547" s="26"/>
      <c r="D547" s="27">
        <v>0.0</v>
      </c>
      <c r="E547" s="41"/>
    </row>
    <row r="548" hidden="1">
      <c r="A548" s="31" t="s">
        <v>1669</v>
      </c>
      <c r="B548" s="29">
        <v>0.0</v>
      </c>
      <c r="C548" s="26"/>
      <c r="D548" s="27">
        <v>0.0</v>
      </c>
      <c r="E548" s="41"/>
    </row>
    <row r="549" hidden="1">
      <c r="A549" s="31" t="s">
        <v>1671</v>
      </c>
      <c r="B549" s="29">
        <v>0.0</v>
      </c>
      <c r="C549" s="26"/>
      <c r="D549" s="27">
        <v>0.0</v>
      </c>
      <c r="E549" s="40"/>
    </row>
    <row r="550" hidden="1">
      <c r="A550" s="31" t="s">
        <v>1673</v>
      </c>
      <c r="B550" s="29">
        <v>1200.0</v>
      </c>
      <c r="C550" s="26">
        <v>840.0</v>
      </c>
      <c r="D550" s="27">
        <v>-360.0</v>
      </c>
      <c r="E550" s="28"/>
    </row>
    <row r="551" hidden="1">
      <c r="A551" s="58" t="s">
        <v>1674</v>
      </c>
      <c r="B551" s="29">
        <v>51474.0</v>
      </c>
      <c r="C551" s="29">
        <v>51474.0</v>
      </c>
      <c r="D551" s="27">
        <v>0.0</v>
      </c>
      <c r="E551" s="41"/>
    </row>
    <row r="552" hidden="1">
      <c r="A552" s="58" t="s">
        <v>1675</v>
      </c>
      <c r="B552" s="29">
        <v>34193.0</v>
      </c>
      <c r="C552" s="59">
        <v>34193.0</v>
      </c>
      <c r="D552" s="27">
        <v>0.0</v>
      </c>
      <c r="E552" s="41"/>
    </row>
    <row r="553" hidden="1">
      <c r="A553" s="58" t="s">
        <v>1676</v>
      </c>
      <c r="B553" s="29">
        <v>60075.0</v>
      </c>
      <c r="C553" s="59">
        <v>60075.0</v>
      </c>
      <c r="D553" s="27">
        <v>0.0</v>
      </c>
      <c r="E553" s="41"/>
    </row>
    <row r="554" hidden="1">
      <c r="A554" s="58" t="s">
        <v>1677</v>
      </c>
      <c r="B554" s="29">
        <v>18453.0</v>
      </c>
      <c r="C554" s="59">
        <v>18453.0</v>
      </c>
      <c r="D554" s="27">
        <v>0.0</v>
      </c>
      <c r="E554" s="41"/>
    </row>
    <row r="555" hidden="1">
      <c r="A555" s="58" t="s">
        <v>1679</v>
      </c>
      <c r="B555" s="29">
        <v>2386.0</v>
      </c>
      <c r="C555" s="59">
        <v>2386.0</v>
      </c>
      <c r="D555" s="27">
        <v>0.0</v>
      </c>
      <c r="E555" s="41"/>
    </row>
    <row r="556" hidden="1">
      <c r="A556" s="58" t="s">
        <v>1680</v>
      </c>
      <c r="B556" s="29">
        <v>0.0</v>
      </c>
      <c r="C556" s="59">
        <v>0.0</v>
      </c>
      <c r="D556" s="27">
        <v>0.0</v>
      </c>
      <c r="E556" s="41"/>
    </row>
    <row r="557" hidden="1">
      <c r="A557" s="35" t="s">
        <v>1681</v>
      </c>
      <c r="B557" s="29">
        <v>183707.0</v>
      </c>
      <c r="C557" s="59">
        <v>183707.0</v>
      </c>
      <c r="D557" s="27">
        <v>0.0</v>
      </c>
      <c r="E557" s="41"/>
    </row>
    <row r="558" hidden="1">
      <c r="A558" s="36" t="s">
        <v>1682</v>
      </c>
      <c r="B558" s="42">
        <v>121.5</v>
      </c>
      <c r="C558" s="71">
        <v>334.0</v>
      </c>
      <c r="D558" s="66">
        <v>212.5</v>
      </c>
      <c r="E558" s="45"/>
    </row>
    <row r="559" hidden="1"/>
    <row r="560" hidden="1"/>
    <row r="561" hidden="1">
      <c r="A561" s="5" t="s">
        <v>1983</v>
      </c>
      <c r="B561" s="6"/>
      <c r="C561" s="6"/>
      <c r="D561" s="6"/>
      <c r="E561" s="7"/>
    </row>
    <row r="562" hidden="1">
      <c r="A562" s="10"/>
      <c r="B562" s="11"/>
      <c r="C562" s="11"/>
      <c r="D562" s="11"/>
      <c r="E562" s="12"/>
    </row>
    <row r="563" hidden="1">
      <c r="A563" s="5" t="s">
        <v>1655</v>
      </c>
      <c r="B563" s="6"/>
      <c r="C563" s="6"/>
      <c r="D563" s="6"/>
      <c r="E563" s="7"/>
    </row>
    <row r="564" hidden="1">
      <c r="A564" s="10"/>
      <c r="B564" s="11"/>
      <c r="C564" s="11"/>
      <c r="D564" s="11"/>
      <c r="E564" s="12"/>
    </row>
    <row r="565" hidden="1">
      <c r="A565" s="13">
        <v>45635.0</v>
      </c>
      <c r="B565" s="6"/>
      <c r="C565" s="54" t="s">
        <v>1656</v>
      </c>
      <c r="D565" s="15">
        <v>45641.0</v>
      </c>
      <c r="E565" s="7"/>
    </row>
    <row r="566" hidden="1">
      <c r="A566" s="10"/>
      <c r="B566" s="11"/>
      <c r="C566" s="16"/>
      <c r="D566" s="11"/>
      <c r="E566" s="12"/>
    </row>
    <row r="567" hidden="1">
      <c r="A567" s="55" t="s">
        <v>1985</v>
      </c>
      <c r="B567" s="7"/>
      <c r="C567" s="16"/>
      <c r="D567" s="56" t="s">
        <v>1986</v>
      </c>
      <c r="E567" s="7"/>
    </row>
    <row r="568" hidden="1">
      <c r="A568" s="10"/>
      <c r="B568" s="12"/>
      <c r="C568" s="16"/>
      <c r="D568" s="11"/>
      <c r="E568" s="12"/>
    </row>
    <row r="569" hidden="1">
      <c r="A569" s="19" t="s">
        <v>1657</v>
      </c>
      <c r="B569" s="6"/>
      <c r="C569" s="6"/>
      <c r="D569" s="6"/>
      <c r="E569" s="7"/>
    </row>
    <row r="570" hidden="1">
      <c r="A570" s="20" t="s">
        <v>1658</v>
      </c>
      <c r="B570" s="21" t="s">
        <v>1659</v>
      </c>
      <c r="C570" s="22" t="s">
        <v>1660</v>
      </c>
      <c r="D570" s="21" t="s">
        <v>1661</v>
      </c>
      <c r="E570" s="23" t="s">
        <v>13</v>
      </c>
    </row>
    <row r="571" hidden="1">
      <c r="A571" s="57" t="s">
        <v>1662</v>
      </c>
      <c r="B571" s="25">
        <v>8060.0</v>
      </c>
      <c r="C571" s="26">
        <v>8060.0</v>
      </c>
      <c r="D571" s="27">
        <v>0.0</v>
      </c>
      <c r="E571" s="41"/>
    </row>
    <row r="572" hidden="1">
      <c r="A572" s="57" t="s">
        <v>1663</v>
      </c>
      <c r="B572" s="29">
        <v>16444.0</v>
      </c>
      <c r="C572" s="26">
        <v>16444.0</v>
      </c>
      <c r="D572" s="27">
        <v>0.0</v>
      </c>
      <c r="E572" s="40"/>
    </row>
    <row r="573" hidden="1">
      <c r="A573" s="57" t="s">
        <v>1664</v>
      </c>
      <c r="B573" s="29">
        <v>350.0</v>
      </c>
      <c r="C573" s="26">
        <v>350.0</v>
      </c>
      <c r="D573" s="27">
        <v>0.0</v>
      </c>
      <c r="E573" s="41"/>
    </row>
    <row r="574" hidden="1">
      <c r="A574" s="57" t="s">
        <v>1666</v>
      </c>
      <c r="B574" s="29">
        <v>0.0</v>
      </c>
      <c r="C574" s="26"/>
      <c r="D574" s="27">
        <v>0.0</v>
      </c>
      <c r="E574" s="41"/>
    </row>
    <row r="575" hidden="1">
      <c r="A575" s="31" t="s">
        <v>1668</v>
      </c>
      <c r="B575" s="29">
        <v>0.0</v>
      </c>
      <c r="C575" s="26"/>
      <c r="D575" s="27">
        <v>0.0</v>
      </c>
      <c r="E575" s="41"/>
    </row>
    <row r="576" hidden="1">
      <c r="A576" s="31" t="s">
        <v>1669</v>
      </c>
      <c r="B576" s="29">
        <v>0.0</v>
      </c>
      <c r="C576" s="26"/>
      <c r="D576" s="27">
        <v>0.0</v>
      </c>
      <c r="E576" s="41"/>
    </row>
    <row r="577" hidden="1">
      <c r="A577" s="31" t="s">
        <v>1671</v>
      </c>
      <c r="B577" s="29">
        <v>0.0</v>
      </c>
      <c r="C577" s="26"/>
      <c r="D577" s="27">
        <v>0.0</v>
      </c>
      <c r="E577" s="40"/>
    </row>
    <row r="578" hidden="1">
      <c r="A578" s="31" t="s">
        <v>1673</v>
      </c>
      <c r="B578" s="29">
        <v>1800.0</v>
      </c>
      <c r="C578" s="26">
        <v>1687.0</v>
      </c>
      <c r="D578" s="27">
        <v>-113.0</v>
      </c>
      <c r="E578" s="28" t="s">
        <v>3855</v>
      </c>
    </row>
    <row r="579" hidden="1">
      <c r="A579" s="58" t="s">
        <v>1674</v>
      </c>
      <c r="B579" s="29">
        <v>90785.0</v>
      </c>
      <c r="C579" s="29">
        <v>90785.0</v>
      </c>
      <c r="D579" s="27">
        <v>0.0</v>
      </c>
      <c r="E579" s="41"/>
    </row>
    <row r="580" hidden="1">
      <c r="A580" s="58" t="s">
        <v>1675</v>
      </c>
      <c r="B580" s="29">
        <v>33441.0</v>
      </c>
      <c r="C580" s="59">
        <v>33052.0</v>
      </c>
      <c r="D580" s="27">
        <v>-389.0</v>
      </c>
      <c r="E580" s="41"/>
    </row>
    <row r="581" hidden="1">
      <c r="A581" s="58" t="s">
        <v>1676</v>
      </c>
      <c r="B581" s="29">
        <v>60994.0</v>
      </c>
      <c r="C581" s="59">
        <v>60994.0</v>
      </c>
      <c r="D581" s="27">
        <v>0.0</v>
      </c>
      <c r="E581" s="41"/>
    </row>
    <row r="582" hidden="1">
      <c r="A582" s="58" t="s">
        <v>1677</v>
      </c>
      <c r="B582" s="29">
        <v>26959.0</v>
      </c>
      <c r="C582" s="59">
        <v>26959.0</v>
      </c>
      <c r="D582" s="27">
        <v>0.0</v>
      </c>
      <c r="E582" s="41"/>
    </row>
    <row r="583" hidden="1">
      <c r="A583" s="58" t="s">
        <v>1679</v>
      </c>
      <c r="B583" s="29">
        <v>718.0</v>
      </c>
      <c r="C583" s="59">
        <v>718.0</v>
      </c>
      <c r="D583" s="27">
        <v>0.0</v>
      </c>
      <c r="E583" s="41"/>
    </row>
    <row r="584" hidden="1">
      <c r="A584" s="58" t="s">
        <v>1680</v>
      </c>
      <c r="B584" s="29">
        <v>0.0</v>
      </c>
      <c r="C584" s="59">
        <v>0.0</v>
      </c>
      <c r="D584" s="27">
        <v>0.0</v>
      </c>
      <c r="E584" s="41"/>
    </row>
    <row r="585" hidden="1">
      <c r="A585" s="35" t="s">
        <v>1681</v>
      </c>
      <c r="B585" s="29">
        <v>239424.8</v>
      </c>
      <c r="C585" s="59">
        <v>239035.80000000002</v>
      </c>
      <c r="D585" s="27">
        <v>-388.9999999999709</v>
      </c>
      <c r="E585" s="41"/>
    </row>
    <row r="586" hidden="1">
      <c r="A586" s="36" t="s">
        <v>1682</v>
      </c>
      <c r="B586" s="42">
        <v>126.20000000000437</v>
      </c>
      <c r="C586" s="71">
        <v>13.199999999982538</v>
      </c>
      <c r="D586" s="66">
        <v>-113.00000000002183</v>
      </c>
      <c r="E586" s="45"/>
    </row>
    <row r="587" hidden="1"/>
    <row r="588" hidden="1"/>
    <row r="589" hidden="1">
      <c r="A589" s="5" t="s">
        <v>1983</v>
      </c>
      <c r="B589" s="6"/>
      <c r="C589" s="6"/>
      <c r="D589" s="6"/>
      <c r="E589" s="7"/>
    </row>
    <row r="590" hidden="1">
      <c r="A590" s="10"/>
      <c r="B590" s="11"/>
      <c r="C590" s="11"/>
      <c r="D590" s="11"/>
      <c r="E590" s="12"/>
    </row>
    <row r="591" hidden="1">
      <c r="A591" s="5" t="s">
        <v>1655</v>
      </c>
      <c r="B591" s="6"/>
      <c r="C591" s="6"/>
      <c r="D591" s="6"/>
      <c r="E591" s="7"/>
    </row>
    <row r="592" hidden="1">
      <c r="A592" s="10"/>
      <c r="B592" s="11"/>
      <c r="C592" s="11"/>
      <c r="D592" s="11"/>
      <c r="E592" s="12"/>
    </row>
    <row r="593" hidden="1">
      <c r="A593" s="13">
        <v>45642.0</v>
      </c>
      <c r="B593" s="6"/>
      <c r="C593" s="54" t="s">
        <v>1656</v>
      </c>
      <c r="D593" s="15">
        <v>45648.0</v>
      </c>
      <c r="E593" s="7"/>
    </row>
    <row r="594" hidden="1">
      <c r="A594" s="10"/>
      <c r="B594" s="11"/>
      <c r="C594" s="16"/>
      <c r="D594" s="11"/>
      <c r="E594" s="12"/>
    </row>
    <row r="595" hidden="1">
      <c r="A595" s="55" t="s">
        <v>1985</v>
      </c>
      <c r="B595" s="7"/>
      <c r="C595" s="16"/>
      <c r="D595" s="56" t="s">
        <v>1986</v>
      </c>
      <c r="E595" s="7"/>
    </row>
    <row r="596" hidden="1">
      <c r="A596" s="10"/>
      <c r="B596" s="12"/>
      <c r="C596" s="16"/>
      <c r="D596" s="11"/>
      <c r="E596" s="12"/>
    </row>
    <row r="597" hidden="1">
      <c r="A597" s="19" t="s">
        <v>1657</v>
      </c>
      <c r="B597" s="6"/>
      <c r="C597" s="6"/>
      <c r="D597" s="6"/>
      <c r="E597" s="7"/>
    </row>
    <row r="598" hidden="1">
      <c r="A598" s="20" t="s">
        <v>1658</v>
      </c>
      <c r="B598" s="21" t="s">
        <v>1659</v>
      </c>
      <c r="C598" s="22" t="s">
        <v>1660</v>
      </c>
      <c r="D598" s="21" t="s">
        <v>1661</v>
      </c>
      <c r="E598" s="23" t="s">
        <v>13</v>
      </c>
    </row>
    <row r="599" hidden="1">
      <c r="A599" s="57" t="s">
        <v>1662</v>
      </c>
      <c r="B599" s="25">
        <v>10006.0</v>
      </c>
      <c r="C599" s="26">
        <v>10010.0</v>
      </c>
      <c r="D599" s="27">
        <v>4.0</v>
      </c>
      <c r="E599" s="41"/>
    </row>
    <row r="600" hidden="1">
      <c r="A600" s="57" t="s">
        <v>1663</v>
      </c>
      <c r="B600" s="29">
        <v>18973.0</v>
      </c>
      <c r="C600" s="26">
        <v>18973.0</v>
      </c>
      <c r="D600" s="27">
        <v>0.0</v>
      </c>
      <c r="E600" s="40"/>
    </row>
    <row r="601" hidden="1">
      <c r="A601" s="57" t="s">
        <v>1664</v>
      </c>
      <c r="B601" s="29">
        <v>0.0</v>
      </c>
      <c r="C601" s="26"/>
      <c r="D601" s="27">
        <v>0.0</v>
      </c>
      <c r="E601" s="41"/>
    </row>
    <row r="602" hidden="1">
      <c r="A602" s="57" t="s">
        <v>1666</v>
      </c>
      <c r="B602" s="29">
        <v>200.0</v>
      </c>
      <c r="C602" s="26"/>
      <c r="D602" s="27">
        <v>-200.0</v>
      </c>
      <c r="E602" s="41"/>
    </row>
    <row r="603" hidden="1">
      <c r="A603" s="31" t="s">
        <v>1668</v>
      </c>
      <c r="B603" s="29">
        <v>0.0</v>
      </c>
      <c r="C603" s="26"/>
      <c r="D603" s="27">
        <v>0.0</v>
      </c>
      <c r="E603" s="41"/>
    </row>
    <row r="604" hidden="1">
      <c r="A604" s="31" t="s">
        <v>1669</v>
      </c>
      <c r="B604" s="29">
        <v>0.0</v>
      </c>
      <c r="C604" s="26"/>
      <c r="D604" s="27">
        <v>0.0</v>
      </c>
      <c r="E604" s="41"/>
    </row>
    <row r="605" hidden="1">
      <c r="A605" s="31" t="s">
        <v>1671</v>
      </c>
      <c r="B605" s="29">
        <v>0.0</v>
      </c>
      <c r="C605" s="26"/>
      <c r="D605" s="27">
        <v>0.0</v>
      </c>
      <c r="E605" s="40"/>
    </row>
    <row r="606" hidden="1">
      <c r="A606" s="31" t="s">
        <v>1673</v>
      </c>
      <c r="B606" s="29">
        <v>1400.0</v>
      </c>
      <c r="C606" s="26">
        <v>1247.0</v>
      </c>
      <c r="D606" s="27">
        <v>-153.0</v>
      </c>
      <c r="E606" s="28" t="s">
        <v>3856</v>
      </c>
    </row>
    <row r="607" hidden="1">
      <c r="A607" s="58" t="s">
        <v>1674</v>
      </c>
      <c r="B607" s="29">
        <v>89630.0</v>
      </c>
      <c r="C607" s="29">
        <v>89077.0</v>
      </c>
      <c r="D607" s="27">
        <v>-553.0</v>
      </c>
      <c r="E607" s="41"/>
    </row>
    <row r="608" hidden="1">
      <c r="A608" s="58" t="s">
        <v>1675</v>
      </c>
      <c r="B608" s="29">
        <v>40622.0</v>
      </c>
      <c r="C608" s="59">
        <v>40622.0</v>
      </c>
      <c r="D608" s="27">
        <v>0.0</v>
      </c>
      <c r="E608" s="41"/>
    </row>
    <row r="609" hidden="1">
      <c r="A609" s="58" t="s">
        <v>1676</v>
      </c>
      <c r="B609" s="29">
        <v>58063.0</v>
      </c>
      <c r="C609" s="59">
        <v>57799.0</v>
      </c>
      <c r="D609" s="27">
        <v>-264.0</v>
      </c>
      <c r="E609" s="41"/>
    </row>
    <row r="610" hidden="1">
      <c r="A610" s="58" t="s">
        <v>1677</v>
      </c>
      <c r="B610" s="29">
        <v>18846.0</v>
      </c>
      <c r="C610" s="59">
        <v>18846.0</v>
      </c>
      <c r="D610" s="27">
        <v>0.0</v>
      </c>
      <c r="E610" s="41"/>
    </row>
    <row r="611" hidden="1">
      <c r="A611" s="58" t="s">
        <v>1679</v>
      </c>
      <c r="B611" s="29">
        <v>1968.0</v>
      </c>
      <c r="C611" s="59">
        <v>1968.0</v>
      </c>
      <c r="D611" s="27">
        <v>0.0</v>
      </c>
      <c r="E611" s="41"/>
    </row>
    <row r="612" hidden="1">
      <c r="A612" s="58" t="s">
        <v>1680</v>
      </c>
      <c r="B612" s="29">
        <v>0.0</v>
      </c>
      <c r="C612" s="59">
        <v>0.0</v>
      </c>
      <c r="D612" s="27">
        <v>0.0</v>
      </c>
      <c r="E612" s="41"/>
    </row>
    <row r="613" hidden="1">
      <c r="A613" s="35" t="s">
        <v>1681</v>
      </c>
      <c r="B613" s="29">
        <v>239688.5</v>
      </c>
      <c r="C613" s="59">
        <v>238871.5</v>
      </c>
      <c r="D613" s="27">
        <v>-817.0</v>
      </c>
      <c r="E613" s="41"/>
    </row>
    <row r="614" hidden="1">
      <c r="A614" s="36" t="s">
        <v>1682</v>
      </c>
      <c r="B614" s="42">
        <v>19.5</v>
      </c>
      <c r="C614" s="71">
        <v>-329.5</v>
      </c>
      <c r="D614" s="66">
        <v>-349.0</v>
      </c>
      <c r="E614" s="45"/>
    </row>
    <row r="615" hidden="1"/>
    <row r="616" hidden="1"/>
    <row r="617" hidden="1">
      <c r="A617" s="5" t="s">
        <v>1983</v>
      </c>
      <c r="B617" s="6"/>
      <c r="C617" s="6"/>
      <c r="D617" s="6"/>
      <c r="E617" s="7"/>
    </row>
    <row r="618" hidden="1">
      <c r="A618" s="10"/>
      <c r="B618" s="11"/>
      <c r="C618" s="11"/>
      <c r="D618" s="11"/>
      <c r="E618" s="12"/>
    </row>
    <row r="619" hidden="1">
      <c r="A619" s="5" t="s">
        <v>1655</v>
      </c>
      <c r="B619" s="6"/>
      <c r="C619" s="6"/>
      <c r="D619" s="6"/>
      <c r="E619" s="7"/>
    </row>
    <row r="620" hidden="1">
      <c r="A620" s="10"/>
      <c r="B620" s="11"/>
      <c r="C620" s="11"/>
      <c r="D620" s="11"/>
      <c r="E620" s="12"/>
    </row>
    <row r="621" hidden="1">
      <c r="A621" s="13">
        <v>45649.0</v>
      </c>
      <c r="B621" s="6"/>
      <c r="C621" s="54" t="s">
        <v>1656</v>
      </c>
      <c r="D621" s="15">
        <v>45655.0</v>
      </c>
      <c r="E621" s="7"/>
    </row>
    <row r="622" hidden="1">
      <c r="A622" s="10"/>
      <c r="B622" s="11"/>
      <c r="C622" s="16"/>
      <c r="D622" s="11"/>
      <c r="E622" s="12"/>
    </row>
    <row r="623" hidden="1">
      <c r="A623" s="55" t="s">
        <v>1985</v>
      </c>
      <c r="B623" s="7"/>
      <c r="C623" s="16"/>
      <c r="D623" s="56" t="s">
        <v>1986</v>
      </c>
      <c r="E623" s="7"/>
    </row>
    <row r="624" hidden="1">
      <c r="A624" s="10"/>
      <c r="B624" s="12"/>
      <c r="C624" s="16"/>
      <c r="D624" s="11"/>
      <c r="E624" s="12"/>
    </row>
    <row r="625" hidden="1">
      <c r="A625" s="19" t="s">
        <v>1657</v>
      </c>
      <c r="B625" s="6"/>
      <c r="C625" s="6"/>
      <c r="D625" s="6"/>
      <c r="E625" s="7"/>
    </row>
    <row r="626" hidden="1">
      <c r="A626" s="20" t="s">
        <v>1658</v>
      </c>
      <c r="B626" s="21" t="s">
        <v>1659</v>
      </c>
      <c r="C626" s="22" t="s">
        <v>1660</v>
      </c>
      <c r="D626" s="21" t="s">
        <v>1661</v>
      </c>
      <c r="E626" s="23" t="s">
        <v>13</v>
      </c>
    </row>
    <row r="627" hidden="1">
      <c r="A627" s="57" t="s">
        <v>1662</v>
      </c>
      <c r="B627" s="25">
        <v>3647.0</v>
      </c>
      <c r="C627" s="26">
        <v>3647.0</v>
      </c>
      <c r="D627" s="27">
        <v>0.0</v>
      </c>
      <c r="E627" s="40" t="s">
        <v>3857</v>
      </c>
    </row>
    <row r="628" hidden="1">
      <c r="A628" s="57" t="s">
        <v>1663</v>
      </c>
      <c r="B628" s="29">
        <v>6742.0</v>
      </c>
      <c r="C628" s="26">
        <v>6742.0</v>
      </c>
      <c r="D628" s="27">
        <v>0.0</v>
      </c>
      <c r="E628" s="40"/>
    </row>
    <row r="629" hidden="1">
      <c r="A629" s="57" t="s">
        <v>1664</v>
      </c>
      <c r="B629" s="29">
        <v>0.0</v>
      </c>
      <c r="C629" s="26"/>
      <c r="D629" s="27">
        <v>0.0</v>
      </c>
      <c r="E629" s="41"/>
    </row>
    <row r="630" hidden="1">
      <c r="A630" s="57" t="s">
        <v>1666</v>
      </c>
      <c r="B630" s="29">
        <v>0.0</v>
      </c>
      <c r="C630" s="26"/>
      <c r="D630" s="27">
        <v>0.0</v>
      </c>
      <c r="E630" s="41"/>
    </row>
    <row r="631" hidden="1">
      <c r="A631" s="31" t="s">
        <v>1668</v>
      </c>
      <c r="B631" s="29">
        <v>0.0</v>
      </c>
      <c r="C631" s="26"/>
      <c r="D631" s="27">
        <v>0.0</v>
      </c>
      <c r="E631" s="41"/>
    </row>
    <row r="632" hidden="1">
      <c r="A632" s="31" t="s">
        <v>1669</v>
      </c>
      <c r="B632" s="29">
        <v>0.0</v>
      </c>
      <c r="C632" s="26"/>
      <c r="D632" s="27">
        <v>0.0</v>
      </c>
      <c r="E632" s="41"/>
    </row>
    <row r="633" hidden="1">
      <c r="A633" s="31" t="s">
        <v>1671</v>
      </c>
      <c r="B633" s="29">
        <v>0.0</v>
      </c>
      <c r="C633" s="26"/>
      <c r="D633" s="27">
        <v>0.0</v>
      </c>
      <c r="E633" s="40"/>
    </row>
    <row r="634" hidden="1">
      <c r="A634" s="31" t="s">
        <v>1673</v>
      </c>
      <c r="B634" s="29">
        <v>440.0</v>
      </c>
      <c r="C634" s="26">
        <v>449.0</v>
      </c>
      <c r="D634" s="27">
        <v>9.0</v>
      </c>
      <c r="E634" s="28"/>
    </row>
    <row r="635" hidden="1">
      <c r="A635" s="58" t="s">
        <v>1674</v>
      </c>
      <c r="B635" s="29">
        <v>72142.0</v>
      </c>
      <c r="C635" s="29">
        <v>72142.0</v>
      </c>
      <c r="D635" s="27">
        <v>0.0</v>
      </c>
      <c r="E635" s="41"/>
    </row>
    <row r="636" hidden="1">
      <c r="A636" s="58" t="s">
        <v>1675</v>
      </c>
      <c r="B636" s="29">
        <v>19302.0</v>
      </c>
      <c r="C636" s="59">
        <v>18948.0</v>
      </c>
      <c r="D636" s="27">
        <v>-354.0</v>
      </c>
      <c r="E636" s="41"/>
    </row>
    <row r="637" hidden="1">
      <c r="A637" s="58" t="s">
        <v>1676</v>
      </c>
      <c r="B637" s="29">
        <v>27445.0</v>
      </c>
      <c r="C637" s="59">
        <v>27445.0</v>
      </c>
      <c r="D637" s="27">
        <v>0.0</v>
      </c>
      <c r="E637" s="41"/>
    </row>
    <row r="638" hidden="1">
      <c r="A638" s="58" t="s">
        <v>1677</v>
      </c>
      <c r="B638" s="29">
        <v>11701.0</v>
      </c>
      <c r="C638" s="59">
        <v>11701.0</v>
      </c>
      <c r="D638" s="27">
        <v>0.0</v>
      </c>
      <c r="E638" s="41"/>
    </row>
    <row r="639" hidden="1">
      <c r="A639" s="58" t="s">
        <v>1679</v>
      </c>
      <c r="B639" s="29">
        <v>1913.0</v>
      </c>
      <c r="C639" s="59">
        <v>1913.0</v>
      </c>
      <c r="D639" s="27">
        <v>0.0</v>
      </c>
      <c r="E639" s="41"/>
    </row>
    <row r="640" hidden="1">
      <c r="A640" s="58" t="s">
        <v>1680</v>
      </c>
      <c r="B640" s="29">
        <v>0.0</v>
      </c>
      <c r="C640" s="59">
        <v>0.0</v>
      </c>
      <c r="D640" s="27">
        <v>0.0</v>
      </c>
      <c r="E640" s="41"/>
    </row>
    <row r="641" hidden="1">
      <c r="A641" s="35" t="s">
        <v>1681</v>
      </c>
      <c r="B641" s="29">
        <v>143266.5</v>
      </c>
      <c r="C641" s="59">
        <v>142912.5</v>
      </c>
      <c r="D641" s="27">
        <v>-354.0</v>
      </c>
      <c r="E641" s="41"/>
    </row>
    <row r="642" hidden="1">
      <c r="A642" s="36" t="s">
        <v>1682</v>
      </c>
      <c r="B642" s="42">
        <v>65.5</v>
      </c>
      <c r="C642" s="71">
        <v>74.5</v>
      </c>
      <c r="D642" s="66">
        <v>9.0</v>
      </c>
      <c r="E642" s="45"/>
    </row>
    <row r="643" hidden="1"/>
    <row r="644" hidden="1"/>
    <row r="645" hidden="1">
      <c r="A645" s="5" t="s">
        <v>1983</v>
      </c>
      <c r="B645" s="6"/>
      <c r="C645" s="6"/>
      <c r="D645" s="6"/>
      <c r="E645" s="7"/>
    </row>
    <row r="646" hidden="1">
      <c r="A646" s="10"/>
      <c r="B646" s="11"/>
      <c r="C646" s="11"/>
      <c r="D646" s="11"/>
      <c r="E646" s="12"/>
    </row>
    <row r="647" hidden="1">
      <c r="A647" s="5" t="s">
        <v>1655</v>
      </c>
      <c r="B647" s="6"/>
      <c r="C647" s="6"/>
      <c r="D647" s="6"/>
      <c r="E647" s="7"/>
    </row>
    <row r="648" hidden="1">
      <c r="A648" s="10"/>
      <c r="B648" s="11"/>
      <c r="C648" s="11"/>
      <c r="D648" s="11"/>
      <c r="E648" s="12"/>
    </row>
    <row r="649" hidden="1">
      <c r="A649" s="13">
        <v>45656.0</v>
      </c>
      <c r="B649" s="6"/>
      <c r="C649" s="54" t="s">
        <v>1656</v>
      </c>
      <c r="D649" s="15">
        <v>45657.0</v>
      </c>
      <c r="E649" s="7"/>
    </row>
    <row r="650" hidden="1">
      <c r="A650" s="10"/>
      <c r="B650" s="11"/>
      <c r="C650" s="16"/>
      <c r="D650" s="11"/>
      <c r="E650" s="12"/>
    </row>
    <row r="651" hidden="1">
      <c r="A651" s="55" t="s">
        <v>1985</v>
      </c>
      <c r="B651" s="7"/>
      <c r="C651" s="16"/>
      <c r="D651" s="56" t="s">
        <v>1987</v>
      </c>
      <c r="E651" s="7"/>
    </row>
    <row r="652" hidden="1">
      <c r="A652" s="10"/>
      <c r="B652" s="12"/>
      <c r="C652" s="16"/>
      <c r="D652" s="11"/>
      <c r="E652" s="12"/>
    </row>
    <row r="653" hidden="1">
      <c r="A653" s="19" t="s">
        <v>1657</v>
      </c>
      <c r="B653" s="6"/>
      <c r="C653" s="6"/>
      <c r="D653" s="6"/>
      <c r="E653" s="7"/>
    </row>
    <row r="654" hidden="1">
      <c r="A654" s="20" t="s">
        <v>1658</v>
      </c>
      <c r="B654" s="21" t="s">
        <v>1659</v>
      </c>
      <c r="C654" s="22" t="s">
        <v>1660</v>
      </c>
      <c r="D654" s="21" t="s">
        <v>1661</v>
      </c>
      <c r="E654" s="23" t="s">
        <v>13</v>
      </c>
    </row>
    <row r="655" hidden="1">
      <c r="A655" s="57" t="s">
        <v>1662</v>
      </c>
      <c r="B655" s="25">
        <v>482.0</v>
      </c>
      <c r="C655" s="26">
        <v>2380.0</v>
      </c>
      <c r="D655" s="27">
        <v>1898.0</v>
      </c>
      <c r="E655" s="40"/>
    </row>
    <row r="656" hidden="1">
      <c r="A656" s="57" t="s">
        <v>1663</v>
      </c>
      <c r="B656" s="29">
        <v>3143.0</v>
      </c>
      <c r="C656" s="26">
        <v>3143.0</v>
      </c>
      <c r="D656" s="27">
        <v>0.0</v>
      </c>
      <c r="E656" s="40"/>
    </row>
    <row r="657" hidden="1">
      <c r="A657" s="57" t="s">
        <v>1664</v>
      </c>
      <c r="B657" s="29">
        <v>0.0</v>
      </c>
      <c r="C657" s="26"/>
      <c r="D657" s="27">
        <v>0.0</v>
      </c>
      <c r="E657" s="41"/>
    </row>
    <row r="658" hidden="1">
      <c r="A658" s="57" t="s">
        <v>1666</v>
      </c>
      <c r="B658" s="29">
        <v>0.0</v>
      </c>
      <c r="C658" s="26"/>
      <c r="D658" s="27">
        <v>0.0</v>
      </c>
      <c r="E658" s="41"/>
    </row>
    <row r="659" hidden="1">
      <c r="A659" s="31" t="s">
        <v>1668</v>
      </c>
      <c r="B659" s="29">
        <v>0.0</v>
      </c>
      <c r="C659" s="26"/>
      <c r="D659" s="27">
        <v>0.0</v>
      </c>
      <c r="E659" s="41"/>
    </row>
    <row r="660" hidden="1">
      <c r="A660" s="31" t="s">
        <v>1669</v>
      </c>
      <c r="B660" s="29">
        <v>0.0</v>
      </c>
      <c r="C660" s="26"/>
      <c r="D660" s="27">
        <v>0.0</v>
      </c>
      <c r="E660" s="41"/>
    </row>
    <row r="661" hidden="1">
      <c r="A661" s="31" t="s">
        <v>1671</v>
      </c>
      <c r="B661" s="29">
        <v>0.0</v>
      </c>
      <c r="C661" s="26"/>
      <c r="D661" s="27">
        <v>0.0</v>
      </c>
      <c r="E661" s="40"/>
    </row>
    <row r="662" hidden="1">
      <c r="A662" s="31" t="s">
        <v>1673</v>
      </c>
      <c r="B662" s="29">
        <v>440.0</v>
      </c>
      <c r="C662" s="26">
        <v>440.0</v>
      </c>
      <c r="D662" s="27">
        <v>0.0</v>
      </c>
      <c r="E662" s="28"/>
    </row>
    <row r="663" hidden="1">
      <c r="A663" s="58" t="s">
        <v>1674</v>
      </c>
      <c r="B663" s="29">
        <v>29433.0</v>
      </c>
      <c r="C663" s="29">
        <v>0.0</v>
      </c>
      <c r="D663" s="27">
        <v>-29433.0</v>
      </c>
      <c r="E663" s="41"/>
    </row>
    <row r="664" hidden="1">
      <c r="A664" s="58" t="s">
        <v>1675</v>
      </c>
      <c r="B664" s="29">
        <v>11170.0</v>
      </c>
      <c r="C664" s="59">
        <v>0.0</v>
      </c>
      <c r="D664" s="27">
        <v>-11170.0</v>
      </c>
      <c r="E664" s="41"/>
    </row>
    <row r="665" hidden="1">
      <c r="A665" s="58" t="s">
        <v>1676</v>
      </c>
      <c r="B665" s="29">
        <v>11565.0</v>
      </c>
      <c r="C665" s="59">
        <v>0.0</v>
      </c>
      <c r="D665" s="27">
        <v>-11565.0</v>
      </c>
      <c r="E665" s="41"/>
    </row>
    <row r="666" hidden="1">
      <c r="A666" s="58" t="s">
        <v>1677</v>
      </c>
      <c r="B666" s="29">
        <v>3931.0</v>
      </c>
      <c r="C666" s="59">
        <v>0.0</v>
      </c>
      <c r="D666" s="27">
        <v>-3931.0</v>
      </c>
      <c r="E666" s="41"/>
    </row>
    <row r="667" hidden="1">
      <c r="A667" s="58" t="s">
        <v>1679</v>
      </c>
      <c r="B667" s="29">
        <v>0.0</v>
      </c>
      <c r="C667" s="59">
        <v>0.0</v>
      </c>
      <c r="D667" s="27">
        <v>0.0</v>
      </c>
      <c r="E667" s="41"/>
    </row>
    <row r="668" hidden="1">
      <c r="A668" s="58" t="s">
        <v>1680</v>
      </c>
      <c r="B668" s="29">
        <v>0.0</v>
      </c>
      <c r="C668" s="59">
        <v>0.0</v>
      </c>
      <c r="D668" s="27">
        <v>0.0</v>
      </c>
      <c r="E668" s="41"/>
    </row>
    <row r="669" hidden="1">
      <c r="A669" s="35" t="s">
        <v>1681</v>
      </c>
      <c r="B669" s="29">
        <v>62162.0</v>
      </c>
      <c r="C669" s="59">
        <v>0.0</v>
      </c>
      <c r="D669" s="27">
        <v>-62162.0</v>
      </c>
      <c r="E669" s="41"/>
    </row>
    <row r="670" hidden="1">
      <c r="A670" s="36" t="s">
        <v>1682</v>
      </c>
      <c r="B670" s="42">
        <v>-1998.0</v>
      </c>
      <c r="C670" s="71">
        <v>5963.0</v>
      </c>
      <c r="D670" s="66">
        <v>7961.0</v>
      </c>
      <c r="E670" s="45"/>
    </row>
    <row r="671" hidden="1"/>
    <row r="672" hidden="1"/>
    <row r="673" hidden="1">
      <c r="A673" s="5" t="s">
        <v>1983</v>
      </c>
      <c r="B673" s="6"/>
      <c r="C673" s="6"/>
      <c r="D673" s="6"/>
      <c r="E673" s="7"/>
    </row>
    <row r="674" hidden="1">
      <c r="A674" s="10"/>
      <c r="B674" s="11"/>
      <c r="C674" s="11"/>
      <c r="D674" s="11"/>
      <c r="E674" s="12"/>
    </row>
    <row r="675" hidden="1">
      <c r="A675" s="5" t="s">
        <v>1655</v>
      </c>
      <c r="B675" s="6"/>
      <c r="C675" s="6"/>
      <c r="D675" s="6"/>
      <c r="E675" s="7"/>
    </row>
    <row r="676" hidden="1">
      <c r="A676" s="10"/>
      <c r="B676" s="11"/>
      <c r="C676" s="11"/>
      <c r="D676" s="11"/>
      <c r="E676" s="12"/>
    </row>
    <row r="677" hidden="1">
      <c r="A677" s="13">
        <v>45658.0</v>
      </c>
      <c r="B677" s="6"/>
      <c r="C677" s="54" t="s">
        <v>1656</v>
      </c>
      <c r="D677" s="15">
        <v>45662.0</v>
      </c>
      <c r="E677" s="7"/>
    </row>
    <row r="678" hidden="1">
      <c r="A678" s="10"/>
      <c r="B678" s="11"/>
      <c r="C678" s="16"/>
      <c r="D678" s="11"/>
      <c r="E678" s="12"/>
    </row>
    <row r="679" hidden="1">
      <c r="A679" s="55" t="s">
        <v>1988</v>
      </c>
      <c r="B679" s="7"/>
      <c r="C679" s="16"/>
      <c r="D679" s="56" t="s">
        <v>1986</v>
      </c>
      <c r="E679" s="7"/>
    </row>
    <row r="680" hidden="1">
      <c r="A680" s="10"/>
      <c r="B680" s="12"/>
      <c r="C680" s="16"/>
      <c r="D680" s="11"/>
      <c r="E680" s="12"/>
    </row>
    <row r="681" hidden="1">
      <c r="A681" s="19" t="s">
        <v>1657</v>
      </c>
      <c r="B681" s="6"/>
      <c r="C681" s="6"/>
      <c r="D681" s="6"/>
      <c r="E681" s="7"/>
    </row>
    <row r="682" hidden="1">
      <c r="A682" s="20" t="s">
        <v>1658</v>
      </c>
      <c r="B682" s="21" t="s">
        <v>1659</v>
      </c>
      <c r="C682" s="22" t="s">
        <v>1660</v>
      </c>
      <c r="D682" s="21" t="s">
        <v>1661</v>
      </c>
      <c r="E682" s="23" t="s">
        <v>13</v>
      </c>
    </row>
    <row r="683" hidden="1">
      <c r="A683" s="57" t="s">
        <v>1662</v>
      </c>
      <c r="B683" s="25">
        <v>9900.0</v>
      </c>
      <c r="C683" s="26">
        <v>9900.0</v>
      </c>
      <c r="D683" s="27">
        <v>0.0</v>
      </c>
      <c r="E683" s="40"/>
    </row>
    <row r="684" hidden="1">
      <c r="A684" s="57" t="s">
        <v>1663</v>
      </c>
      <c r="B684" s="29">
        <v>8306.0</v>
      </c>
      <c r="C684" s="26">
        <v>6239.0</v>
      </c>
      <c r="D684" s="27">
        <v>-2067.0</v>
      </c>
      <c r="E684" s="40" t="s">
        <v>3858</v>
      </c>
    </row>
    <row r="685" hidden="1">
      <c r="A685" s="57" t="s">
        <v>1664</v>
      </c>
      <c r="B685" s="29">
        <v>150.0</v>
      </c>
      <c r="C685" s="26">
        <v>150.0</v>
      </c>
      <c r="D685" s="27">
        <v>0.0</v>
      </c>
      <c r="E685" s="41"/>
    </row>
    <row r="686" hidden="1">
      <c r="A686" s="57" t="s">
        <v>1666</v>
      </c>
      <c r="B686" s="29">
        <v>0.0</v>
      </c>
      <c r="C686" s="26"/>
      <c r="D686" s="27">
        <v>0.0</v>
      </c>
      <c r="E686" s="41"/>
    </row>
    <row r="687" hidden="1">
      <c r="A687" s="31" t="s">
        <v>1668</v>
      </c>
      <c r="B687" s="29">
        <v>0.0</v>
      </c>
      <c r="C687" s="26"/>
      <c r="D687" s="27">
        <v>0.0</v>
      </c>
      <c r="E687" s="41"/>
    </row>
    <row r="688" hidden="1">
      <c r="A688" s="31" t="s">
        <v>1669</v>
      </c>
      <c r="B688" s="29">
        <v>0.0</v>
      </c>
      <c r="C688" s="26"/>
      <c r="D688" s="27">
        <v>0.0</v>
      </c>
      <c r="E688" s="41"/>
    </row>
    <row r="689" hidden="1">
      <c r="A689" s="31" t="s">
        <v>1671</v>
      </c>
      <c r="B689" s="29">
        <v>0.0</v>
      </c>
      <c r="C689" s="26"/>
      <c r="D689" s="27">
        <v>0.0</v>
      </c>
      <c r="E689" s="40"/>
    </row>
    <row r="690" hidden="1">
      <c r="A690" s="31" t="s">
        <v>1673</v>
      </c>
      <c r="B690" s="29">
        <v>1600.0</v>
      </c>
      <c r="C690" s="26">
        <v>2870.0</v>
      </c>
      <c r="D690" s="27">
        <v>1270.0</v>
      </c>
      <c r="E690" s="28" t="s">
        <v>3859</v>
      </c>
    </row>
    <row r="691" hidden="1">
      <c r="A691" s="58" t="s">
        <v>1674</v>
      </c>
      <c r="B691" s="29">
        <v>100211.0</v>
      </c>
      <c r="C691" s="29">
        <v>99882.0</v>
      </c>
      <c r="D691" s="27">
        <v>-329.0</v>
      </c>
      <c r="E691" s="41"/>
    </row>
    <row r="692" hidden="1">
      <c r="A692" s="58" t="s">
        <v>1675</v>
      </c>
      <c r="B692" s="29">
        <v>18677.0</v>
      </c>
      <c r="C692" s="59">
        <v>18677.0</v>
      </c>
      <c r="D692" s="27">
        <v>0.0</v>
      </c>
      <c r="E692" s="41"/>
    </row>
    <row r="693" hidden="1">
      <c r="A693" s="58" t="s">
        <v>1676</v>
      </c>
      <c r="B693" s="29">
        <v>24285.0</v>
      </c>
      <c r="C693" s="59">
        <v>24285.0</v>
      </c>
      <c r="D693" s="27">
        <v>0.0</v>
      </c>
      <c r="E693" s="41"/>
    </row>
    <row r="694" hidden="1">
      <c r="A694" s="58" t="s">
        <v>1677</v>
      </c>
      <c r="B694" s="29">
        <v>21584.0</v>
      </c>
      <c r="C694" s="59">
        <v>21584.0</v>
      </c>
      <c r="D694" s="27">
        <v>0.0</v>
      </c>
      <c r="E694" s="41"/>
    </row>
    <row r="695" hidden="1">
      <c r="A695" s="58" t="s">
        <v>1679</v>
      </c>
      <c r="B695" s="29">
        <v>1801.0</v>
      </c>
      <c r="C695" s="59">
        <v>1801.0</v>
      </c>
      <c r="D695" s="27">
        <v>0.0</v>
      </c>
      <c r="E695" s="41"/>
    </row>
    <row r="696" hidden="1">
      <c r="A696" s="58" t="s">
        <v>1680</v>
      </c>
      <c r="B696" s="29">
        <v>0.0</v>
      </c>
      <c r="C696" s="59">
        <v>0.0</v>
      </c>
      <c r="D696" s="27">
        <v>0.0</v>
      </c>
      <c r="E696" s="41"/>
    </row>
    <row r="697" hidden="1">
      <c r="A697" s="35" t="s">
        <v>1681</v>
      </c>
      <c r="B697" s="29">
        <v>186513.5</v>
      </c>
      <c r="C697" s="59">
        <v>186184.5</v>
      </c>
      <c r="D697" s="27">
        <v>-329.0</v>
      </c>
      <c r="E697" s="41"/>
    </row>
    <row r="698" hidden="1">
      <c r="A698" s="36" t="s">
        <v>1682</v>
      </c>
      <c r="B698" s="42">
        <v>0.5</v>
      </c>
      <c r="C698" s="71">
        <v>-796.5</v>
      </c>
      <c r="D698" s="66">
        <v>-797.0</v>
      </c>
      <c r="E698" s="45"/>
    </row>
    <row r="699" hidden="1"/>
    <row r="700" hidden="1"/>
    <row r="701" hidden="1">
      <c r="A701" s="5" t="s">
        <v>1983</v>
      </c>
      <c r="B701" s="6"/>
      <c r="C701" s="6"/>
      <c r="D701" s="6"/>
      <c r="E701" s="7"/>
    </row>
    <row r="702" hidden="1">
      <c r="A702" s="10"/>
      <c r="B702" s="11"/>
      <c r="C702" s="11"/>
      <c r="D702" s="11"/>
      <c r="E702" s="12"/>
    </row>
    <row r="703" hidden="1">
      <c r="A703" s="5" t="s">
        <v>1655</v>
      </c>
      <c r="B703" s="6"/>
      <c r="C703" s="6"/>
      <c r="D703" s="6"/>
      <c r="E703" s="7"/>
    </row>
    <row r="704" hidden="1">
      <c r="A704" s="10"/>
      <c r="B704" s="11"/>
      <c r="C704" s="11"/>
      <c r="D704" s="11"/>
      <c r="E704" s="12"/>
    </row>
    <row r="705" hidden="1">
      <c r="A705" s="13">
        <v>45663.0</v>
      </c>
      <c r="B705" s="6"/>
      <c r="C705" s="54" t="s">
        <v>1656</v>
      </c>
      <c r="D705" s="15">
        <v>45669.0</v>
      </c>
      <c r="E705" s="7"/>
    </row>
    <row r="706" hidden="1">
      <c r="A706" s="10"/>
      <c r="B706" s="11"/>
      <c r="C706" s="16"/>
      <c r="D706" s="11"/>
      <c r="E706" s="12"/>
    </row>
    <row r="707" hidden="1">
      <c r="A707" s="55" t="s">
        <v>1985</v>
      </c>
      <c r="B707" s="7"/>
      <c r="C707" s="16"/>
      <c r="D707" s="56" t="s">
        <v>1986</v>
      </c>
      <c r="E707" s="7"/>
    </row>
    <row r="708" hidden="1">
      <c r="A708" s="10"/>
      <c r="B708" s="12"/>
      <c r="C708" s="16"/>
      <c r="D708" s="11"/>
      <c r="E708" s="12"/>
    </row>
    <row r="709" hidden="1">
      <c r="A709" s="19" t="s">
        <v>1657</v>
      </c>
      <c r="B709" s="6"/>
      <c r="C709" s="6"/>
      <c r="D709" s="6"/>
      <c r="E709" s="7"/>
    </row>
    <row r="710" hidden="1">
      <c r="A710" s="20" t="s">
        <v>1658</v>
      </c>
      <c r="B710" s="21" t="s">
        <v>1659</v>
      </c>
      <c r="C710" s="22" t="s">
        <v>1660</v>
      </c>
      <c r="D710" s="21" t="s">
        <v>1661</v>
      </c>
      <c r="E710" s="23" t="s">
        <v>13</v>
      </c>
    </row>
    <row r="711" hidden="1">
      <c r="A711" s="57" t="s">
        <v>1662</v>
      </c>
      <c r="B711" s="25">
        <v>8391.0</v>
      </c>
      <c r="C711" s="26">
        <v>8391.0</v>
      </c>
      <c r="D711" s="27">
        <v>0.0</v>
      </c>
      <c r="E711" s="40"/>
    </row>
    <row r="712" hidden="1">
      <c r="A712" s="57" t="s">
        <v>1663</v>
      </c>
      <c r="B712" s="29">
        <v>10185.0</v>
      </c>
      <c r="C712" s="26">
        <v>10185.0</v>
      </c>
      <c r="D712" s="27">
        <v>0.0</v>
      </c>
      <c r="E712" s="40"/>
    </row>
    <row r="713" hidden="1">
      <c r="A713" s="57" t="s">
        <v>1664</v>
      </c>
      <c r="B713" s="29">
        <v>0.0</v>
      </c>
      <c r="C713" s="26"/>
      <c r="D713" s="27">
        <v>0.0</v>
      </c>
      <c r="E713" s="41"/>
    </row>
    <row r="714" hidden="1">
      <c r="A714" s="57" t="s">
        <v>1666</v>
      </c>
      <c r="B714" s="29">
        <v>0.0</v>
      </c>
      <c r="C714" s="26"/>
      <c r="D714" s="27">
        <v>0.0</v>
      </c>
      <c r="E714" s="41"/>
    </row>
    <row r="715" hidden="1">
      <c r="A715" s="31" t="s">
        <v>1668</v>
      </c>
      <c r="B715" s="29">
        <v>0.0</v>
      </c>
      <c r="C715" s="26"/>
      <c r="D715" s="27">
        <v>0.0</v>
      </c>
      <c r="E715" s="41"/>
    </row>
    <row r="716" hidden="1">
      <c r="A716" s="31" t="s">
        <v>1669</v>
      </c>
      <c r="B716" s="29">
        <v>0.0</v>
      </c>
      <c r="C716" s="26"/>
      <c r="D716" s="27">
        <v>0.0</v>
      </c>
      <c r="E716" s="41"/>
    </row>
    <row r="717" hidden="1">
      <c r="A717" s="31" t="s">
        <v>1671</v>
      </c>
      <c r="B717" s="29">
        <v>0.0</v>
      </c>
      <c r="C717" s="26"/>
      <c r="D717" s="27">
        <v>0.0</v>
      </c>
      <c r="E717" s="40"/>
    </row>
    <row r="718" hidden="1">
      <c r="A718" s="31" t="s">
        <v>1673</v>
      </c>
      <c r="B718" s="29">
        <v>2320.0</v>
      </c>
      <c r="C718" s="26">
        <v>2320.0</v>
      </c>
      <c r="D718" s="27">
        <v>0.0</v>
      </c>
      <c r="E718" s="28"/>
    </row>
    <row r="719" hidden="1">
      <c r="A719" s="58" t="s">
        <v>1674</v>
      </c>
      <c r="B719" s="29">
        <v>75406.0</v>
      </c>
      <c r="C719" s="29">
        <v>75406.0</v>
      </c>
      <c r="D719" s="27">
        <v>0.0</v>
      </c>
      <c r="E719" s="41"/>
    </row>
    <row r="720" hidden="1">
      <c r="A720" s="58" t="s">
        <v>1675</v>
      </c>
      <c r="B720" s="29">
        <v>30150.0</v>
      </c>
      <c r="C720" s="59">
        <v>29821.0</v>
      </c>
      <c r="D720" s="27">
        <v>-329.0</v>
      </c>
      <c r="E720" s="41"/>
    </row>
    <row r="721" hidden="1">
      <c r="A721" s="58" t="s">
        <v>1676</v>
      </c>
      <c r="B721" s="29">
        <v>49611.0</v>
      </c>
      <c r="C721" s="59">
        <v>49611.0</v>
      </c>
      <c r="D721" s="27">
        <v>0.0</v>
      </c>
      <c r="E721" s="41"/>
    </row>
    <row r="722" hidden="1">
      <c r="A722" s="58" t="s">
        <v>1677</v>
      </c>
      <c r="B722" s="29">
        <v>22966.0</v>
      </c>
      <c r="C722" s="59">
        <v>22966.0</v>
      </c>
      <c r="D722" s="27">
        <v>0.0</v>
      </c>
      <c r="E722" s="41"/>
    </row>
    <row r="723" hidden="1">
      <c r="A723" s="58" t="s">
        <v>1679</v>
      </c>
      <c r="B723" s="29">
        <v>1140.0</v>
      </c>
      <c r="C723" s="59">
        <v>1140.0</v>
      </c>
      <c r="D723" s="27">
        <v>0.0</v>
      </c>
      <c r="E723" s="41"/>
    </row>
    <row r="724" hidden="1">
      <c r="A724" s="58" t="s">
        <v>1680</v>
      </c>
      <c r="B724" s="29">
        <v>0.0</v>
      </c>
      <c r="C724" s="59">
        <v>0.0</v>
      </c>
      <c r="D724" s="27">
        <v>0.0</v>
      </c>
      <c r="E724" s="41"/>
    </row>
    <row r="725" hidden="1">
      <c r="A725" s="35" t="s">
        <v>1681</v>
      </c>
      <c r="B725" s="29">
        <v>199937.0</v>
      </c>
      <c r="C725" s="59">
        <v>199608.0</v>
      </c>
      <c r="D725" s="27">
        <v>-329.0</v>
      </c>
      <c r="E725" s="41"/>
    </row>
    <row r="726" hidden="1">
      <c r="A726" s="36" t="s">
        <v>1682</v>
      </c>
      <c r="B726" s="42">
        <v>232.0</v>
      </c>
      <c r="C726" s="71">
        <v>232.0</v>
      </c>
      <c r="D726" s="66">
        <v>0.0</v>
      </c>
      <c r="E726" s="45"/>
    </row>
    <row r="727" hidden="1"/>
    <row r="728" hidden="1"/>
    <row r="729" hidden="1">
      <c r="A729" s="5" t="s">
        <v>1983</v>
      </c>
      <c r="B729" s="6"/>
      <c r="C729" s="6"/>
      <c r="D729" s="6"/>
      <c r="E729" s="7"/>
    </row>
    <row r="730" hidden="1">
      <c r="A730" s="10"/>
      <c r="B730" s="11"/>
      <c r="C730" s="11"/>
      <c r="D730" s="11"/>
      <c r="E730" s="12"/>
    </row>
    <row r="731" hidden="1">
      <c r="A731" s="5" t="s">
        <v>1655</v>
      </c>
      <c r="B731" s="6"/>
      <c r="C731" s="6"/>
      <c r="D731" s="6"/>
      <c r="E731" s="7"/>
    </row>
    <row r="732" hidden="1">
      <c r="A732" s="10"/>
      <c r="B732" s="11"/>
      <c r="C732" s="11"/>
      <c r="D732" s="11"/>
      <c r="E732" s="12"/>
    </row>
    <row r="733" hidden="1">
      <c r="A733" s="13">
        <v>45670.0</v>
      </c>
      <c r="B733" s="6"/>
      <c r="C733" s="54" t="s">
        <v>1656</v>
      </c>
      <c r="D733" s="15">
        <v>45676.0</v>
      </c>
      <c r="E733" s="7"/>
    </row>
    <row r="734" hidden="1">
      <c r="A734" s="10"/>
      <c r="B734" s="11"/>
      <c r="C734" s="16"/>
      <c r="D734" s="11"/>
      <c r="E734" s="12"/>
    </row>
    <row r="735" hidden="1">
      <c r="A735" s="55" t="s">
        <v>1985</v>
      </c>
      <c r="B735" s="7"/>
      <c r="C735" s="16"/>
      <c r="D735" s="56" t="s">
        <v>1986</v>
      </c>
      <c r="E735" s="7"/>
    </row>
    <row r="736" hidden="1">
      <c r="A736" s="10"/>
      <c r="B736" s="12"/>
      <c r="C736" s="16"/>
      <c r="D736" s="11"/>
      <c r="E736" s="12"/>
    </row>
    <row r="737" hidden="1">
      <c r="A737" s="19" t="s">
        <v>1657</v>
      </c>
      <c r="B737" s="6"/>
      <c r="C737" s="6"/>
      <c r="D737" s="6"/>
      <c r="E737" s="7"/>
    </row>
    <row r="738" hidden="1">
      <c r="A738" s="20" t="s">
        <v>1658</v>
      </c>
      <c r="B738" s="21" t="s">
        <v>1659</v>
      </c>
      <c r="C738" s="22" t="s">
        <v>1660</v>
      </c>
      <c r="D738" s="21" t="s">
        <v>1661</v>
      </c>
      <c r="E738" s="23" t="s">
        <v>13</v>
      </c>
    </row>
    <row r="739" hidden="1">
      <c r="A739" s="57" t="s">
        <v>1662</v>
      </c>
      <c r="B739" s="25">
        <v>10849.0</v>
      </c>
      <c r="C739" s="26">
        <v>11356.0</v>
      </c>
      <c r="D739" s="27">
        <v>507.0</v>
      </c>
      <c r="E739" s="40"/>
    </row>
    <row r="740" hidden="1">
      <c r="A740" s="57" t="s">
        <v>1663</v>
      </c>
      <c r="B740" s="29">
        <v>14868.0</v>
      </c>
      <c r="C740" s="26">
        <v>12121.0</v>
      </c>
      <c r="D740" s="27">
        <v>-2747.0</v>
      </c>
      <c r="E740" s="40" t="s">
        <v>3860</v>
      </c>
    </row>
    <row r="741" hidden="1">
      <c r="A741" s="57" t="s">
        <v>1664</v>
      </c>
      <c r="B741" s="29">
        <v>0.0</v>
      </c>
      <c r="C741" s="26"/>
      <c r="D741" s="27">
        <v>0.0</v>
      </c>
      <c r="E741" s="41"/>
    </row>
    <row r="742" hidden="1">
      <c r="A742" s="57" t="s">
        <v>1666</v>
      </c>
      <c r="B742" s="29">
        <v>200.0</v>
      </c>
      <c r="C742" s="26"/>
      <c r="D742" s="27">
        <v>-200.0</v>
      </c>
      <c r="E742" s="40" t="s">
        <v>3861</v>
      </c>
    </row>
    <row r="743" hidden="1">
      <c r="A743" s="31" t="s">
        <v>1668</v>
      </c>
      <c r="B743" s="29">
        <v>0.0</v>
      </c>
      <c r="C743" s="26"/>
      <c r="D743" s="27">
        <v>0.0</v>
      </c>
      <c r="E743" s="41"/>
    </row>
    <row r="744" hidden="1">
      <c r="A744" s="31" t="s">
        <v>1669</v>
      </c>
      <c r="B744" s="29">
        <v>0.0</v>
      </c>
      <c r="C744" s="26"/>
      <c r="D744" s="27">
        <v>0.0</v>
      </c>
      <c r="E744" s="41"/>
    </row>
    <row r="745" hidden="1">
      <c r="A745" s="31" t="s">
        <v>1671</v>
      </c>
      <c r="B745" s="29">
        <v>0.0</v>
      </c>
      <c r="C745" s="26"/>
      <c r="D745" s="27">
        <v>0.0</v>
      </c>
      <c r="E745" s="40"/>
    </row>
    <row r="746" hidden="1">
      <c r="A746" s="31" t="s">
        <v>1673</v>
      </c>
      <c r="B746" s="29">
        <v>2440.0</v>
      </c>
      <c r="C746" s="26">
        <v>2440.0</v>
      </c>
      <c r="D746" s="27">
        <v>0.0</v>
      </c>
      <c r="E746" s="28"/>
    </row>
    <row r="747" hidden="1">
      <c r="A747" s="58" t="s">
        <v>1674</v>
      </c>
      <c r="B747" s="29">
        <v>76988.0</v>
      </c>
      <c r="C747" s="29">
        <v>76988.0</v>
      </c>
      <c r="D747" s="27">
        <v>0.0</v>
      </c>
      <c r="E747" s="41"/>
    </row>
    <row r="748" hidden="1">
      <c r="A748" s="58" t="s">
        <v>1675</v>
      </c>
      <c r="B748" s="29">
        <v>33392.0</v>
      </c>
      <c r="C748" s="59">
        <v>32525.0</v>
      </c>
      <c r="D748" s="27">
        <v>-867.0</v>
      </c>
      <c r="E748" s="41"/>
    </row>
    <row r="749" hidden="1">
      <c r="A749" s="58" t="s">
        <v>1676</v>
      </c>
      <c r="B749" s="29">
        <v>52148.0</v>
      </c>
      <c r="C749" s="59">
        <v>51934.0</v>
      </c>
      <c r="D749" s="27">
        <v>-214.0</v>
      </c>
      <c r="E749" s="41"/>
    </row>
    <row r="750" hidden="1">
      <c r="A750" s="58" t="s">
        <v>1677</v>
      </c>
      <c r="B750" s="29">
        <v>25202.0</v>
      </c>
      <c r="C750" s="59">
        <v>25202.0</v>
      </c>
      <c r="D750" s="27">
        <v>0.0</v>
      </c>
      <c r="E750" s="41"/>
    </row>
    <row r="751" hidden="1">
      <c r="A751" s="58" t="s">
        <v>1679</v>
      </c>
      <c r="B751" s="29">
        <v>661.0</v>
      </c>
      <c r="C751" s="59">
        <v>661.0</v>
      </c>
      <c r="D751" s="27">
        <v>0.0</v>
      </c>
      <c r="E751" s="41"/>
    </row>
    <row r="752" hidden="1">
      <c r="A752" s="58" t="s">
        <v>1680</v>
      </c>
      <c r="B752" s="29">
        <v>0.0</v>
      </c>
      <c r="C752" s="59">
        <v>0.0</v>
      </c>
      <c r="D752" s="27">
        <v>0.0</v>
      </c>
      <c r="E752" s="41"/>
    </row>
    <row r="753" hidden="1">
      <c r="A753" s="35" t="s">
        <v>1681</v>
      </c>
      <c r="B753" s="29">
        <v>217254.5</v>
      </c>
      <c r="C753" s="59">
        <v>216173.5</v>
      </c>
      <c r="D753" s="27">
        <v>-1081.0</v>
      </c>
      <c r="E753" s="41"/>
    </row>
    <row r="754" hidden="1">
      <c r="A754" s="36" t="s">
        <v>1682</v>
      </c>
      <c r="B754" s="42">
        <v>-506.5</v>
      </c>
      <c r="C754" s="71">
        <v>-2946.5</v>
      </c>
      <c r="D754" s="66">
        <v>-2440.0</v>
      </c>
      <c r="E754" s="45"/>
    </row>
    <row r="755" hidden="1"/>
    <row r="756" hidden="1"/>
    <row r="757" hidden="1">
      <c r="A757" s="5" t="s">
        <v>1983</v>
      </c>
      <c r="B757" s="6"/>
      <c r="C757" s="6"/>
      <c r="D757" s="6"/>
      <c r="E757" s="7"/>
    </row>
    <row r="758" hidden="1">
      <c r="A758" s="10"/>
      <c r="B758" s="11"/>
      <c r="C758" s="11"/>
      <c r="D758" s="11"/>
      <c r="E758" s="12"/>
    </row>
    <row r="759" hidden="1">
      <c r="A759" s="5" t="s">
        <v>1655</v>
      </c>
      <c r="B759" s="6"/>
      <c r="C759" s="6"/>
      <c r="D759" s="6"/>
      <c r="E759" s="7"/>
    </row>
    <row r="760" hidden="1">
      <c r="A760" s="10"/>
      <c r="B760" s="11"/>
      <c r="C760" s="11"/>
      <c r="D760" s="11"/>
      <c r="E760" s="12"/>
    </row>
    <row r="761" hidden="1">
      <c r="A761" s="13">
        <v>45677.0</v>
      </c>
      <c r="B761" s="6"/>
      <c r="C761" s="54" t="s">
        <v>1656</v>
      </c>
      <c r="D761" s="15">
        <v>45683.0</v>
      </c>
      <c r="E761" s="7"/>
    </row>
    <row r="762" hidden="1">
      <c r="A762" s="10"/>
      <c r="B762" s="11"/>
      <c r="C762" s="16"/>
      <c r="D762" s="11"/>
      <c r="E762" s="12"/>
    </row>
    <row r="763" hidden="1">
      <c r="A763" s="55" t="s">
        <v>1985</v>
      </c>
      <c r="B763" s="7"/>
      <c r="C763" s="16"/>
      <c r="D763" s="56" t="s">
        <v>1986</v>
      </c>
      <c r="E763" s="7"/>
    </row>
    <row r="764" hidden="1">
      <c r="A764" s="10"/>
      <c r="B764" s="12"/>
      <c r="C764" s="16"/>
      <c r="D764" s="11"/>
      <c r="E764" s="12"/>
    </row>
    <row r="765" hidden="1">
      <c r="A765" s="19" t="s">
        <v>1657</v>
      </c>
      <c r="B765" s="6"/>
      <c r="C765" s="6"/>
      <c r="D765" s="6"/>
      <c r="E765" s="7"/>
    </row>
    <row r="766" hidden="1">
      <c r="A766" s="20" t="s">
        <v>1658</v>
      </c>
      <c r="B766" s="21" t="s">
        <v>1659</v>
      </c>
      <c r="C766" s="22" t="s">
        <v>1660</v>
      </c>
      <c r="D766" s="21" t="s">
        <v>1661</v>
      </c>
      <c r="E766" s="23" t="s">
        <v>13</v>
      </c>
    </row>
    <row r="767" hidden="1">
      <c r="A767" s="57" t="s">
        <v>1662</v>
      </c>
      <c r="B767" s="25">
        <v>7087.0</v>
      </c>
      <c r="C767" s="26">
        <v>7087.0</v>
      </c>
      <c r="D767" s="27">
        <v>0.0</v>
      </c>
      <c r="E767" s="40"/>
    </row>
    <row r="768" hidden="1">
      <c r="A768" s="57" t="s">
        <v>1663</v>
      </c>
      <c r="B768" s="29">
        <v>12136.0</v>
      </c>
      <c r="C768" s="26">
        <v>12136.0</v>
      </c>
      <c r="D768" s="27">
        <v>0.0</v>
      </c>
      <c r="E768" s="40"/>
    </row>
    <row r="769" hidden="1">
      <c r="A769" s="57" t="s">
        <v>1664</v>
      </c>
      <c r="B769" s="29">
        <v>0.0</v>
      </c>
      <c r="C769" s="26"/>
      <c r="D769" s="27">
        <v>0.0</v>
      </c>
      <c r="E769" s="41"/>
    </row>
    <row r="770" hidden="1">
      <c r="A770" s="57" t="s">
        <v>1666</v>
      </c>
      <c r="B770" s="29">
        <v>0.0</v>
      </c>
      <c r="C770" s="26"/>
      <c r="D770" s="27">
        <v>0.0</v>
      </c>
      <c r="E770" s="40"/>
    </row>
    <row r="771" hidden="1">
      <c r="A771" s="31" t="s">
        <v>1668</v>
      </c>
      <c r="B771" s="29">
        <v>0.0</v>
      </c>
      <c r="C771" s="26"/>
      <c r="D771" s="27">
        <v>0.0</v>
      </c>
      <c r="E771" s="41"/>
    </row>
    <row r="772" hidden="1">
      <c r="A772" s="31" t="s">
        <v>1669</v>
      </c>
      <c r="B772" s="29">
        <v>0.0</v>
      </c>
      <c r="C772" s="26"/>
      <c r="D772" s="27">
        <v>0.0</v>
      </c>
      <c r="E772" s="41"/>
    </row>
    <row r="773" hidden="1">
      <c r="A773" s="31" t="s">
        <v>1671</v>
      </c>
      <c r="B773" s="29">
        <v>0.0</v>
      </c>
      <c r="C773" s="26"/>
      <c r="D773" s="27">
        <v>0.0</v>
      </c>
      <c r="E773" s="40"/>
    </row>
    <row r="774" hidden="1">
      <c r="A774" s="31" t="s">
        <v>1673</v>
      </c>
      <c r="B774" s="29">
        <v>1280.0</v>
      </c>
      <c r="C774" s="26">
        <v>1400.0</v>
      </c>
      <c r="D774" s="27">
        <v>120.0</v>
      </c>
      <c r="E774" s="28"/>
    </row>
    <row r="775" hidden="1">
      <c r="A775" s="58" t="s">
        <v>1674</v>
      </c>
      <c r="B775" s="29">
        <v>65046.0</v>
      </c>
      <c r="C775" s="29">
        <v>65046.0</v>
      </c>
      <c r="D775" s="27">
        <v>0.0</v>
      </c>
      <c r="E775" s="41"/>
    </row>
    <row r="776" hidden="1">
      <c r="A776" s="58" t="s">
        <v>1675</v>
      </c>
      <c r="B776" s="29">
        <v>29125.0</v>
      </c>
      <c r="C776" s="59">
        <v>29125.0</v>
      </c>
      <c r="D776" s="27">
        <v>0.0</v>
      </c>
      <c r="E776" s="41"/>
    </row>
    <row r="777" hidden="1">
      <c r="A777" s="58" t="s">
        <v>1676</v>
      </c>
      <c r="B777" s="29">
        <v>47093.0</v>
      </c>
      <c r="C777" s="59">
        <v>47093.0</v>
      </c>
      <c r="D777" s="27">
        <v>0.0</v>
      </c>
      <c r="E777" s="41"/>
    </row>
    <row r="778" hidden="1">
      <c r="A778" s="58" t="s">
        <v>1677</v>
      </c>
      <c r="B778" s="29">
        <v>18926.0</v>
      </c>
      <c r="C778" s="59">
        <v>18926.0</v>
      </c>
      <c r="D778" s="27">
        <v>0.0</v>
      </c>
      <c r="E778" s="41"/>
    </row>
    <row r="779" hidden="1">
      <c r="A779" s="58" t="s">
        <v>1679</v>
      </c>
      <c r="B779" s="29">
        <v>0.0</v>
      </c>
      <c r="C779" s="59">
        <v>0.0</v>
      </c>
      <c r="D779" s="27">
        <v>0.0</v>
      </c>
      <c r="E779" s="41"/>
    </row>
    <row r="780" hidden="1">
      <c r="A780" s="58" t="s">
        <v>1680</v>
      </c>
      <c r="B780" s="29">
        <v>0.0</v>
      </c>
      <c r="C780" s="59">
        <v>0.0</v>
      </c>
      <c r="D780" s="27">
        <v>0.0</v>
      </c>
      <c r="E780" s="41"/>
    </row>
    <row r="781" hidden="1">
      <c r="A781" s="35" t="s">
        <v>1681</v>
      </c>
      <c r="B781" s="29">
        <v>180692.5</v>
      </c>
      <c r="C781" s="59">
        <v>180692.5</v>
      </c>
      <c r="D781" s="27">
        <v>0.0</v>
      </c>
      <c r="E781" s="41"/>
    </row>
    <row r="782" hidden="1">
      <c r="A782" s="36" t="s">
        <v>1682</v>
      </c>
      <c r="B782" s="42">
        <v>0.5</v>
      </c>
      <c r="C782" s="71">
        <v>120.5</v>
      </c>
      <c r="D782" s="66">
        <v>120.0</v>
      </c>
      <c r="E782" s="45"/>
    </row>
    <row r="783" hidden="1"/>
    <row r="784" hidden="1"/>
    <row r="785" hidden="1">
      <c r="A785" s="5" t="s">
        <v>1983</v>
      </c>
      <c r="B785" s="6"/>
      <c r="C785" s="6"/>
      <c r="D785" s="6"/>
      <c r="E785" s="7"/>
    </row>
    <row r="786" hidden="1">
      <c r="A786" s="10"/>
      <c r="B786" s="11"/>
      <c r="C786" s="11"/>
      <c r="D786" s="11"/>
      <c r="E786" s="12"/>
    </row>
    <row r="787" hidden="1">
      <c r="A787" s="5" t="s">
        <v>1655</v>
      </c>
      <c r="B787" s="6"/>
      <c r="C787" s="6"/>
      <c r="D787" s="6"/>
      <c r="E787" s="7"/>
    </row>
    <row r="788" hidden="1">
      <c r="A788" s="10"/>
      <c r="B788" s="11"/>
      <c r="C788" s="11"/>
      <c r="D788" s="11"/>
      <c r="E788" s="12"/>
    </row>
    <row r="789" hidden="1">
      <c r="A789" s="13">
        <v>45684.0</v>
      </c>
      <c r="B789" s="6"/>
      <c r="C789" s="54" t="s">
        <v>1656</v>
      </c>
      <c r="D789" s="15">
        <v>45688.0</v>
      </c>
      <c r="E789" s="7"/>
    </row>
    <row r="790" hidden="1">
      <c r="A790" s="10"/>
      <c r="B790" s="11"/>
      <c r="C790" s="16"/>
      <c r="D790" s="11"/>
      <c r="E790" s="12"/>
    </row>
    <row r="791" hidden="1">
      <c r="A791" s="55" t="s">
        <v>1985</v>
      </c>
      <c r="B791" s="7"/>
      <c r="C791" s="16"/>
      <c r="D791" s="56" t="s">
        <v>1992</v>
      </c>
      <c r="E791" s="7"/>
    </row>
    <row r="792" hidden="1">
      <c r="A792" s="10"/>
      <c r="B792" s="12"/>
      <c r="C792" s="16"/>
      <c r="D792" s="11"/>
      <c r="E792" s="12"/>
    </row>
    <row r="793" hidden="1">
      <c r="A793" s="19" t="s">
        <v>1657</v>
      </c>
      <c r="B793" s="6"/>
      <c r="C793" s="6"/>
      <c r="D793" s="6"/>
      <c r="E793" s="7"/>
    </row>
    <row r="794" hidden="1">
      <c r="A794" s="20" t="s">
        <v>1658</v>
      </c>
      <c r="B794" s="21" t="s">
        <v>1659</v>
      </c>
      <c r="C794" s="22" t="s">
        <v>1660</v>
      </c>
      <c r="D794" s="21" t="s">
        <v>1661</v>
      </c>
      <c r="E794" s="23" t="s">
        <v>13</v>
      </c>
    </row>
    <row r="795" hidden="1">
      <c r="A795" s="57" t="s">
        <v>1662</v>
      </c>
      <c r="B795" s="25">
        <v>6482.0</v>
      </c>
      <c r="C795" s="26">
        <v>3425.0</v>
      </c>
      <c r="D795" s="27">
        <v>-3057.0</v>
      </c>
      <c r="E795" s="40"/>
    </row>
    <row r="796" hidden="1">
      <c r="A796" s="57" t="s">
        <v>1663</v>
      </c>
      <c r="B796" s="29">
        <v>5670.0</v>
      </c>
      <c r="C796" s="26">
        <v>5670.0</v>
      </c>
      <c r="D796" s="27">
        <v>0.0</v>
      </c>
      <c r="E796" s="40"/>
    </row>
    <row r="797" hidden="1">
      <c r="A797" s="57" t="s">
        <v>1664</v>
      </c>
      <c r="B797" s="29">
        <v>0.0</v>
      </c>
      <c r="C797" s="26"/>
      <c r="D797" s="27">
        <v>0.0</v>
      </c>
      <c r="E797" s="41"/>
    </row>
    <row r="798" hidden="1">
      <c r="A798" s="57" t="s">
        <v>1666</v>
      </c>
      <c r="B798" s="25">
        <v>0.0</v>
      </c>
      <c r="C798" s="26"/>
      <c r="D798" s="27">
        <v>0.0</v>
      </c>
      <c r="E798" s="40"/>
    </row>
    <row r="799" hidden="1">
      <c r="A799" s="31" t="s">
        <v>1668</v>
      </c>
      <c r="B799" s="29">
        <v>0.0</v>
      </c>
      <c r="C799" s="26"/>
      <c r="D799" s="27">
        <v>0.0</v>
      </c>
      <c r="E799" s="41"/>
    </row>
    <row r="800" hidden="1">
      <c r="A800" s="31" t="s">
        <v>1669</v>
      </c>
      <c r="B800" s="29">
        <v>0.0</v>
      </c>
      <c r="C800" s="26"/>
      <c r="D800" s="27">
        <v>0.0</v>
      </c>
      <c r="E800" s="41"/>
    </row>
    <row r="801" hidden="1">
      <c r="A801" s="31" t="s">
        <v>1671</v>
      </c>
      <c r="B801" s="29">
        <v>0.0</v>
      </c>
      <c r="C801" s="26">
        <v>3000.0</v>
      </c>
      <c r="D801" s="27">
        <v>3000.0</v>
      </c>
      <c r="E801" s="28" t="s">
        <v>3862</v>
      </c>
    </row>
    <row r="802" hidden="1">
      <c r="A802" s="31" t="s">
        <v>1673</v>
      </c>
      <c r="B802" s="29">
        <v>800.0</v>
      </c>
      <c r="C802" s="26">
        <v>800.0</v>
      </c>
      <c r="D802" s="27">
        <v>0.0</v>
      </c>
      <c r="E802" s="28"/>
    </row>
    <row r="803" hidden="1">
      <c r="A803" s="58" t="s">
        <v>1674</v>
      </c>
      <c r="B803" s="29">
        <v>47517.0</v>
      </c>
      <c r="C803" s="29">
        <v>47253.0</v>
      </c>
      <c r="D803" s="27">
        <v>-264.0</v>
      </c>
      <c r="E803" s="41"/>
    </row>
    <row r="804" hidden="1">
      <c r="A804" s="58" t="s">
        <v>1675</v>
      </c>
      <c r="B804" s="29">
        <v>17196.0</v>
      </c>
      <c r="C804" s="59">
        <v>17196.0</v>
      </c>
      <c r="D804" s="27">
        <v>0.0</v>
      </c>
      <c r="E804" s="41"/>
    </row>
    <row r="805" hidden="1">
      <c r="A805" s="58" t="s">
        <v>1676</v>
      </c>
      <c r="B805" s="29">
        <v>39877.0</v>
      </c>
      <c r="C805" s="59">
        <v>39521.0</v>
      </c>
      <c r="D805" s="27">
        <v>-356.0</v>
      </c>
      <c r="E805" s="41"/>
    </row>
    <row r="806" hidden="1">
      <c r="A806" s="58" t="s">
        <v>1677</v>
      </c>
      <c r="B806" s="29">
        <v>11974.0</v>
      </c>
      <c r="C806" s="59">
        <v>11974.0</v>
      </c>
      <c r="D806" s="27">
        <v>0.0</v>
      </c>
      <c r="E806" s="41"/>
    </row>
    <row r="807" hidden="1">
      <c r="A807" s="58" t="s">
        <v>1679</v>
      </c>
      <c r="B807" s="29">
        <v>1201.0</v>
      </c>
      <c r="C807" s="59">
        <v>1201.0</v>
      </c>
      <c r="D807" s="27">
        <v>0.0</v>
      </c>
      <c r="E807" s="41"/>
    </row>
    <row r="808" hidden="1">
      <c r="A808" s="58" t="s">
        <v>1680</v>
      </c>
      <c r="B808" s="29">
        <v>0.0</v>
      </c>
      <c r="C808" s="59">
        <v>0.0</v>
      </c>
      <c r="D808" s="27">
        <v>0.0</v>
      </c>
      <c r="E808" s="41"/>
    </row>
    <row r="809" hidden="1">
      <c r="A809" s="35" t="s">
        <v>1681</v>
      </c>
      <c r="B809" s="29">
        <v>130717.0</v>
      </c>
      <c r="C809" s="59">
        <v>130097.0</v>
      </c>
      <c r="D809" s="27">
        <v>-620.0</v>
      </c>
      <c r="E809" s="41"/>
    </row>
    <row r="810" hidden="1">
      <c r="A810" s="36" t="s">
        <v>1682</v>
      </c>
      <c r="B810" s="42" t="s">
        <v>3863</v>
      </c>
      <c r="C810" s="71">
        <v>-57.0</v>
      </c>
      <c r="D810" s="66" t="e">
        <v>#VALUE!</v>
      </c>
      <c r="E810" s="45"/>
    </row>
    <row r="811" hidden="1"/>
    <row r="812" hidden="1"/>
    <row r="813" hidden="1">
      <c r="A813" s="5" t="s">
        <v>1983</v>
      </c>
      <c r="B813" s="6"/>
      <c r="C813" s="6"/>
      <c r="D813" s="6"/>
      <c r="E813" s="7"/>
    </row>
    <row r="814" hidden="1">
      <c r="A814" s="10"/>
      <c r="B814" s="11"/>
      <c r="C814" s="11"/>
      <c r="D814" s="11"/>
      <c r="E814" s="12"/>
    </row>
    <row r="815" hidden="1">
      <c r="A815" s="5" t="s">
        <v>1655</v>
      </c>
      <c r="B815" s="6"/>
      <c r="C815" s="6"/>
      <c r="D815" s="6"/>
      <c r="E815" s="7"/>
    </row>
    <row r="816" hidden="1">
      <c r="A816" s="10"/>
      <c r="B816" s="11"/>
      <c r="C816" s="11"/>
      <c r="D816" s="11"/>
      <c r="E816" s="12"/>
    </row>
    <row r="817" hidden="1">
      <c r="A817" s="13">
        <v>45691.0</v>
      </c>
      <c r="B817" s="6"/>
      <c r="C817" s="54" t="s">
        <v>1656</v>
      </c>
      <c r="D817" s="15">
        <v>45697.0</v>
      </c>
      <c r="E817" s="7"/>
    </row>
    <row r="818" hidden="1">
      <c r="A818" s="10"/>
      <c r="B818" s="11"/>
      <c r="C818" s="16"/>
      <c r="D818" s="11"/>
      <c r="E818" s="12"/>
    </row>
    <row r="819" hidden="1">
      <c r="A819" s="55" t="s">
        <v>1985</v>
      </c>
      <c r="B819" s="7"/>
      <c r="C819" s="16"/>
      <c r="D819" s="56" t="s">
        <v>1986</v>
      </c>
      <c r="E819" s="7"/>
    </row>
    <row r="820" hidden="1">
      <c r="A820" s="10"/>
      <c r="B820" s="12"/>
      <c r="C820" s="16"/>
      <c r="D820" s="11"/>
      <c r="E820" s="12"/>
    </row>
    <row r="821" hidden="1">
      <c r="A821" s="19" t="s">
        <v>1657</v>
      </c>
      <c r="B821" s="6"/>
      <c r="C821" s="6"/>
      <c r="D821" s="6"/>
      <c r="E821" s="7"/>
    </row>
    <row r="822" hidden="1">
      <c r="A822" s="20" t="s">
        <v>1658</v>
      </c>
      <c r="B822" s="21" t="s">
        <v>1659</v>
      </c>
      <c r="C822" s="22" t="s">
        <v>1660</v>
      </c>
      <c r="D822" s="21" t="s">
        <v>1661</v>
      </c>
      <c r="E822" s="23" t="s">
        <v>13</v>
      </c>
    </row>
    <row r="823" hidden="1">
      <c r="A823" s="57" t="s">
        <v>1662</v>
      </c>
      <c r="B823" s="25">
        <v>6720.0</v>
      </c>
      <c r="C823" s="26">
        <v>6720.0</v>
      </c>
      <c r="D823" s="27">
        <v>0.0</v>
      </c>
      <c r="E823" s="40"/>
    </row>
    <row r="824" hidden="1">
      <c r="A824" s="57" t="s">
        <v>1663</v>
      </c>
      <c r="B824" s="29">
        <v>8963.0</v>
      </c>
      <c r="C824" s="26">
        <v>8241.0</v>
      </c>
      <c r="D824" s="27">
        <v>-722.0</v>
      </c>
      <c r="E824" s="40" t="s">
        <v>3864</v>
      </c>
    </row>
    <row r="825" hidden="1">
      <c r="A825" s="57" t="s">
        <v>1664</v>
      </c>
      <c r="B825" s="29">
        <v>560.0</v>
      </c>
      <c r="C825" s="26">
        <v>560.0</v>
      </c>
      <c r="D825" s="27">
        <v>0.0</v>
      </c>
      <c r="E825" s="41"/>
    </row>
    <row r="826" hidden="1">
      <c r="A826" s="57" t="s">
        <v>1666</v>
      </c>
      <c r="B826" s="25">
        <v>0.0</v>
      </c>
      <c r="C826" s="26"/>
      <c r="D826" s="27">
        <v>0.0</v>
      </c>
      <c r="E826" s="40"/>
    </row>
    <row r="827" hidden="1">
      <c r="A827" s="31" t="s">
        <v>1668</v>
      </c>
      <c r="B827" s="29">
        <v>0.0</v>
      </c>
      <c r="C827" s="26"/>
      <c r="D827" s="27">
        <v>0.0</v>
      </c>
      <c r="E827" s="41"/>
    </row>
    <row r="828" hidden="1">
      <c r="A828" s="31" t="s">
        <v>1669</v>
      </c>
      <c r="B828" s="29">
        <v>0.0</v>
      </c>
      <c r="C828" s="26"/>
      <c r="D828" s="27">
        <v>0.0</v>
      </c>
      <c r="E828" s="41"/>
    </row>
    <row r="829" hidden="1">
      <c r="A829" s="31" t="s">
        <v>1671</v>
      </c>
      <c r="B829" s="29">
        <v>0.0</v>
      </c>
      <c r="C829" s="26"/>
      <c r="D829" s="27">
        <v>0.0</v>
      </c>
      <c r="E829" s="28"/>
    </row>
    <row r="830" hidden="1">
      <c r="A830" s="31" t="s">
        <v>1673</v>
      </c>
      <c r="B830" s="29">
        <v>1560.0</v>
      </c>
      <c r="C830" s="26">
        <v>1574.0</v>
      </c>
      <c r="D830" s="27">
        <v>14.0</v>
      </c>
      <c r="E830" s="28"/>
    </row>
    <row r="831" hidden="1">
      <c r="A831" s="58" t="s">
        <v>1674</v>
      </c>
      <c r="B831" s="29">
        <v>63473.0</v>
      </c>
      <c r="C831" s="29">
        <v>63473.0</v>
      </c>
      <c r="D831" s="27">
        <v>0.0</v>
      </c>
      <c r="E831" s="41"/>
    </row>
    <row r="832" hidden="1">
      <c r="A832" s="58" t="s">
        <v>1675</v>
      </c>
      <c r="B832" s="29">
        <v>36172.0</v>
      </c>
      <c r="C832" s="59">
        <v>36172.0</v>
      </c>
      <c r="D832" s="27">
        <v>0.0</v>
      </c>
      <c r="E832" s="41"/>
    </row>
    <row r="833" hidden="1">
      <c r="A833" s="58" t="s">
        <v>1676</v>
      </c>
      <c r="B833" s="29">
        <v>40663.0</v>
      </c>
      <c r="C833" s="59">
        <v>40663.0</v>
      </c>
      <c r="D833" s="27">
        <v>0.0</v>
      </c>
      <c r="E833" s="41"/>
    </row>
    <row r="834" hidden="1">
      <c r="A834" s="58" t="s">
        <v>1677</v>
      </c>
      <c r="B834" s="29">
        <v>19618.0</v>
      </c>
      <c r="C834" s="59">
        <v>19618.0</v>
      </c>
      <c r="D834" s="27">
        <v>0.0</v>
      </c>
      <c r="E834" s="41"/>
    </row>
    <row r="835" hidden="1">
      <c r="A835" s="58" t="s">
        <v>1679</v>
      </c>
      <c r="B835" s="29">
        <v>987.0</v>
      </c>
      <c r="C835" s="59">
        <v>987.0</v>
      </c>
      <c r="D835" s="27">
        <v>0.0</v>
      </c>
      <c r="E835" s="41"/>
    </row>
    <row r="836" hidden="1">
      <c r="A836" s="58" t="s">
        <v>1680</v>
      </c>
      <c r="B836" s="29">
        <v>0.0</v>
      </c>
      <c r="C836" s="59">
        <v>0.0</v>
      </c>
      <c r="D836" s="27">
        <v>0.0</v>
      </c>
      <c r="E836" s="41"/>
    </row>
    <row r="837" hidden="1">
      <c r="A837" s="35" t="s">
        <v>1681</v>
      </c>
      <c r="B837" s="29">
        <v>177874.5</v>
      </c>
      <c r="C837" s="59">
        <v>177874.5</v>
      </c>
      <c r="D837" s="27">
        <v>0.0</v>
      </c>
      <c r="E837" s="41"/>
    </row>
    <row r="838" hidden="1">
      <c r="A838" s="36" t="s">
        <v>1682</v>
      </c>
      <c r="B838" s="42">
        <v>841.5</v>
      </c>
      <c r="C838" s="71">
        <v>133.5</v>
      </c>
      <c r="D838" s="66">
        <v>-708.0</v>
      </c>
      <c r="E838" s="45"/>
    </row>
    <row r="839" hidden="1"/>
    <row r="840" hidden="1"/>
    <row r="841" hidden="1">
      <c r="A841" s="5" t="s">
        <v>1983</v>
      </c>
      <c r="B841" s="6"/>
      <c r="C841" s="6"/>
      <c r="D841" s="6"/>
      <c r="E841" s="7"/>
    </row>
    <row r="842" hidden="1">
      <c r="A842" s="10"/>
      <c r="B842" s="11"/>
      <c r="C842" s="11"/>
      <c r="D842" s="11"/>
      <c r="E842" s="12"/>
    </row>
    <row r="843" hidden="1">
      <c r="A843" s="5" t="s">
        <v>1655</v>
      </c>
      <c r="B843" s="6"/>
      <c r="C843" s="6"/>
      <c r="D843" s="6"/>
      <c r="E843" s="7"/>
    </row>
    <row r="844" hidden="1">
      <c r="A844" s="10"/>
      <c r="B844" s="11"/>
      <c r="C844" s="11"/>
      <c r="D844" s="11"/>
      <c r="E844" s="12"/>
    </row>
    <row r="845" hidden="1">
      <c r="A845" s="13">
        <v>45698.0</v>
      </c>
      <c r="B845" s="6"/>
      <c r="C845" s="54" t="s">
        <v>1656</v>
      </c>
      <c r="D845" s="15">
        <v>45704.0</v>
      </c>
      <c r="E845" s="7"/>
    </row>
    <row r="846" hidden="1">
      <c r="A846" s="10"/>
      <c r="B846" s="11"/>
      <c r="C846" s="16"/>
      <c r="D846" s="11"/>
      <c r="E846" s="12"/>
    </row>
    <row r="847" hidden="1">
      <c r="A847" s="55" t="s">
        <v>1985</v>
      </c>
      <c r="B847" s="7"/>
      <c r="C847" s="16"/>
      <c r="D847" s="56" t="s">
        <v>1986</v>
      </c>
      <c r="E847" s="7"/>
    </row>
    <row r="848" hidden="1">
      <c r="A848" s="10"/>
      <c r="B848" s="12"/>
      <c r="C848" s="16"/>
      <c r="D848" s="11"/>
      <c r="E848" s="12"/>
    </row>
    <row r="849" hidden="1">
      <c r="A849" s="19" t="s">
        <v>1657</v>
      </c>
      <c r="B849" s="6"/>
      <c r="C849" s="6"/>
      <c r="D849" s="6"/>
      <c r="E849" s="7"/>
    </row>
    <row r="850" hidden="1">
      <c r="A850" s="20" t="s">
        <v>1658</v>
      </c>
      <c r="B850" s="21" t="s">
        <v>1659</v>
      </c>
      <c r="C850" s="22" t="s">
        <v>1660</v>
      </c>
      <c r="D850" s="21" t="s">
        <v>1661</v>
      </c>
      <c r="E850" s="23" t="s">
        <v>13</v>
      </c>
    </row>
    <row r="851" hidden="1">
      <c r="A851" s="57" t="s">
        <v>1662</v>
      </c>
      <c r="B851" s="25">
        <v>7897.0</v>
      </c>
      <c r="C851" s="26">
        <v>7897.0</v>
      </c>
      <c r="D851" s="27">
        <v>0.0</v>
      </c>
      <c r="E851" s="40"/>
    </row>
    <row r="852" hidden="1">
      <c r="A852" s="57" t="s">
        <v>1663</v>
      </c>
      <c r="B852" s="29">
        <v>12168.0</v>
      </c>
      <c r="C852" s="26">
        <v>12168.0</v>
      </c>
      <c r="D852" s="27">
        <v>0.0</v>
      </c>
      <c r="E852" s="40"/>
    </row>
    <row r="853" hidden="1">
      <c r="A853" s="57" t="s">
        <v>1664</v>
      </c>
      <c r="B853" s="29">
        <v>0.0</v>
      </c>
      <c r="C853" s="26"/>
      <c r="D853" s="27">
        <v>0.0</v>
      </c>
      <c r="E853" s="41"/>
    </row>
    <row r="854" hidden="1">
      <c r="A854" s="57" t="s">
        <v>1666</v>
      </c>
      <c r="B854" s="25">
        <v>0.0</v>
      </c>
      <c r="C854" s="26"/>
      <c r="D854" s="27">
        <v>0.0</v>
      </c>
      <c r="E854" s="40"/>
    </row>
    <row r="855" hidden="1">
      <c r="A855" s="31" t="s">
        <v>1668</v>
      </c>
      <c r="B855" s="29">
        <v>0.0</v>
      </c>
      <c r="C855" s="26"/>
      <c r="D855" s="27">
        <v>0.0</v>
      </c>
      <c r="E855" s="41"/>
    </row>
    <row r="856" hidden="1">
      <c r="A856" s="31" t="s">
        <v>1669</v>
      </c>
      <c r="B856" s="29">
        <v>0.0</v>
      </c>
      <c r="C856" s="26"/>
      <c r="D856" s="27">
        <v>0.0</v>
      </c>
      <c r="E856" s="41"/>
    </row>
    <row r="857" hidden="1">
      <c r="A857" s="31" t="s">
        <v>1671</v>
      </c>
      <c r="B857" s="29">
        <v>0.0</v>
      </c>
      <c r="C857" s="26"/>
      <c r="D857" s="27">
        <v>0.0</v>
      </c>
      <c r="E857" s="28"/>
    </row>
    <row r="858" hidden="1">
      <c r="A858" s="31" t="s">
        <v>1673</v>
      </c>
      <c r="B858" s="29">
        <v>1520.0</v>
      </c>
      <c r="C858" s="26">
        <v>1520.0</v>
      </c>
      <c r="D858" s="27">
        <v>0.0</v>
      </c>
      <c r="E858" s="28"/>
    </row>
    <row r="859" hidden="1">
      <c r="A859" s="58" t="s">
        <v>1674</v>
      </c>
      <c r="B859" s="29">
        <v>86856.0</v>
      </c>
      <c r="C859" s="29">
        <v>87385.0</v>
      </c>
      <c r="D859" s="27">
        <v>529.0</v>
      </c>
      <c r="E859" s="41"/>
    </row>
    <row r="860" hidden="1">
      <c r="A860" s="58" t="s">
        <v>1675</v>
      </c>
      <c r="B860" s="29">
        <v>58429.0</v>
      </c>
      <c r="C860" s="59">
        <v>58429.0</v>
      </c>
      <c r="D860" s="27">
        <v>0.0</v>
      </c>
      <c r="E860" s="41"/>
    </row>
    <row r="861" hidden="1">
      <c r="A861" s="58" t="s">
        <v>1676</v>
      </c>
      <c r="B861" s="29">
        <v>35168.0</v>
      </c>
      <c r="C861" s="59">
        <v>35168.0</v>
      </c>
      <c r="D861" s="27">
        <v>0.0</v>
      </c>
      <c r="E861" s="41"/>
    </row>
    <row r="862" hidden="1">
      <c r="A862" s="58" t="s">
        <v>1677</v>
      </c>
      <c r="B862" s="29">
        <v>22343.0</v>
      </c>
      <c r="C862" s="59">
        <v>22343.0</v>
      </c>
      <c r="D862" s="27">
        <v>0.0</v>
      </c>
      <c r="E862" s="41"/>
    </row>
    <row r="863" hidden="1">
      <c r="A863" s="58" t="s">
        <v>1679</v>
      </c>
      <c r="B863" s="29">
        <v>1572.0</v>
      </c>
      <c r="C863" s="59">
        <v>1572.0</v>
      </c>
      <c r="D863" s="27">
        <v>0.0</v>
      </c>
      <c r="E863" s="41"/>
    </row>
    <row r="864" hidden="1">
      <c r="A864" s="58" t="s">
        <v>1680</v>
      </c>
      <c r="B864" s="29">
        <v>0.0</v>
      </c>
      <c r="C864" s="59">
        <v>0.0</v>
      </c>
      <c r="D864" s="27">
        <v>0.0</v>
      </c>
      <c r="E864" s="41"/>
    </row>
    <row r="865" hidden="1">
      <c r="A865" s="35" t="s">
        <v>1681</v>
      </c>
      <c r="B865" s="29">
        <v>225903.5</v>
      </c>
      <c r="C865" s="59">
        <v>226432.5</v>
      </c>
      <c r="D865" s="27">
        <v>529.0</v>
      </c>
      <c r="E865" s="41"/>
    </row>
    <row r="866" hidden="1">
      <c r="A866" s="36" t="s">
        <v>1682</v>
      </c>
      <c r="B866" s="42">
        <v>49.5</v>
      </c>
      <c r="C866" s="71">
        <v>49.5</v>
      </c>
      <c r="D866" s="66">
        <v>0.0</v>
      </c>
      <c r="E866" s="45"/>
    </row>
    <row r="867" hidden="1"/>
    <row r="868" hidden="1"/>
    <row r="869" hidden="1">
      <c r="A869" s="5" t="s">
        <v>1983</v>
      </c>
      <c r="B869" s="6"/>
      <c r="C869" s="6"/>
      <c r="D869" s="6"/>
      <c r="E869" s="7"/>
    </row>
    <row r="870" hidden="1">
      <c r="A870" s="10"/>
      <c r="B870" s="11"/>
      <c r="C870" s="11"/>
      <c r="D870" s="11"/>
      <c r="E870" s="12"/>
    </row>
    <row r="871" hidden="1">
      <c r="A871" s="5" t="s">
        <v>1655</v>
      </c>
      <c r="B871" s="6"/>
      <c r="C871" s="6"/>
      <c r="D871" s="6"/>
      <c r="E871" s="7"/>
    </row>
    <row r="872" hidden="1">
      <c r="A872" s="10"/>
      <c r="B872" s="11"/>
      <c r="C872" s="11"/>
      <c r="D872" s="11"/>
      <c r="E872" s="12"/>
    </row>
    <row r="873" hidden="1">
      <c r="A873" s="13">
        <v>45712.0</v>
      </c>
      <c r="B873" s="6"/>
      <c r="C873" s="54" t="s">
        <v>1656</v>
      </c>
      <c r="D873" s="15">
        <v>45716.0</v>
      </c>
      <c r="E873" s="7"/>
    </row>
    <row r="874" hidden="1">
      <c r="A874" s="10"/>
      <c r="B874" s="11"/>
      <c r="C874" s="16"/>
      <c r="D874" s="11"/>
      <c r="E874" s="12"/>
    </row>
    <row r="875" hidden="1">
      <c r="A875" s="55" t="s">
        <v>1985</v>
      </c>
      <c r="B875" s="7"/>
      <c r="C875" s="16"/>
      <c r="D875" s="56" t="s">
        <v>1992</v>
      </c>
      <c r="E875" s="7"/>
    </row>
    <row r="876" hidden="1">
      <c r="A876" s="10"/>
      <c r="B876" s="12"/>
      <c r="C876" s="16"/>
      <c r="D876" s="11"/>
      <c r="E876" s="12"/>
    </row>
    <row r="877" hidden="1">
      <c r="A877" s="19" t="s">
        <v>1657</v>
      </c>
      <c r="B877" s="6"/>
      <c r="C877" s="6"/>
      <c r="D877" s="6"/>
      <c r="E877" s="7"/>
    </row>
    <row r="878" hidden="1">
      <c r="A878" s="20" t="s">
        <v>1658</v>
      </c>
      <c r="B878" s="21" t="s">
        <v>1659</v>
      </c>
      <c r="C878" s="22" t="s">
        <v>1660</v>
      </c>
      <c r="D878" s="21" t="s">
        <v>1661</v>
      </c>
      <c r="E878" s="23" t="s">
        <v>13</v>
      </c>
    </row>
    <row r="879" hidden="1">
      <c r="A879" s="57" t="s">
        <v>1662</v>
      </c>
      <c r="B879" s="25">
        <v>3081.0</v>
      </c>
      <c r="C879" s="26">
        <v>3081.0</v>
      </c>
      <c r="D879" s="27">
        <v>0.0</v>
      </c>
      <c r="E879" s="40"/>
    </row>
    <row r="880" hidden="1">
      <c r="A880" s="57" t="s">
        <v>1663</v>
      </c>
      <c r="B880" s="29">
        <v>7254.5</v>
      </c>
      <c r="C880" s="26">
        <v>7254.5</v>
      </c>
      <c r="D880" s="27">
        <v>0.0</v>
      </c>
      <c r="E880" s="40" t="s">
        <v>3865</v>
      </c>
    </row>
    <row r="881" hidden="1">
      <c r="A881" s="57" t="s">
        <v>1664</v>
      </c>
      <c r="B881" s="29">
        <v>200.0</v>
      </c>
      <c r="C881" s="26">
        <v>200.0</v>
      </c>
      <c r="D881" s="27">
        <v>0.0</v>
      </c>
      <c r="E881" s="41"/>
    </row>
    <row r="882" hidden="1">
      <c r="A882" s="57" t="s">
        <v>1666</v>
      </c>
      <c r="B882" s="25">
        <v>0.0</v>
      </c>
      <c r="C882" s="26"/>
      <c r="D882" s="27">
        <v>0.0</v>
      </c>
      <c r="E882" s="40"/>
    </row>
    <row r="883" hidden="1">
      <c r="A883" s="31" t="s">
        <v>1668</v>
      </c>
      <c r="B883" s="29">
        <v>0.0</v>
      </c>
      <c r="C883" s="26"/>
      <c r="D883" s="27">
        <v>0.0</v>
      </c>
      <c r="E883" s="41"/>
    </row>
    <row r="884" hidden="1">
      <c r="A884" s="31" t="s">
        <v>1669</v>
      </c>
      <c r="B884" s="29">
        <v>0.0</v>
      </c>
      <c r="C884" s="26"/>
      <c r="D884" s="27">
        <v>0.0</v>
      </c>
      <c r="E884" s="41"/>
    </row>
    <row r="885" hidden="1">
      <c r="A885" s="31" t="s">
        <v>1671</v>
      </c>
      <c r="B885" s="29">
        <v>0.0</v>
      </c>
      <c r="C885" s="26"/>
      <c r="D885" s="27">
        <v>0.0</v>
      </c>
      <c r="E885" s="28"/>
    </row>
    <row r="886" hidden="1">
      <c r="A886" s="31" t="s">
        <v>1673</v>
      </c>
      <c r="B886" s="29">
        <v>960.0</v>
      </c>
      <c r="C886" s="26">
        <v>960.0</v>
      </c>
      <c r="D886" s="27">
        <v>0.0</v>
      </c>
      <c r="E886" s="28"/>
    </row>
    <row r="887" hidden="1">
      <c r="A887" s="58" t="s">
        <v>1674</v>
      </c>
      <c r="B887" s="29">
        <v>46669.0</v>
      </c>
      <c r="C887" s="29">
        <v>46669.0</v>
      </c>
      <c r="D887" s="27">
        <v>0.0</v>
      </c>
      <c r="E887" s="41"/>
    </row>
    <row r="888" hidden="1">
      <c r="A888" s="58" t="s">
        <v>1675</v>
      </c>
      <c r="B888" s="29">
        <v>18379.0</v>
      </c>
      <c r="C888" s="59">
        <v>18379.0</v>
      </c>
      <c r="D888" s="27">
        <v>0.0</v>
      </c>
      <c r="E888" s="41"/>
    </row>
    <row r="889" hidden="1">
      <c r="A889" s="58" t="s">
        <v>1676</v>
      </c>
      <c r="B889" s="29">
        <v>25440.0</v>
      </c>
      <c r="C889" s="59">
        <v>25440.0</v>
      </c>
      <c r="D889" s="27">
        <v>0.0</v>
      </c>
      <c r="E889" s="41"/>
    </row>
    <row r="890" hidden="1">
      <c r="A890" s="58" t="s">
        <v>1677</v>
      </c>
      <c r="B890" s="29">
        <v>12619.4</v>
      </c>
      <c r="C890" s="59">
        <v>12619.4</v>
      </c>
      <c r="D890" s="27">
        <v>0.0</v>
      </c>
      <c r="E890" s="41"/>
    </row>
    <row r="891" hidden="1">
      <c r="A891" s="58" t="s">
        <v>1679</v>
      </c>
      <c r="B891" s="29">
        <v>866.0</v>
      </c>
      <c r="C891" s="59">
        <v>866.0</v>
      </c>
      <c r="D891" s="27">
        <v>0.0</v>
      </c>
      <c r="E891" s="41"/>
    </row>
    <row r="892" hidden="1">
      <c r="A892" s="58" t="s">
        <v>1680</v>
      </c>
      <c r="B892" s="29">
        <v>0.0</v>
      </c>
      <c r="C892" s="59">
        <v>0.0</v>
      </c>
      <c r="D892" s="27">
        <v>0.0</v>
      </c>
      <c r="E892" s="41"/>
    </row>
    <row r="893" hidden="1">
      <c r="A893" s="35" t="s">
        <v>1681</v>
      </c>
      <c r="B893" s="29">
        <v>115206.70000000001</v>
      </c>
      <c r="C893" s="59">
        <v>115206.70000000001</v>
      </c>
      <c r="D893" s="27">
        <v>0.0</v>
      </c>
      <c r="E893" s="41"/>
    </row>
    <row r="894" hidden="1">
      <c r="A894" s="36" t="s">
        <v>1682</v>
      </c>
      <c r="B894" s="42">
        <v>262.1999999999898</v>
      </c>
      <c r="C894" s="71">
        <v>262.19999999998254</v>
      </c>
      <c r="D894" s="66">
        <v>-7.275957614183426E-12</v>
      </c>
      <c r="E894" s="45"/>
    </row>
    <row r="895" hidden="1"/>
    <row r="896" hidden="1"/>
    <row r="897" hidden="1">
      <c r="A897" s="5" t="s">
        <v>1983</v>
      </c>
      <c r="B897" s="6"/>
      <c r="C897" s="6"/>
      <c r="D897" s="6"/>
      <c r="E897" s="7"/>
    </row>
    <row r="898" hidden="1">
      <c r="A898" s="10"/>
      <c r="B898" s="11"/>
      <c r="C898" s="11"/>
      <c r="D898" s="11"/>
      <c r="E898" s="12"/>
    </row>
    <row r="899" hidden="1">
      <c r="A899" s="5" t="s">
        <v>1655</v>
      </c>
      <c r="B899" s="6"/>
      <c r="C899" s="6"/>
      <c r="D899" s="6"/>
      <c r="E899" s="7"/>
    </row>
    <row r="900" hidden="1">
      <c r="A900" s="10"/>
      <c r="B900" s="11"/>
      <c r="C900" s="11"/>
      <c r="D900" s="11"/>
      <c r="E900" s="12"/>
    </row>
    <row r="901" hidden="1">
      <c r="A901" s="13">
        <v>45712.0</v>
      </c>
      <c r="B901" s="6"/>
      <c r="C901" s="54" t="s">
        <v>1656</v>
      </c>
      <c r="D901" s="15">
        <v>45716.0</v>
      </c>
      <c r="E901" s="7"/>
    </row>
    <row r="902" hidden="1">
      <c r="A902" s="10"/>
      <c r="B902" s="11"/>
      <c r="C902" s="16"/>
      <c r="D902" s="11"/>
      <c r="E902" s="12"/>
    </row>
    <row r="903" hidden="1">
      <c r="A903" s="55" t="s">
        <v>1985</v>
      </c>
      <c r="B903" s="7"/>
      <c r="C903" s="16"/>
      <c r="D903" s="56" t="s">
        <v>1992</v>
      </c>
      <c r="E903" s="7"/>
    </row>
    <row r="904" hidden="1">
      <c r="A904" s="10"/>
      <c r="B904" s="12"/>
      <c r="C904" s="16"/>
      <c r="D904" s="11"/>
      <c r="E904" s="12"/>
    </row>
    <row r="905" hidden="1">
      <c r="A905" s="19" t="s">
        <v>1657</v>
      </c>
      <c r="B905" s="6"/>
      <c r="C905" s="6"/>
      <c r="D905" s="6"/>
      <c r="E905" s="7"/>
    </row>
    <row r="906" hidden="1">
      <c r="A906" s="20" t="s">
        <v>1658</v>
      </c>
      <c r="B906" s="21" t="s">
        <v>1659</v>
      </c>
      <c r="C906" s="22" t="s">
        <v>1660</v>
      </c>
      <c r="D906" s="21" t="s">
        <v>1661</v>
      </c>
      <c r="E906" s="23" t="s">
        <v>13</v>
      </c>
    </row>
    <row r="907" hidden="1">
      <c r="A907" s="57" t="s">
        <v>1662</v>
      </c>
      <c r="B907" s="25">
        <v>3081.0</v>
      </c>
      <c r="C907" s="26">
        <v>3081.0</v>
      </c>
      <c r="D907" s="27">
        <v>0.0</v>
      </c>
      <c r="E907" s="40"/>
    </row>
    <row r="908" hidden="1">
      <c r="A908" s="57" t="s">
        <v>1663</v>
      </c>
      <c r="B908" s="29">
        <v>7254.5</v>
      </c>
      <c r="C908" s="26">
        <v>7254.5</v>
      </c>
      <c r="D908" s="27">
        <v>0.0</v>
      </c>
      <c r="E908" s="40"/>
    </row>
    <row r="909" hidden="1">
      <c r="A909" s="57" t="s">
        <v>1664</v>
      </c>
      <c r="B909" s="29">
        <v>200.0</v>
      </c>
      <c r="C909" s="26">
        <v>200.0</v>
      </c>
      <c r="D909" s="27">
        <v>0.0</v>
      </c>
      <c r="E909" s="41"/>
    </row>
    <row r="910" hidden="1">
      <c r="A910" s="57" t="s">
        <v>1666</v>
      </c>
      <c r="B910" s="25">
        <v>0.0</v>
      </c>
      <c r="C910" s="26"/>
      <c r="D910" s="27">
        <v>0.0</v>
      </c>
      <c r="E910" s="40"/>
    </row>
    <row r="911" hidden="1">
      <c r="A911" s="31" t="s">
        <v>1668</v>
      </c>
      <c r="B911" s="29">
        <v>0.0</v>
      </c>
      <c r="C911" s="26"/>
      <c r="D911" s="27">
        <v>0.0</v>
      </c>
      <c r="E911" s="41"/>
    </row>
    <row r="912" hidden="1">
      <c r="A912" s="31" t="s">
        <v>1669</v>
      </c>
      <c r="B912" s="29">
        <v>0.0</v>
      </c>
      <c r="C912" s="26"/>
      <c r="D912" s="27">
        <v>0.0</v>
      </c>
      <c r="E912" s="41"/>
    </row>
    <row r="913" hidden="1">
      <c r="A913" s="31" t="s">
        <v>1671</v>
      </c>
      <c r="B913" s="29">
        <v>0.0</v>
      </c>
      <c r="C913" s="26"/>
      <c r="D913" s="27">
        <v>0.0</v>
      </c>
      <c r="E913" s="28"/>
    </row>
    <row r="914" hidden="1">
      <c r="A914" s="31" t="s">
        <v>1673</v>
      </c>
      <c r="B914" s="29">
        <v>960.0</v>
      </c>
      <c r="C914" s="26">
        <v>960.0</v>
      </c>
      <c r="D914" s="27">
        <v>0.0</v>
      </c>
      <c r="E914" s="28"/>
    </row>
    <row r="915" hidden="1">
      <c r="A915" s="58" t="s">
        <v>1674</v>
      </c>
      <c r="B915" s="29">
        <v>46669.0</v>
      </c>
      <c r="C915" s="29">
        <v>46669.0</v>
      </c>
      <c r="D915" s="27">
        <v>0.0</v>
      </c>
      <c r="E915" s="41"/>
    </row>
    <row r="916" hidden="1">
      <c r="A916" s="58" t="s">
        <v>1675</v>
      </c>
      <c r="B916" s="29">
        <v>18379.0</v>
      </c>
      <c r="C916" s="59">
        <v>18379.0</v>
      </c>
      <c r="D916" s="27">
        <v>0.0</v>
      </c>
      <c r="E916" s="41"/>
    </row>
    <row r="917" hidden="1">
      <c r="A917" s="58" t="s">
        <v>1676</v>
      </c>
      <c r="B917" s="29">
        <v>25440.0</v>
      </c>
      <c r="C917" s="59">
        <v>25440.0</v>
      </c>
      <c r="D917" s="27">
        <v>0.0</v>
      </c>
      <c r="E917" s="41"/>
    </row>
    <row r="918" hidden="1">
      <c r="A918" s="58" t="s">
        <v>1677</v>
      </c>
      <c r="B918" s="29">
        <v>12619.4</v>
      </c>
      <c r="C918" s="59">
        <v>12619.4</v>
      </c>
      <c r="D918" s="27">
        <v>0.0</v>
      </c>
      <c r="E918" s="41"/>
    </row>
    <row r="919" hidden="1">
      <c r="A919" s="58" t="s">
        <v>1679</v>
      </c>
      <c r="B919" s="29">
        <v>866.0</v>
      </c>
      <c r="C919" s="59">
        <v>866.0</v>
      </c>
      <c r="D919" s="27">
        <v>0.0</v>
      </c>
      <c r="E919" s="41"/>
    </row>
    <row r="920" hidden="1">
      <c r="A920" s="58" t="s">
        <v>1680</v>
      </c>
      <c r="B920" s="29">
        <v>0.0</v>
      </c>
      <c r="C920" s="59">
        <v>0.0</v>
      </c>
      <c r="D920" s="27">
        <v>0.0</v>
      </c>
      <c r="E920" s="41"/>
    </row>
    <row r="921" hidden="1">
      <c r="A921" s="35" t="s">
        <v>1681</v>
      </c>
      <c r="B921" s="29">
        <v>115206.70000000001</v>
      </c>
      <c r="C921" s="59">
        <v>115206.70000000001</v>
      </c>
      <c r="D921" s="27">
        <v>0.0</v>
      </c>
      <c r="E921" s="41"/>
    </row>
    <row r="922" hidden="1">
      <c r="A922" s="36" t="s">
        <v>1682</v>
      </c>
      <c r="B922" s="42">
        <v>262.1999999999898</v>
      </c>
      <c r="C922" s="71">
        <v>262.19999999998254</v>
      </c>
      <c r="D922" s="66">
        <v>-7.275957614183426E-12</v>
      </c>
      <c r="E922" s="45"/>
    </row>
    <row r="923" hidden="1"/>
    <row r="924" hidden="1"/>
    <row r="925" hidden="1">
      <c r="A925" s="5" t="s">
        <v>1983</v>
      </c>
      <c r="B925" s="6"/>
      <c r="C925" s="6"/>
      <c r="D925" s="6"/>
      <c r="E925" s="7"/>
    </row>
    <row r="926" hidden="1">
      <c r="A926" s="10"/>
      <c r="B926" s="11"/>
      <c r="C926" s="11"/>
      <c r="D926" s="11"/>
      <c r="E926" s="12"/>
    </row>
    <row r="927" hidden="1">
      <c r="A927" s="5" t="s">
        <v>1655</v>
      </c>
      <c r="B927" s="6"/>
      <c r="C927" s="6"/>
      <c r="D927" s="6"/>
      <c r="E927" s="7"/>
    </row>
    <row r="928" hidden="1">
      <c r="A928" s="10"/>
      <c r="B928" s="11"/>
      <c r="C928" s="11"/>
      <c r="D928" s="11"/>
      <c r="E928" s="12"/>
    </row>
    <row r="929" hidden="1">
      <c r="A929" s="13">
        <v>45717.0</v>
      </c>
      <c r="B929" s="6"/>
      <c r="C929" s="54" t="s">
        <v>1656</v>
      </c>
      <c r="D929" s="15">
        <v>45718.0</v>
      </c>
      <c r="E929" s="7"/>
    </row>
    <row r="930" hidden="1">
      <c r="A930" s="10"/>
      <c r="B930" s="11"/>
      <c r="C930" s="16"/>
      <c r="D930" s="11"/>
      <c r="E930" s="12"/>
    </row>
    <row r="931" hidden="1">
      <c r="A931" s="55" t="s">
        <v>1994</v>
      </c>
      <c r="B931" s="7"/>
      <c r="C931" s="16"/>
      <c r="D931" s="56" t="s">
        <v>1986</v>
      </c>
      <c r="E931" s="7"/>
    </row>
    <row r="932" hidden="1">
      <c r="A932" s="10"/>
      <c r="B932" s="12"/>
      <c r="C932" s="16"/>
      <c r="D932" s="11"/>
      <c r="E932" s="12"/>
    </row>
    <row r="933" hidden="1">
      <c r="A933" s="19" t="s">
        <v>1657</v>
      </c>
      <c r="B933" s="6"/>
      <c r="C933" s="6"/>
      <c r="D933" s="6"/>
      <c r="E933" s="7"/>
    </row>
    <row r="934" hidden="1">
      <c r="A934" s="20" t="s">
        <v>1658</v>
      </c>
      <c r="B934" s="21" t="s">
        <v>1659</v>
      </c>
      <c r="C934" s="22" t="s">
        <v>1660</v>
      </c>
      <c r="D934" s="21" t="s">
        <v>1661</v>
      </c>
      <c r="E934" s="23" t="s">
        <v>13</v>
      </c>
    </row>
    <row r="935" hidden="1">
      <c r="A935" s="57" t="s">
        <v>1662</v>
      </c>
      <c r="B935" s="25">
        <v>4705.0</v>
      </c>
      <c r="C935" s="26">
        <v>4705.0</v>
      </c>
      <c r="D935" s="27">
        <v>0.0</v>
      </c>
      <c r="E935" s="40"/>
    </row>
    <row r="936" hidden="1">
      <c r="A936" s="57" t="s">
        <v>1663</v>
      </c>
      <c r="B936" s="29">
        <v>3732.0</v>
      </c>
      <c r="C936" s="26">
        <v>3732.0</v>
      </c>
      <c r="D936" s="27">
        <v>0.0</v>
      </c>
      <c r="E936" s="40"/>
    </row>
    <row r="937" hidden="1">
      <c r="A937" s="57" t="s">
        <v>1664</v>
      </c>
      <c r="B937" s="29">
        <v>150.0</v>
      </c>
      <c r="C937" s="26">
        <v>150.0</v>
      </c>
      <c r="D937" s="27">
        <v>0.0</v>
      </c>
      <c r="E937" s="41"/>
    </row>
    <row r="938" hidden="1">
      <c r="A938" s="57" t="s">
        <v>1666</v>
      </c>
      <c r="B938" s="25">
        <v>0.0</v>
      </c>
      <c r="C938" s="26"/>
      <c r="D938" s="27">
        <v>0.0</v>
      </c>
      <c r="E938" s="40"/>
    </row>
    <row r="939" hidden="1">
      <c r="A939" s="31" t="s">
        <v>1668</v>
      </c>
      <c r="B939" s="29">
        <v>0.0</v>
      </c>
      <c r="C939" s="26"/>
      <c r="D939" s="27">
        <v>0.0</v>
      </c>
      <c r="E939" s="41"/>
    </row>
    <row r="940" hidden="1">
      <c r="A940" s="31" t="s">
        <v>1669</v>
      </c>
      <c r="B940" s="29">
        <v>0.0</v>
      </c>
      <c r="C940" s="26"/>
      <c r="D940" s="27">
        <v>0.0</v>
      </c>
      <c r="E940" s="41"/>
    </row>
    <row r="941" hidden="1">
      <c r="A941" s="31" t="s">
        <v>1671</v>
      </c>
      <c r="B941" s="29">
        <v>0.0</v>
      </c>
      <c r="C941" s="26"/>
      <c r="D941" s="27">
        <v>0.0</v>
      </c>
      <c r="E941" s="28"/>
    </row>
    <row r="942" hidden="1">
      <c r="A942" s="31" t="s">
        <v>1673</v>
      </c>
      <c r="B942" s="29">
        <v>680.0</v>
      </c>
      <c r="C942" s="26">
        <v>680.0</v>
      </c>
      <c r="D942" s="27">
        <v>0.0</v>
      </c>
      <c r="E942" s="28"/>
    </row>
    <row r="943" hidden="1">
      <c r="A943" s="58" t="s">
        <v>1674</v>
      </c>
      <c r="B943" s="29">
        <v>22231.0</v>
      </c>
      <c r="C943" s="29">
        <v>22231.0</v>
      </c>
      <c r="D943" s="27">
        <v>0.0</v>
      </c>
      <c r="E943" s="41"/>
    </row>
    <row r="944" hidden="1">
      <c r="A944" s="58" t="s">
        <v>1675</v>
      </c>
      <c r="B944" s="29">
        <v>13199.0</v>
      </c>
      <c r="C944" s="59">
        <v>13199.0</v>
      </c>
      <c r="D944" s="27">
        <v>0.0</v>
      </c>
      <c r="E944" s="41"/>
    </row>
    <row r="945" hidden="1">
      <c r="A945" s="58" t="s">
        <v>1676</v>
      </c>
      <c r="B945" s="29">
        <v>6032.0</v>
      </c>
      <c r="C945" s="59">
        <v>6032.0</v>
      </c>
      <c r="D945" s="27">
        <v>0.0</v>
      </c>
      <c r="E945" s="41"/>
    </row>
    <row r="946" hidden="1">
      <c r="A946" s="58" t="s">
        <v>1677</v>
      </c>
      <c r="B946" s="29">
        <v>7428.0</v>
      </c>
      <c r="C946" s="59">
        <v>7428.0</v>
      </c>
      <c r="D946" s="27">
        <v>0.0</v>
      </c>
      <c r="E946" s="41"/>
    </row>
    <row r="947" hidden="1">
      <c r="A947" s="58" t="s">
        <v>1679</v>
      </c>
      <c r="B947" s="29">
        <v>0.0</v>
      </c>
      <c r="C947" s="59">
        <v>0.0</v>
      </c>
      <c r="D947" s="27">
        <v>0.0</v>
      </c>
      <c r="E947" s="41"/>
    </row>
    <row r="948" hidden="1">
      <c r="A948" s="58" t="s">
        <v>1680</v>
      </c>
      <c r="B948" s="29">
        <v>0.0</v>
      </c>
      <c r="C948" s="59">
        <v>0.0</v>
      </c>
      <c r="D948" s="27">
        <v>0.0</v>
      </c>
      <c r="E948" s="41"/>
    </row>
    <row r="949" hidden="1">
      <c r="A949" s="35" t="s">
        <v>1681</v>
      </c>
      <c r="B949" s="29">
        <v>58156.7</v>
      </c>
      <c r="C949" s="59">
        <v>58156.70000000001</v>
      </c>
      <c r="D949" s="27">
        <v>1.4551915228366852E-11</v>
      </c>
      <c r="E949" s="41"/>
    </row>
    <row r="950" hidden="1">
      <c r="A950" s="36" t="s">
        <v>1682</v>
      </c>
      <c r="B950" s="42">
        <v>0.2999999999992724</v>
      </c>
      <c r="C950" s="71">
        <v>0.29999999998835847</v>
      </c>
      <c r="D950" s="66">
        <v>-1.0913936421275139E-11</v>
      </c>
      <c r="E950" s="45"/>
    </row>
    <row r="951" hidden="1"/>
    <row r="952" hidden="1"/>
    <row r="953" hidden="1">
      <c r="A953" s="5" t="s">
        <v>1983</v>
      </c>
      <c r="B953" s="6"/>
      <c r="C953" s="6"/>
      <c r="D953" s="6"/>
      <c r="E953" s="7"/>
    </row>
    <row r="954" hidden="1">
      <c r="A954" s="10"/>
      <c r="B954" s="11"/>
      <c r="C954" s="11"/>
      <c r="D954" s="11"/>
      <c r="E954" s="12"/>
    </row>
    <row r="955" hidden="1">
      <c r="A955" s="5" t="s">
        <v>1655</v>
      </c>
      <c r="B955" s="6"/>
      <c r="C955" s="6"/>
      <c r="D955" s="6"/>
      <c r="E955" s="7"/>
    </row>
    <row r="956" hidden="1">
      <c r="A956" s="10"/>
      <c r="B956" s="11"/>
      <c r="C956" s="11"/>
      <c r="D956" s="11"/>
      <c r="E956" s="12"/>
    </row>
    <row r="957" hidden="1">
      <c r="A957" s="13">
        <v>45719.0</v>
      </c>
      <c r="B957" s="6"/>
      <c r="C957" s="54" t="s">
        <v>1656</v>
      </c>
      <c r="D957" s="15">
        <v>45725.0</v>
      </c>
      <c r="E957" s="7"/>
    </row>
    <row r="958" hidden="1">
      <c r="A958" s="10"/>
      <c r="B958" s="11"/>
      <c r="C958" s="16"/>
      <c r="D958" s="11"/>
      <c r="E958" s="12"/>
    </row>
    <row r="959" hidden="1">
      <c r="A959" s="55" t="s">
        <v>1985</v>
      </c>
      <c r="B959" s="7"/>
      <c r="C959" s="16"/>
      <c r="D959" s="56" t="s">
        <v>1986</v>
      </c>
      <c r="E959" s="7"/>
    </row>
    <row r="960" hidden="1">
      <c r="A960" s="10"/>
      <c r="B960" s="12"/>
      <c r="C960" s="16"/>
      <c r="D960" s="11"/>
      <c r="E960" s="12"/>
    </row>
    <row r="961" hidden="1">
      <c r="A961" s="19" t="s">
        <v>1657</v>
      </c>
      <c r="B961" s="6"/>
      <c r="C961" s="6"/>
      <c r="D961" s="6"/>
      <c r="E961" s="7"/>
    </row>
    <row r="962" hidden="1">
      <c r="A962" s="20" t="s">
        <v>1658</v>
      </c>
      <c r="B962" s="21" t="s">
        <v>1659</v>
      </c>
      <c r="C962" s="22" t="s">
        <v>1660</v>
      </c>
      <c r="D962" s="21" t="s">
        <v>1661</v>
      </c>
      <c r="E962" s="23" t="s">
        <v>13</v>
      </c>
    </row>
    <row r="963" hidden="1">
      <c r="A963" s="57" t="s">
        <v>1662</v>
      </c>
      <c r="B963" s="25">
        <v>8150.0</v>
      </c>
      <c r="C963" s="26">
        <v>8150.0</v>
      </c>
      <c r="D963" s="27">
        <v>0.0</v>
      </c>
      <c r="E963" s="40"/>
    </row>
    <row r="964" hidden="1">
      <c r="A964" s="57" t="s">
        <v>1663</v>
      </c>
      <c r="B964" s="29">
        <v>10988.0</v>
      </c>
      <c r="C964" s="26">
        <v>10988.0</v>
      </c>
      <c r="D964" s="27">
        <v>0.0</v>
      </c>
      <c r="E964" s="40"/>
    </row>
    <row r="965" hidden="1">
      <c r="A965" s="57" t="s">
        <v>1664</v>
      </c>
      <c r="B965" s="29">
        <v>200.0</v>
      </c>
      <c r="C965" s="26">
        <v>200.0</v>
      </c>
      <c r="D965" s="27">
        <v>0.0</v>
      </c>
      <c r="E965" s="41"/>
    </row>
    <row r="966" hidden="1">
      <c r="A966" s="57" t="s">
        <v>1666</v>
      </c>
      <c r="B966" s="25">
        <v>0.0</v>
      </c>
      <c r="C966" s="26"/>
      <c r="D966" s="27">
        <v>0.0</v>
      </c>
      <c r="E966" s="40"/>
    </row>
    <row r="967" hidden="1">
      <c r="A967" s="31" t="s">
        <v>1668</v>
      </c>
      <c r="B967" s="29">
        <v>0.0</v>
      </c>
      <c r="C967" s="26"/>
      <c r="D967" s="27">
        <v>0.0</v>
      </c>
      <c r="E967" s="41"/>
    </row>
    <row r="968" hidden="1">
      <c r="A968" s="31" t="s">
        <v>1669</v>
      </c>
      <c r="B968" s="29">
        <v>0.0</v>
      </c>
      <c r="C968" s="26"/>
      <c r="D968" s="27">
        <v>0.0</v>
      </c>
      <c r="E968" s="41"/>
    </row>
    <row r="969" hidden="1">
      <c r="A969" s="31" t="s">
        <v>1671</v>
      </c>
      <c r="B969" s="29">
        <v>0.0</v>
      </c>
      <c r="C969" s="26"/>
      <c r="D969" s="27">
        <v>0.0</v>
      </c>
      <c r="E969" s="28"/>
    </row>
    <row r="970" hidden="1">
      <c r="A970" s="31" t="s">
        <v>1673</v>
      </c>
      <c r="B970" s="29">
        <v>1960.0</v>
      </c>
      <c r="C970" s="26">
        <v>1960.0</v>
      </c>
      <c r="D970" s="27">
        <v>0.0</v>
      </c>
      <c r="E970" s="28"/>
    </row>
    <row r="971" hidden="1">
      <c r="A971" s="58" t="s">
        <v>1674</v>
      </c>
      <c r="B971" s="29">
        <v>75149.0</v>
      </c>
      <c r="C971" s="29">
        <v>75505.0</v>
      </c>
      <c r="D971" s="27">
        <v>356.0</v>
      </c>
      <c r="E971" s="41"/>
    </row>
    <row r="972" hidden="1">
      <c r="A972" s="58" t="s">
        <v>1675</v>
      </c>
      <c r="B972" s="29">
        <v>52919.0</v>
      </c>
      <c r="C972" s="59">
        <v>52919.0</v>
      </c>
      <c r="D972" s="27">
        <v>0.0</v>
      </c>
      <c r="E972" s="41"/>
    </row>
    <row r="973" hidden="1">
      <c r="A973" s="58" t="s">
        <v>1676</v>
      </c>
      <c r="B973" s="29">
        <v>35395.0</v>
      </c>
      <c r="C973" s="59">
        <v>35395.0</v>
      </c>
      <c r="D973" s="27">
        <v>0.0</v>
      </c>
      <c r="E973" s="41"/>
    </row>
    <row r="974" hidden="1">
      <c r="A974" s="58" t="s">
        <v>1677</v>
      </c>
      <c r="B974" s="29">
        <v>24333.0</v>
      </c>
      <c r="C974" s="59">
        <v>24333.000000000004</v>
      </c>
      <c r="D974" s="27">
        <v>3.637978807091713E-12</v>
      </c>
      <c r="E974" s="41"/>
    </row>
    <row r="975" hidden="1">
      <c r="A975" s="58" t="s">
        <v>1679</v>
      </c>
      <c r="B975" s="29">
        <v>980.0</v>
      </c>
      <c r="C975" s="59">
        <v>980.0</v>
      </c>
      <c r="D975" s="27">
        <v>0.0</v>
      </c>
      <c r="E975" s="41"/>
    </row>
    <row r="976" hidden="1">
      <c r="A976" s="58" t="s">
        <v>1680</v>
      </c>
      <c r="B976" s="29">
        <v>0.0</v>
      </c>
      <c r="C976" s="59">
        <v>0.0</v>
      </c>
      <c r="D976" s="27">
        <v>0.0</v>
      </c>
      <c r="E976" s="41"/>
    </row>
    <row r="977" hidden="1">
      <c r="A977" s="35" t="s">
        <v>1681</v>
      </c>
      <c r="B977" s="29">
        <v>210074.2</v>
      </c>
      <c r="C977" s="59">
        <v>210430.2</v>
      </c>
      <c r="D977" s="27">
        <v>356.0</v>
      </c>
      <c r="E977" s="41"/>
    </row>
    <row r="978" hidden="1">
      <c r="A978" s="36" t="s">
        <v>1682</v>
      </c>
      <c r="B978" s="42">
        <v>-0.19999999999345164</v>
      </c>
      <c r="C978" s="71">
        <v>-0.20000000001164153</v>
      </c>
      <c r="D978" s="66">
        <v>-1.8189894035458565E-11</v>
      </c>
      <c r="E978" s="45"/>
    </row>
    <row r="979" hidden="1"/>
    <row r="980" hidden="1"/>
    <row r="981" hidden="1">
      <c r="A981" s="5" t="s">
        <v>1983</v>
      </c>
      <c r="B981" s="6"/>
      <c r="C981" s="6"/>
      <c r="D981" s="6"/>
      <c r="E981" s="7"/>
    </row>
    <row r="982" hidden="1">
      <c r="A982" s="10"/>
      <c r="B982" s="11"/>
      <c r="C982" s="11"/>
      <c r="D982" s="11"/>
      <c r="E982" s="12"/>
    </row>
    <row r="983" hidden="1">
      <c r="A983" s="5" t="s">
        <v>1655</v>
      </c>
      <c r="B983" s="6"/>
      <c r="C983" s="6"/>
      <c r="D983" s="6"/>
      <c r="E983" s="7"/>
    </row>
    <row r="984" hidden="1">
      <c r="A984" s="10"/>
      <c r="B984" s="11"/>
      <c r="C984" s="11"/>
      <c r="D984" s="11"/>
      <c r="E984" s="12"/>
    </row>
    <row r="985" hidden="1">
      <c r="A985" s="13">
        <v>45719.0</v>
      </c>
      <c r="B985" s="6"/>
      <c r="C985" s="54" t="s">
        <v>1656</v>
      </c>
      <c r="D985" s="15">
        <v>45725.0</v>
      </c>
      <c r="E985" s="7"/>
    </row>
    <row r="986" hidden="1">
      <c r="A986" s="10"/>
      <c r="B986" s="11"/>
      <c r="C986" s="16"/>
      <c r="D986" s="11"/>
      <c r="E986" s="12"/>
    </row>
    <row r="987" hidden="1">
      <c r="A987" s="55" t="s">
        <v>1985</v>
      </c>
      <c r="B987" s="7"/>
      <c r="C987" s="16"/>
      <c r="D987" s="56" t="s">
        <v>1986</v>
      </c>
      <c r="E987" s="7"/>
    </row>
    <row r="988" hidden="1">
      <c r="A988" s="10"/>
      <c r="B988" s="12"/>
      <c r="C988" s="16"/>
      <c r="D988" s="11"/>
      <c r="E988" s="12"/>
    </row>
    <row r="989" hidden="1">
      <c r="A989" s="19" t="s">
        <v>1657</v>
      </c>
      <c r="B989" s="6"/>
      <c r="C989" s="6"/>
      <c r="D989" s="6"/>
      <c r="E989" s="7"/>
    </row>
    <row r="990" hidden="1">
      <c r="A990" s="20" t="s">
        <v>1658</v>
      </c>
      <c r="B990" s="21" t="s">
        <v>1659</v>
      </c>
      <c r="C990" s="22" t="s">
        <v>1660</v>
      </c>
      <c r="D990" s="21" t="s">
        <v>1661</v>
      </c>
      <c r="E990" s="23" t="s">
        <v>13</v>
      </c>
    </row>
    <row r="991" hidden="1">
      <c r="A991" s="57" t="s">
        <v>1662</v>
      </c>
      <c r="B991" s="25">
        <v>8150.0</v>
      </c>
      <c r="C991" s="26">
        <v>8150.0</v>
      </c>
      <c r="D991" s="27">
        <v>0.0</v>
      </c>
      <c r="E991" s="40"/>
    </row>
    <row r="992" hidden="1">
      <c r="A992" s="57" t="s">
        <v>1663</v>
      </c>
      <c r="B992" s="29">
        <v>10988.0</v>
      </c>
      <c r="C992" s="26">
        <v>10988.0</v>
      </c>
      <c r="D992" s="27">
        <v>0.0</v>
      </c>
      <c r="E992" s="40"/>
    </row>
    <row r="993" hidden="1">
      <c r="A993" s="57" t="s">
        <v>1664</v>
      </c>
      <c r="B993" s="29">
        <v>200.0</v>
      </c>
      <c r="C993" s="26">
        <v>200.0</v>
      </c>
      <c r="D993" s="27">
        <v>0.0</v>
      </c>
      <c r="E993" s="41"/>
    </row>
    <row r="994" hidden="1">
      <c r="A994" s="57" t="s">
        <v>1666</v>
      </c>
      <c r="B994" s="25">
        <v>0.0</v>
      </c>
      <c r="C994" s="26"/>
      <c r="D994" s="27">
        <v>0.0</v>
      </c>
      <c r="E994" s="40"/>
    </row>
    <row r="995" hidden="1">
      <c r="A995" s="31" t="s">
        <v>1668</v>
      </c>
      <c r="B995" s="29">
        <v>0.0</v>
      </c>
      <c r="C995" s="26"/>
      <c r="D995" s="27">
        <v>0.0</v>
      </c>
      <c r="E995" s="41"/>
    </row>
    <row r="996" hidden="1">
      <c r="A996" s="31" t="s">
        <v>1669</v>
      </c>
      <c r="B996" s="29">
        <v>0.0</v>
      </c>
      <c r="C996" s="26"/>
      <c r="D996" s="27">
        <v>0.0</v>
      </c>
      <c r="E996" s="41"/>
    </row>
    <row r="997" hidden="1">
      <c r="A997" s="31" t="s">
        <v>1671</v>
      </c>
      <c r="B997" s="29">
        <v>0.0</v>
      </c>
      <c r="C997" s="26"/>
      <c r="D997" s="27">
        <v>0.0</v>
      </c>
      <c r="E997" s="28"/>
    </row>
    <row r="998" hidden="1">
      <c r="A998" s="31" t="s">
        <v>1673</v>
      </c>
      <c r="B998" s="29">
        <v>1960.0</v>
      </c>
      <c r="C998" s="26">
        <v>1960.0</v>
      </c>
      <c r="D998" s="27">
        <v>0.0</v>
      </c>
      <c r="E998" s="28"/>
    </row>
    <row r="999" hidden="1">
      <c r="A999" s="58" t="s">
        <v>1674</v>
      </c>
      <c r="B999" s="29">
        <v>75149.0</v>
      </c>
      <c r="C999" s="29">
        <v>75505.0</v>
      </c>
      <c r="D999" s="27">
        <v>356.0</v>
      </c>
      <c r="E999" s="41"/>
    </row>
    <row r="1000" hidden="1">
      <c r="A1000" s="58" t="s">
        <v>1675</v>
      </c>
      <c r="B1000" s="29">
        <v>52919.0</v>
      </c>
      <c r="C1000" s="59">
        <v>52919.0</v>
      </c>
      <c r="D1000" s="27">
        <v>0.0</v>
      </c>
      <c r="E1000" s="41"/>
    </row>
    <row r="1001" hidden="1">
      <c r="A1001" s="58" t="s">
        <v>1676</v>
      </c>
      <c r="B1001" s="29">
        <v>35395.0</v>
      </c>
      <c r="C1001" s="59">
        <v>35395.0</v>
      </c>
      <c r="D1001" s="27">
        <v>0.0</v>
      </c>
      <c r="E1001" s="41"/>
    </row>
    <row r="1002" hidden="1">
      <c r="A1002" s="58" t="s">
        <v>1677</v>
      </c>
      <c r="B1002" s="29">
        <v>24333.0</v>
      </c>
      <c r="C1002" s="59">
        <v>24333.000000000004</v>
      </c>
      <c r="D1002" s="27">
        <v>3.637978807091713E-12</v>
      </c>
      <c r="E1002" s="41"/>
    </row>
    <row r="1003" hidden="1">
      <c r="A1003" s="58" t="s">
        <v>1679</v>
      </c>
      <c r="B1003" s="29">
        <v>980.0</v>
      </c>
      <c r="C1003" s="59">
        <v>980.0</v>
      </c>
      <c r="D1003" s="27">
        <v>0.0</v>
      </c>
      <c r="E1003" s="41"/>
    </row>
    <row r="1004" hidden="1">
      <c r="A1004" s="58" t="s">
        <v>1680</v>
      </c>
      <c r="B1004" s="29">
        <v>0.0</v>
      </c>
      <c r="C1004" s="59">
        <v>0.0</v>
      </c>
      <c r="D1004" s="27">
        <v>0.0</v>
      </c>
      <c r="E1004" s="41"/>
    </row>
    <row r="1005" hidden="1">
      <c r="A1005" s="35" t="s">
        <v>1681</v>
      </c>
      <c r="B1005" s="29">
        <v>210074.2</v>
      </c>
      <c r="C1005" s="59">
        <v>210430.2</v>
      </c>
      <c r="D1005" s="27">
        <v>356.0</v>
      </c>
      <c r="E1005" s="41"/>
    </row>
    <row r="1006" hidden="1">
      <c r="A1006" s="36" t="s">
        <v>1682</v>
      </c>
      <c r="B1006" s="42">
        <v>-0.19999999999345164</v>
      </c>
      <c r="C1006" s="71">
        <v>-0.20000000001164153</v>
      </c>
      <c r="D1006" s="66">
        <v>-1.8189894035458565E-11</v>
      </c>
      <c r="E1006" s="45"/>
    </row>
    <row r="1007" hidden="1"/>
    <row r="1008" hidden="1"/>
    <row r="1009" hidden="1">
      <c r="A1009" s="5" t="s">
        <v>1983</v>
      </c>
      <c r="B1009" s="6"/>
      <c r="C1009" s="6"/>
      <c r="D1009" s="6"/>
      <c r="E1009" s="7"/>
    </row>
    <row r="1010" hidden="1">
      <c r="A1010" s="10"/>
      <c r="B1010" s="11"/>
      <c r="C1010" s="11"/>
      <c r="D1010" s="11"/>
      <c r="E1010" s="12"/>
    </row>
    <row r="1011" hidden="1">
      <c r="A1011" s="5" t="s">
        <v>1655</v>
      </c>
      <c r="B1011" s="6"/>
      <c r="C1011" s="6"/>
      <c r="D1011" s="6"/>
      <c r="E1011" s="7"/>
    </row>
    <row r="1012" hidden="1">
      <c r="A1012" s="10"/>
      <c r="B1012" s="11"/>
      <c r="C1012" s="11"/>
      <c r="D1012" s="11"/>
      <c r="E1012" s="12"/>
    </row>
    <row r="1013" hidden="1">
      <c r="A1013" s="13">
        <v>45726.0</v>
      </c>
      <c r="B1013" s="6"/>
      <c r="C1013" s="54" t="s">
        <v>1656</v>
      </c>
      <c r="D1013" s="15">
        <v>45732.0</v>
      </c>
      <c r="E1013" s="7"/>
    </row>
    <row r="1014" hidden="1">
      <c r="A1014" s="10"/>
      <c r="B1014" s="11"/>
      <c r="C1014" s="16"/>
      <c r="D1014" s="11"/>
      <c r="E1014" s="12"/>
    </row>
    <row r="1015" hidden="1">
      <c r="A1015" s="55" t="s">
        <v>1985</v>
      </c>
      <c r="B1015" s="7"/>
      <c r="C1015" s="16"/>
      <c r="D1015" s="56" t="s">
        <v>1986</v>
      </c>
      <c r="E1015" s="7"/>
    </row>
    <row r="1016" hidden="1">
      <c r="A1016" s="10"/>
      <c r="B1016" s="12"/>
      <c r="C1016" s="16"/>
      <c r="D1016" s="11"/>
      <c r="E1016" s="12"/>
    </row>
    <row r="1017" hidden="1">
      <c r="A1017" s="19" t="s">
        <v>1657</v>
      </c>
      <c r="B1017" s="6"/>
      <c r="C1017" s="6"/>
      <c r="D1017" s="6"/>
      <c r="E1017" s="7"/>
    </row>
    <row r="1018" hidden="1">
      <c r="A1018" s="20" t="s">
        <v>1658</v>
      </c>
      <c r="B1018" s="21" t="s">
        <v>1659</v>
      </c>
      <c r="C1018" s="22" t="s">
        <v>1660</v>
      </c>
      <c r="D1018" s="21" t="s">
        <v>1661</v>
      </c>
      <c r="E1018" s="23" t="s">
        <v>13</v>
      </c>
    </row>
    <row r="1019" hidden="1">
      <c r="A1019" s="57" t="s">
        <v>1662</v>
      </c>
      <c r="B1019" s="25">
        <v>18651.0</v>
      </c>
      <c r="C1019" s="26">
        <v>18651.0</v>
      </c>
      <c r="D1019" s="27">
        <v>0.0</v>
      </c>
      <c r="E1019" s="40"/>
    </row>
    <row r="1020" hidden="1">
      <c r="A1020" s="57" t="s">
        <v>1663</v>
      </c>
      <c r="B1020" s="29">
        <v>7786.0</v>
      </c>
      <c r="C1020" s="26">
        <v>7263.0</v>
      </c>
      <c r="D1020" s="27">
        <v>-523.0</v>
      </c>
      <c r="E1020" s="40" t="s">
        <v>3866</v>
      </c>
    </row>
    <row r="1021" hidden="1">
      <c r="A1021" s="57" t="s">
        <v>1664</v>
      </c>
      <c r="B1021" s="29">
        <v>0.0</v>
      </c>
      <c r="C1021" s="26"/>
      <c r="D1021" s="27">
        <v>0.0</v>
      </c>
      <c r="E1021" s="41"/>
    </row>
    <row r="1022" hidden="1">
      <c r="A1022" s="57" t="s">
        <v>1666</v>
      </c>
      <c r="B1022" s="25">
        <v>0.0</v>
      </c>
      <c r="C1022" s="26"/>
      <c r="D1022" s="27">
        <v>0.0</v>
      </c>
      <c r="E1022" s="40"/>
    </row>
    <row r="1023" hidden="1">
      <c r="A1023" s="31" t="s">
        <v>1668</v>
      </c>
      <c r="B1023" s="29">
        <v>0.0</v>
      </c>
      <c r="C1023" s="26"/>
      <c r="D1023" s="27">
        <v>0.0</v>
      </c>
      <c r="E1023" s="41"/>
    </row>
    <row r="1024" hidden="1">
      <c r="A1024" s="31" t="s">
        <v>1669</v>
      </c>
      <c r="B1024" s="29">
        <v>0.0</v>
      </c>
      <c r="C1024" s="26"/>
      <c r="D1024" s="27">
        <v>0.0</v>
      </c>
      <c r="E1024" s="41"/>
    </row>
    <row r="1025" hidden="1">
      <c r="A1025" s="31" t="s">
        <v>1671</v>
      </c>
      <c r="B1025" s="29">
        <v>0.0</v>
      </c>
      <c r="C1025" s="26"/>
      <c r="D1025" s="27">
        <v>0.0</v>
      </c>
      <c r="E1025" s="28"/>
    </row>
    <row r="1026" hidden="1">
      <c r="A1026" s="31" t="s">
        <v>1673</v>
      </c>
      <c r="B1026" s="29">
        <v>1600.0</v>
      </c>
      <c r="C1026" s="26">
        <v>1600.0</v>
      </c>
      <c r="D1026" s="27">
        <v>0.0</v>
      </c>
      <c r="E1026" s="28"/>
    </row>
    <row r="1027" hidden="1">
      <c r="A1027" s="58" t="s">
        <v>1674</v>
      </c>
      <c r="B1027" s="29">
        <v>79733.0</v>
      </c>
      <c r="C1027" s="29">
        <v>79733.0</v>
      </c>
      <c r="D1027" s="27">
        <v>0.0</v>
      </c>
      <c r="E1027" s="41"/>
    </row>
    <row r="1028" hidden="1">
      <c r="A1028" s="58" t="s">
        <v>1675</v>
      </c>
      <c r="B1028" s="29">
        <v>69604.0</v>
      </c>
      <c r="C1028" s="59">
        <v>69604.0</v>
      </c>
      <c r="D1028" s="27">
        <v>0.0</v>
      </c>
      <c r="E1028" s="41"/>
    </row>
    <row r="1029" hidden="1">
      <c r="A1029" s="58" t="s">
        <v>1676</v>
      </c>
      <c r="B1029" s="29">
        <v>43415.0</v>
      </c>
      <c r="C1029" s="59">
        <v>43415.0</v>
      </c>
      <c r="D1029" s="27">
        <v>0.0</v>
      </c>
      <c r="E1029" s="41"/>
    </row>
    <row r="1030" hidden="1">
      <c r="A1030" s="58" t="s">
        <v>1677</v>
      </c>
      <c r="B1030" s="29">
        <v>20489.0</v>
      </c>
      <c r="C1030" s="59">
        <v>20489.0</v>
      </c>
      <c r="D1030" s="27">
        <v>0.0</v>
      </c>
      <c r="E1030" s="41"/>
    </row>
    <row r="1031" hidden="1">
      <c r="A1031" s="58" t="s">
        <v>1679</v>
      </c>
      <c r="B1031" s="29">
        <v>0.0</v>
      </c>
      <c r="C1031" s="59">
        <v>0.0</v>
      </c>
      <c r="D1031" s="27">
        <v>0.0</v>
      </c>
      <c r="E1031" s="41"/>
    </row>
    <row r="1032" hidden="1">
      <c r="A1032" s="58" t="s">
        <v>1680</v>
      </c>
      <c r="B1032" s="29">
        <v>0.0</v>
      </c>
      <c r="C1032" s="59">
        <v>0.0</v>
      </c>
      <c r="D1032" s="27">
        <v>0.0</v>
      </c>
      <c r="E1032" s="41"/>
    </row>
    <row r="1033" hidden="1">
      <c r="A1033" s="35" t="s">
        <v>1681</v>
      </c>
      <c r="B1033" s="29">
        <v>241277.5</v>
      </c>
      <c r="C1033" s="59">
        <v>241277.5</v>
      </c>
      <c r="D1033" s="27">
        <v>0.0</v>
      </c>
      <c r="E1033" s="41"/>
    </row>
    <row r="1034" hidden="1">
      <c r="A1034" s="36" t="s">
        <v>1682</v>
      </c>
      <c r="B1034" s="42">
        <v>0.5</v>
      </c>
      <c r="C1034" s="71">
        <v>-522.5</v>
      </c>
      <c r="D1034" s="66">
        <v>-523.0</v>
      </c>
      <c r="E1034" s="45"/>
    </row>
    <row r="1035" hidden="1"/>
    <row r="1036" hidden="1"/>
    <row r="1037" hidden="1">
      <c r="A1037" s="5" t="s">
        <v>1983</v>
      </c>
      <c r="B1037" s="6"/>
      <c r="C1037" s="6"/>
      <c r="D1037" s="6"/>
      <c r="E1037" s="7"/>
    </row>
    <row r="1038" hidden="1">
      <c r="A1038" s="10"/>
      <c r="B1038" s="11"/>
      <c r="C1038" s="11"/>
      <c r="D1038" s="11"/>
      <c r="E1038" s="12"/>
    </row>
    <row r="1039" hidden="1">
      <c r="A1039" s="5" t="s">
        <v>1655</v>
      </c>
      <c r="B1039" s="6"/>
      <c r="C1039" s="6"/>
      <c r="D1039" s="6"/>
      <c r="E1039" s="7"/>
    </row>
    <row r="1040" hidden="1">
      <c r="A1040" s="10"/>
      <c r="B1040" s="11"/>
      <c r="C1040" s="11"/>
      <c r="D1040" s="11"/>
      <c r="E1040" s="12"/>
    </row>
    <row r="1041" hidden="1">
      <c r="A1041" s="13">
        <v>45733.0</v>
      </c>
      <c r="B1041" s="6"/>
      <c r="C1041" s="54" t="s">
        <v>1656</v>
      </c>
      <c r="D1041" s="15">
        <v>45739.0</v>
      </c>
      <c r="E1041" s="7"/>
    </row>
    <row r="1042" hidden="1">
      <c r="A1042" s="10"/>
      <c r="B1042" s="11"/>
      <c r="C1042" s="16"/>
      <c r="D1042" s="11"/>
      <c r="E1042" s="12"/>
    </row>
    <row r="1043" hidden="1">
      <c r="A1043" s="55" t="s">
        <v>1985</v>
      </c>
      <c r="B1043" s="7"/>
      <c r="C1043" s="16"/>
      <c r="D1043" s="56" t="s">
        <v>1986</v>
      </c>
      <c r="E1043" s="7"/>
    </row>
    <row r="1044" hidden="1">
      <c r="A1044" s="10"/>
      <c r="B1044" s="12"/>
      <c r="C1044" s="16"/>
      <c r="D1044" s="11"/>
      <c r="E1044" s="12"/>
    </row>
    <row r="1045" hidden="1">
      <c r="A1045" s="19" t="s">
        <v>1657</v>
      </c>
      <c r="B1045" s="6"/>
      <c r="C1045" s="6"/>
      <c r="D1045" s="6"/>
      <c r="E1045" s="7"/>
    </row>
    <row r="1046" hidden="1">
      <c r="A1046" s="20" t="s">
        <v>1658</v>
      </c>
      <c r="B1046" s="21" t="s">
        <v>1659</v>
      </c>
      <c r="C1046" s="22" t="s">
        <v>1660</v>
      </c>
      <c r="D1046" s="21" t="s">
        <v>1661</v>
      </c>
      <c r="E1046" s="23" t="s">
        <v>13</v>
      </c>
    </row>
    <row r="1047" hidden="1">
      <c r="A1047" s="57" t="s">
        <v>1662</v>
      </c>
      <c r="B1047" s="25">
        <v>8265.0</v>
      </c>
      <c r="C1047" s="26">
        <v>8265.0</v>
      </c>
      <c r="D1047" s="27">
        <v>0.0</v>
      </c>
      <c r="E1047" s="40"/>
    </row>
    <row r="1048" hidden="1">
      <c r="A1048" s="57" t="s">
        <v>1663</v>
      </c>
      <c r="B1048" s="29">
        <v>8415.0</v>
      </c>
      <c r="C1048" s="26">
        <v>8415.0</v>
      </c>
      <c r="D1048" s="27">
        <v>0.0</v>
      </c>
      <c r="E1048" s="40"/>
    </row>
    <row r="1049" hidden="1">
      <c r="A1049" s="57" t="s">
        <v>1664</v>
      </c>
      <c r="B1049" s="29">
        <v>0.0</v>
      </c>
      <c r="C1049" s="26"/>
      <c r="D1049" s="27">
        <v>0.0</v>
      </c>
      <c r="E1049" s="41"/>
    </row>
    <row r="1050" hidden="1">
      <c r="A1050" s="57" t="s">
        <v>1666</v>
      </c>
      <c r="B1050" s="25">
        <v>0.0</v>
      </c>
      <c r="C1050" s="26"/>
      <c r="D1050" s="27">
        <v>0.0</v>
      </c>
      <c r="E1050" s="40"/>
    </row>
    <row r="1051" hidden="1">
      <c r="A1051" s="31" t="s">
        <v>1668</v>
      </c>
      <c r="B1051" s="29">
        <v>0.0</v>
      </c>
      <c r="C1051" s="26"/>
      <c r="D1051" s="27">
        <v>0.0</v>
      </c>
      <c r="E1051" s="41"/>
    </row>
    <row r="1052" hidden="1">
      <c r="A1052" s="31" t="s">
        <v>1669</v>
      </c>
      <c r="B1052" s="29">
        <v>0.0</v>
      </c>
      <c r="C1052" s="26"/>
      <c r="D1052" s="27">
        <v>0.0</v>
      </c>
      <c r="E1052" s="41"/>
    </row>
    <row r="1053" hidden="1">
      <c r="A1053" s="31" t="s">
        <v>1671</v>
      </c>
      <c r="B1053" s="29">
        <v>0.0</v>
      </c>
      <c r="C1053" s="26"/>
      <c r="D1053" s="27">
        <v>0.0</v>
      </c>
      <c r="E1053" s="28"/>
    </row>
    <row r="1054" hidden="1">
      <c r="A1054" s="31" t="s">
        <v>1673</v>
      </c>
      <c r="B1054" s="29">
        <v>1760.0</v>
      </c>
      <c r="C1054" s="26">
        <v>1840.0</v>
      </c>
      <c r="D1054" s="27">
        <v>80.0</v>
      </c>
      <c r="E1054" s="28"/>
    </row>
    <row r="1055" hidden="1">
      <c r="A1055" s="58" t="s">
        <v>1674</v>
      </c>
      <c r="B1055" s="29">
        <v>69333.0</v>
      </c>
      <c r="C1055" s="29">
        <v>69333.0</v>
      </c>
      <c r="D1055" s="27">
        <v>0.0</v>
      </c>
      <c r="E1055" s="41"/>
    </row>
    <row r="1056" hidden="1">
      <c r="A1056" s="58" t="s">
        <v>1675</v>
      </c>
      <c r="B1056" s="29">
        <v>85062.0</v>
      </c>
      <c r="C1056" s="59">
        <v>85062.0</v>
      </c>
      <c r="D1056" s="27">
        <v>0.0</v>
      </c>
      <c r="E1056" s="41"/>
    </row>
    <row r="1057" hidden="1">
      <c r="A1057" s="58" t="s">
        <v>1676</v>
      </c>
      <c r="B1057" s="29">
        <v>42997.0</v>
      </c>
      <c r="C1057" s="59">
        <v>42469.0</v>
      </c>
      <c r="D1057" s="27">
        <v>-528.0</v>
      </c>
      <c r="E1057" s="41"/>
    </row>
    <row r="1058" hidden="1">
      <c r="A1058" s="58" t="s">
        <v>1677</v>
      </c>
      <c r="B1058" s="29">
        <v>22791.0</v>
      </c>
      <c r="C1058" s="59">
        <v>22791.0</v>
      </c>
      <c r="D1058" s="27">
        <v>0.0</v>
      </c>
      <c r="E1058" s="41"/>
    </row>
    <row r="1059" hidden="1">
      <c r="A1059" s="58" t="s">
        <v>1679</v>
      </c>
      <c r="B1059" s="29">
        <v>607.0</v>
      </c>
      <c r="C1059" s="59">
        <v>607.0</v>
      </c>
      <c r="D1059" s="27">
        <v>0.0</v>
      </c>
      <c r="E1059" s="41"/>
    </row>
    <row r="1060" hidden="1">
      <c r="A1060" s="58" t="s">
        <v>1680</v>
      </c>
      <c r="B1060" s="29">
        <v>0.0</v>
      </c>
      <c r="C1060" s="59">
        <v>0.0</v>
      </c>
      <c r="D1060" s="27">
        <v>0.0</v>
      </c>
      <c r="E1060" s="41"/>
    </row>
    <row r="1061" hidden="1">
      <c r="A1061" s="35" t="s">
        <v>1681</v>
      </c>
      <c r="B1061" s="29">
        <v>239230.0</v>
      </c>
      <c r="C1061" s="59">
        <v>238702.0</v>
      </c>
      <c r="D1061" s="27">
        <v>-528.0</v>
      </c>
      <c r="E1061" s="41"/>
    </row>
    <row r="1062" hidden="1">
      <c r="A1062" s="36" t="s">
        <v>1682</v>
      </c>
      <c r="B1062" s="42">
        <v>0.0</v>
      </c>
      <c r="C1062" s="71">
        <v>80.0</v>
      </c>
      <c r="D1062" s="66">
        <v>80.0</v>
      </c>
      <c r="E1062" s="45"/>
    </row>
    <row r="1063" hidden="1"/>
    <row r="1064" hidden="1"/>
    <row r="1065" hidden="1">
      <c r="A1065" s="5" t="s">
        <v>1983</v>
      </c>
      <c r="B1065" s="6"/>
      <c r="C1065" s="6"/>
      <c r="D1065" s="6"/>
      <c r="E1065" s="7"/>
    </row>
    <row r="1066" hidden="1">
      <c r="A1066" s="10"/>
      <c r="B1066" s="11"/>
      <c r="C1066" s="11"/>
      <c r="D1066" s="11"/>
      <c r="E1066" s="12"/>
    </row>
    <row r="1067" hidden="1">
      <c r="A1067" s="5" t="s">
        <v>1655</v>
      </c>
      <c r="B1067" s="6"/>
      <c r="C1067" s="6"/>
      <c r="D1067" s="6"/>
      <c r="E1067" s="7"/>
    </row>
    <row r="1068" hidden="1">
      <c r="A1068" s="10"/>
      <c r="B1068" s="11"/>
      <c r="C1068" s="11"/>
      <c r="D1068" s="11"/>
      <c r="E1068" s="12"/>
    </row>
    <row r="1069" hidden="1">
      <c r="A1069" s="13">
        <v>45748.0</v>
      </c>
      <c r="B1069" s="6"/>
      <c r="C1069" s="54" t="s">
        <v>1656</v>
      </c>
      <c r="D1069" s="15">
        <v>45753.0</v>
      </c>
      <c r="E1069" s="7"/>
    </row>
    <row r="1070" hidden="1">
      <c r="A1070" s="10"/>
      <c r="B1070" s="11"/>
      <c r="C1070" s="16"/>
      <c r="D1070" s="11"/>
      <c r="E1070" s="12"/>
    </row>
    <row r="1071" hidden="1">
      <c r="A1071" s="55" t="s">
        <v>1987</v>
      </c>
      <c r="B1071" s="7"/>
      <c r="C1071" s="16"/>
      <c r="D1071" s="56" t="s">
        <v>1986</v>
      </c>
      <c r="E1071" s="7"/>
    </row>
    <row r="1072" hidden="1">
      <c r="A1072" s="10"/>
      <c r="B1072" s="12"/>
      <c r="C1072" s="16"/>
      <c r="D1072" s="11"/>
      <c r="E1072" s="12"/>
    </row>
    <row r="1073" hidden="1">
      <c r="A1073" s="19" t="s">
        <v>1657</v>
      </c>
      <c r="B1073" s="6"/>
      <c r="C1073" s="6"/>
      <c r="D1073" s="6"/>
      <c r="E1073" s="7"/>
    </row>
    <row r="1074" hidden="1">
      <c r="A1074" s="20" t="s">
        <v>1658</v>
      </c>
      <c r="B1074" s="21" t="s">
        <v>1659</v>
      </c>
      <c r="C1074" s="22" t="s">
        <v>1660</v>
      </c>
      <c r="D1074" s="21" t="s">
        <v>1661</v>
      </c>
      <c r="E1074" s="23" t="s">
        <v>13</v>
      </c>
    </row>
    <row r="1075" hidden="1">
      <c r="A1075" s="57" t="s">
        <v>1662</v>
      </c>
      <c r="B1075" s="25">
        <v>8152.0</v>
      </c>
      <c r="C1075" s="26">
        <v>8152.0</v>
      </c>
      <c r="D1075" s="27">
        <v>0.0</v>
      </c>
      <c r="E1075" s="40"/>
    </row>
    <row r="1076" hidden="1">
      <c r="A1076" s="57" t="s">
        <v>1663</v>
      </c>
      <c r="B1076" s="29">
        <v>8263.0</v>
      </c>
      <c r="C1076" s="26">
        <v>8263.0</v>
      </c>
      <c r="D1076" s="27">
        <v>0.0</v>
      </c>
      <c r="E1076" s="40"/>
    </row>
    <row r="1077" hidden="1">
      <c r="A1077" s="57" t="s">
        <v>1664</v>
      </c>
      <c r="B1077" s="29">
        <v>0.0</v>
      </c>
      <c r="C1077" s="26"/>
      <c r="D1077" s="27">
        <v>0.0</v>
      </c>
      <c r="E1077" s="41"/>
    </row>
    <row r="1078" hidden="1">
      <c r="A1078" s="57" t="s">
        <v>1666</v>
      </c>
      <c r="B1078" s="25">
        <v>0.0</v>
      </c>
      <c r="C1078" s="26"/>
      <c r="D1078" s="27">
        <v>0.0</v>
      </c>
      <c r="E1078" s="40"/>
    </row>
    <row r="1079" hidden="1">
      <c r="A1079" s="31" t="s">
        <v>1668</v>
      </c>
      <c r="B1079" s="29">
        <v>0.0</v>
      </c>
      <c r="C1079" s="26"/>
      <c r="D1079" s="27">
        <v>0.0</v>
      </c>
      <c r="E1079" s="41"/>
    </row>
    <row r="1080" hidden="1">
      <c r="A1080" s="31" t="s">
        <v>1669</v>
      </c>
      <c r="B1080" s="29">
        <v>0.0</v>
      </c>
      <c r="C1080" s="26"/>
      <c r="D1080" s="27">
        <v>0.0</v>
      </c>
      <c r="E1080" s="41"/>
    </row>
    <row r="1081" hidden="1">
      <c r="A1081" s="31" t="s">
        <v>1671</v>
      </c>
      <c r="B1081" s="29">
        <v>0.0</v>
      </c>
      <c r="C1081" s="26"/>
      <c r="D1081" s="27">
        <v>0.0</v>
      </c>
      <c r="E1081" s="28"/>
    </row>
    <row r="1082" hidden="1">
      <c r="A1082" s="31" t="s">
        <v>1673</v>
      </c>
      <c r="B1082" s="29">
        <v>1680.0</v>
      </c>
      <c r="C1082" s="26">
        <v>1640.0</v>
      </c>
      <c r="D1082" s="27">
        <v>-40.0</v>
      </c>
      <c r="E1082" s="28" t="s">
        <v>3867</v>
      </c>
    </row>
    <row r="1083" hidden="1">
      <c r="A1083" s="58" t="s">
        <v>1674</v>
      </c>
      <c r="B1083" s="29">
        <v>59848.0</v>
      </c>
      <c r="C1083" s="29">
        <v>59848.0</v>
      </c>
      <c r="D1083" s="27">
        <v>0.0</v>
      </c>
      <c r="E1083" s="41"/>
    </row>
    <row r="1084" hidden="1">
      <c r="A1084" s="58" t="s">
        <v>1675</v>
      </c>
      <c r="B1084" s="29">
        <v>27486.0</v>
      </c>
      <c r="C1084" s="59">
        <v>27486.0</v>
      </c>
      <c r="D1084" s="27">
        <v>0.0</v>
      </c>
      <c r="E1084" s="41"/>
    </row>
    <row r="1085" hidden="1">
      <c r="A1085" s="58" t="s">
        <v>1676</v>
      </c>
      <c r="B1085" s="29">
        <v>31718.0</v>
      </c>
      <c r="C1085" s="59">
        <v>31334.0</v>
      </c>
      <c r="D1085" s="27">
        <v>-384.0</v>
      </c>
      <c r="E1085" s="41"/>
    </row>
    <row r="1086" hidden="1">
      <c r="A1086" s="58" t="s">
        <v>1677</v>
      </c>
      <c r="B1086" s="29">
        <v>20850.0</v>
      </c>
      <c r="C1086" s="59">
        <v>20850.0</v>
      </c>
      <c r="D1086" s="27">
        <v>0.0</v>
      </c>
      <c r="E1086" s="41"/>
    </row>
    <row r="1087" hidden="1">
      <c r="A1087" s="58" t="s">
        <v>1679</v>
      </c>
      <c r="B1087" s="29">
        <v>1714.0</v>
      </c>
      <c r="C1087" s="59">
        <v>1714.0</v>
      </c>
      <c r="D1087" s="27">
        <v>0.0</v>
      </c>
      <c r="E1087" s="41"/>
    </row>
    <row r="1088" hidden="1">
      <c r="A1088" s="58" t="s">
        <v>1680</v>
      </c>
      <c r="B1088" s="29">
        <v>0.0</v>
      </c>
      <c r="C1088" s="59">
        <v>0.0</v>
      </c>
      <c r="D1088" s="27">
        <v>0.0</v>
      </c>
      <c r="E1088" s="41"/>
    </row>
    <row r="1089" hidden="1">
      <c r="A1089" s="35" t="s">
        <v>1681</v>
      </c>
      <c r="B1089" s="29">
        <v>159711.0</v>
      </c>
      <c r="C1089" s="59">
        <v>159327.0</v>
      </c>
      <c r="D1089" s="27">
        <v>-384.0</v>
      </c>
      <c r="E1089" s="41"/>
    </row>
    <row r="1090" hidden="1">
      <c r="A1090" s="36" t="s">
        <v>1682</v>
      </c>
      <c r="B1090" s="42">
        <v>0.0</v>
      </c>
      <c r="C1090" s="71">
        <v>-40.0</v>
      </c>
      <c r="D1090" s="66">
        <v>-40.0</v>
      </c>
      <c r="E1090" s="45"/>
    </row>
    <row r="1091" hidden="1"/>
    <row r="1092" hidden="1"/>
    <row r="1093" hidden="1">
      <c r="A1093" s="5" t="s">
        <v>1983</v>
      </c>
      <c r="B1093" s="6"/>
      <c r="C1093" s="6"/>
      <c r="D1093" s="6"/>
      <c r="E1093" s="7"/>
    </row>
    <row r="1094" hidden="1">
      <c r="A1094" s="10"/>
      <c r="B1094" s="11"/>
      <c r="C1094" s="11"/>
      <c r="D1094" s="11"/>
      <c r="E1094" s="12"/>
    </row>
    <row r="1095" hidden="1">
      <c r="A1095" s="5" t="s">
        <v>1655</v>
      </c>
      <c r="B1095" s="6"/>
      <c r="C1095" s="6"/>
      <c r="D1095" s="6"/>
      <c r="E1095" s="7"/>
    </row>
    <row r="1096" hidden="1">
      <c r="A1096" s="10"/>
      <c r="B1096" s="11"/>
      <c r="C1096" s="11"/>
      <c r="D1096" s="11"/>
      <c r="E1096" s="12"/>
    </row>
    <row r="1097" hidden="1">
      <c r="A1097" s="13">
        <v>45748.0</v>
      </c>
      <c r="B1097" s="6"/>
      <c r="C1097" s="54" t="s">
        <v>1656</v>
      </c>
      <c r="D1097" s="15">
        <v>45753.0</v>
      </c>
      <c r="E1097" s="7"/>
    </row>
    <row r="1098" hidden="1">
      <c r="A1098" s="10"/>
      <c r="B1098" s="11"/>
      <c r="C1098" s="16"/>
      <c r="D1098" s="11"/>
      <c r="E1098" s="12"/>
    </row>
    <row r="1099" hidden="1">
      <c r="A1099" s="55" t="s">
        <v>1987</v>
      </c>
      <c r="B1099" s="7"/>
      <c r="C1099" s="16"/>
      <c r="D1099" s="56" t="s">
        <v>1986</v>
      </c>
      <c r="E1099" s="7"/>
    </row>
    <row r="1100" hidden="1">
      <c r="A1100" s="10"/>
      <c r="B1100" s="12"/>
      <c r="C1100" s="16"/>
      <c r="D1100" s="11"/>
      <c r="E1100" s="12"/>
    </row>
    <row r="1101" hidden="1">
      <c r="A1101" s="19" t="s">
        <v>1657</v>
      </c>
      <c r="B1101" s="6"/>
      <c r="C1101" s="6"/>
      <c r="D1101" s="6"/>
      <c r="E1101" s="7"/>
    </row>
    <row r="1102" hidden="1">
      <c r="A1102" s="20" t="s">
        <v>1658</v>
      </c>
      <c r="B1102" s="21" t="s">
        <v>1659</v>
      </c>
      <c r="C1102" s="22" t="s">
        <v>1660</v>
      </c>
      <c r="D1102" s="21" t="s">
        <v>1661</v>
      </c>
      <c r="E1102" s="23" t="s">
        <v>13</v>
      </c>
    </row>
    <row r="1103" hidden="1">
      <c r="A1103" s="57" t="s">
        <v>1662</v>
      </c>
      <c r="B1103" s="25">
        <v>8152.0</v>
      </c>
      <c r="C1103" s="26">
        <v>8152.0</v>
      </c>
      <c r="D1103" s="27">
        <v>0.0</v>
      </c>
      <c r="E1103" s="40"/>
    </row>
    <row r="1104" hidden="1">
      <c r="A1104" s="57" t="s">
        <v>1663</v>
      </c>
      <c r="B1104" s="29">
        <v>8263.0</v>
      </c>
      <c r="C1104" s="26">
        <v>8263.0</v>
      </c>
      <c r="D1104" s="27">
        <v>0.0</v>
      </c>
      <c r="E1104" s="40"/>
    </row>
    <row r="1105" hidden="1">
      <c r="A1105" s="57" t="s">
        <v>1664</v>
      </c>
      <c r="B1105" s="29">
        <v>0.0</v>
      </c>
      <c r="C1105" s="26"/>
      <c r="D1105" s="27">
        <v>0.0</v>
      </c>
      <c r="E1105" s="41"/>
    </row>
    <row r="1106" hidden="1">
      <c r="A1106" s="57" t="s">
        <v>1666</v>
      </c>
      <c r="B1106" s="25">
        <v>0.0</v>
      </c>
      <c r="C1106" s="26"/>
      <c r="D1106" s="27">
        <v>0.0</v>
      </c>
      <c r="E1106" s="40"/>
    </row>
    <row r="1107" hidden="1">
      <c r="A1107" s="31" t="s">
        <v>1668</v>
      </c>
      <c r="B1107" s="29">
        <v>0.0</v>
      </c>
      <c r="C1107" s="26"/>
      <c r="D1107" s="27">
        <v>0.0</v>
      </c>
      <c r="E1107" s="41"/>
    </row>
    <row r="1108" hidden="1">
      <c r="A1108" s="31" t="s">
        <v>1669</v>
      </c>
      <c r="B1108" s="29">
        <v>0.0</v>
      </c>
      <c r="C1108" s="26"/>
      <c r="D1108" s="27">
        <v>0.0</v>
      </c>
      <c r="E1108" s="41"/>
    </row>
    <row r="1109" hidden="1">
      <c r="A1109" s="31" t="s">
        <v>1671</v>
      </c>
      <c r="B1109" s="29">
        <v>0.0</v>
      </c>
      <c r="C1109" s="26"/>
      <c r="D1109" s="27">
        <v>0.0</v>
      </c>
      <c r="E1109" s="28"/>
    </row>
    <row r="1110" hidden="1">
      <c r="A1110" s="31" t="s">
        <v>1673</v>
      </c>
      <c r="B1110" s="29">
        <v>1680.0</v>
      </c>
      <c r="C1110" s="26">
        <v>1640.0</v>
      </c>
      <c r="D1110" s="27">
        <v>-40.0</v>
      </c>
      <c r="E1110" s="28" t="s">
        <v>3867</v>
      </c>
    </row>
    <row r="1111" hidden="1">
      <c r="A1111" s="58" t="s">
        <v>1674</v>
      </c>
      <c r="B1111" s="29">
        <v>59848.0</v>
      </c>
      <c r="C1111" s="29">
        <v>59848.0</v>
      </c>
      <c r="D1111" s="27">
        <v>0.0</v>
      </c>
      <c r="E1111" s="41"/>
    </row>
    <row r="1112" hidden="1">
      <c r="A1112" s="58" t="s">
        <v>1675</v>
      </c>
      <c r="B1112" s="29">
        <v>27486.0</v>
      </c>
      <c r="C1112" s="59">
        <v>27486.0</v>
      </c>
      <c r="D1112" s="27">
        <v>0.0</v>
      </c>
      <c r="E1112" s="41"/>
    </row>
    <row r="1113" hidden="1">
      <c r="A1113" s="58" t="s">
        <v>1676</v>
      </c>
      <c r="B1113" s="29">
        <v>31718.0</v>
      </c>
      <c r="C1113" s="59">
        <v>31334.0</v>
      </c>
      <c r="D1113" s="27">
        <v>-384.0</v>
      </c>
      <c r="E1113" s="41"/>
    </row>
    <row r="1114" hidden="1">
      <c r="A1114" s="58" t="s">
        <v>1677</v>
      </c>
      <c r="B1114" s="29">
        <v>20850.0</v>
      </c>
      <c r="C1114" s="59">
        <v>20850.0</v>
      </c>
      <c r="D1114" s="27">
        <v>0.0</v>
      </c>
      <c r="E1114" s="41"/>
    </row>
    <row r="1115" hidden="1">
      <c r="A1115" s="58" t="s">
        <v>1679</v>
      </c>
      <c r="B1115" s="29">
        <v>1714.0</v>
      </c>
      <c r="C1115" s="59">
        <v>1714.0</v>
      </c>
      <c r="D1115" s="27">
        <v>0.0</v>
      </c>
      <c r="E1115" s="41"/>
    </row>
    <row r="1116" hidden="1">
      <c r="A1116" s="58" t="s">
        <v>1680</v>
      </c>
      <c r="B1116" s="29">
        <v>0.0</v>
      </c>
      <c r="C1116" s="59">
        <v>0.0</v>
      </c>
      <c r="D1116" s="27">
        <v>0.0</v>
      </c>
      <c r="E1116" s="41"/>
    </row>
    <row r="1117" hidden="1">
      <c r="A1117" s="35" t="s">
        <v>1681</v>
      </c>
      <c r="B1117" s="29">
        <v>159711.0</v>
      </c>
      <c r="C1117" s="59">
        <v>159327.0</v>
      </c>
      <c r="D1117" s="27">
        <v>-384.0</v>
      </c>
      <c r="E1117" s="41"/>
    </row>
    <row r="1118" hidden="1">
      <c r="A1118" s="36" t="s">
        <v>1682</v>
      </c>
      <c r="B1118" s="42">
        <v>0.0</v>
      </c>
      <c r="C1118" s="71">
        <v>-40.0</v>
      </c>
      <c r="D1118" s="66">
        <v>-40.0</v>
      </c>
      <c r="E1118" s="45"/>
    </row>
    <row r="1119" hidden="1"/>
    <row r="1120" hidden="1"/>
    <row r="1121" hidden="1">
      <c r="A1121" s="5" t="s">
        <v>1983</v>
      </c>
      <c r="B1121" s="6"/>
      <c r="C1121" s="6"/>
      <c r="D1121" s="6"/>
      <c r="E1121" s="7"/>
    </row>
    <row r="1122" hidden="1">
      <c r="A1122" s="10"/>
      <c r="B1122" s="11"/>
      <c r="C1122" s="11"/>
      <c r="D1122" s="11"/>
      <c r="E1122" s="12"/>
    </row>
    <row r="1123" hidden="1">
      <c r="A1123" s="5" t="s">
        <v>1655</v>
      </c>
      <c r="B1123" s="6"/>
      <c r="C1123" s="6"/>
      <c r="D1123" s="6"/>
      <c r="E1123" s="7"/>
    </row>
    <row r="1124" hidden="1">
      <c r="A1124" s="10"/>
      <c r="B1124" s="11"/>
      <c r="C1124" s="11"/>
      <c r="D1124" s="11"/>
      <c r="E1124" s="12"/>
    </row>
    <row r="1125" hidden="1">
      <c r="A1125" s="13">
        <v>45754.0</v>
      </c>
      <c r="B1125" s="6"/>
      <c r="C1125" s="54" t="s">
        <v>1656</v>
      </c>
      <c r="D1125" s="15">
        <v>45760.0</v>
      </c>
      <c r="E1125" s="7"/>
    </row>
    <row r="1126" hidden="1">
      <c r="A1126" s="10"/>
      <c r="B1126" s="11"/>
      <c r="C1126" s="16"/>
      <c r="D1126" s="11"/>
      <c r="E1126" s="12"/>
    </row>
    <row r="1127" hidden="1">
      <c r="A1127" s="55" t="s">
        <v>1985</v>
      </c>
      <c r="B1127" s="7"/>
      <c r="C1127" s="16"/>
      <c r="D1127" s="56" t="s">
        <v>1986</v>
      </c>
      <c r="E1127" s="7"/>
    </row>
    <row r="1128" hidden="1">
      <c r="A1128" s="10"/>
      <c r="B1128" s="12"/>
      <c r="C1128" s="16"/>
      <c r="D1128" s="11"/>
      <c r="E1128" s="12"/>
    </row>
    <row r="1129" hidden="1">
      <c r="A1129" s="19" t="s">
        <v>1657</v>
      </c>
      <c r="B1129" s="6"/>
      <c r="C1129" s="6"/>
      <c r="D1129" s="6"/>
      <c r="E1129" s="7"/>
    </row>
    <row r="1130" hidden="1">
      <c r="A1130" s="20" t="s">
        <v>1658</v>
      </c>
      <c r="B1130" s="21" t="s">
        <v>1659</v>
      </c>
      <c r="C1130" s="22" t="s">
        <v>1660</v>
      </c>
      <c r="D1130" s="21" t="s">
        <v>1661</v>
      </c>
      <c r="E1130" s="23" t="s">
        <v>13</v>
      </c>
    </row>
    <row r="1131" hidden="1">
      <c r="A1131" s="57" t="s">
        <v>1662</v>
      </c>
      <c r="B1131" s="25">
        <v>9031.0</v>
      </c>
      <c r="C1131" s="26">
        <v>9034.0</v>
      </c>
      <c r="D1131" s="27">
        <v>3.0</v>
      </c>
      <c r="E1131" s="40"/>
    </row>
    <row r="1132" hidden="1">
      <c r="A1132" s="57" t="s">
        <v>1663</v>
      </c>
      <c r="B1132" s="29">
        <v>10615.0</v>
      </c>
      <c r="C1132" s="26">
        <v>10615.0</v>
      </c>
      <c r="D1132" s="27">
        <v>0.0</v>
      </c>
      <c r="E1132" s="40"/>
    </row>
    <row r="1133" hidden="1">
      <c r="A1133" s="57" t="s">
        <v>1664</v>
      </c>
      <c r="B1133" s="29">
        <v>150.0</v>
      </c>
      <c r="C1133" s="26">
        <v>150.0</v>
      </c>
      <c r="D1133" s="27">
        <v>0.0</v>
      </c>
      <c r="E1133" s="41"/>
    </row>
    <row r="1134" hidden="1">
      <c r="A1134" s="57" t="s">
        <v>1666</v>
      </c>
      <c r="B1134" s="25">
        <v>0.0</v>
      </c>
      <c r="C1134" s="26"/>
      <c r="D1134" s="27">
        <v>0.0</v>
      </c>
      <c r="E1134" s="40"/>
    </row>
    <row r="1135" hidden="1">
      <c r="A1135" s="31" t="s">
        <v>1668</v>
      </c>
      <c r="B1135" s="29">
        <v>0.0</v>
      </c>
      <c r="C1135" s="26"/>
      <c r="D1135" s="27">
        <v>0.0</v>
      </c>
      <c r="E1135" s="41"/>
    </row>
    <row r="1136" hidden="1">
      <c r="A1136" s="31" t="s">
        <v>1669</v>
      </c>
      <c r="B1136" s="29">
        <v>0.0</v>
      </c>
      <c r="C1136" s="26"/>
      <c r="D1136" s="27">
        <v>0.0</v>
      </c>
      <c r="E1136" s="41"/>
    </row>
    <row r="1137" hidden="1">
      <c r="A1137" s="31" t="s">
        <v>1671</v>
      </c>
      <c r="B1137" s="29">
        <v>0.0</v>
      </c>
      <c r="C1137" s="26"/>
      <c r="D1137" s="27">
        <v>0.0</v>
      </c>
      <c r="E1137" s="28"/>
    </row>
    <row r="1138" hidden="1">
      <c r="A1138" s="31" t="s">
        <v>1673</v>
      </c>
      <c r="B1138" s="29">
        <v>2080.0</v>
      </c>
      <c r="C1138" s="26">
        <v>2120.0</v>
      </c>
      <c r="D1138" s="27">
        <v>40.0</v>
      </c>
      <c r="E1138" s="28"/>
    </row>
    <row r="1139" hidden="1">
      <c r="A1139" s="58" t="s">
        <v>1674</v>
      </c>
      <c r="B1139" s="29">
        <v>73009.0</v>
      </c>
      <c r="C1139" s="29">
        <v>73009.0</v>
      </c>
      <c r="D1139" s="27">
        <v>0.0</v>
      </c>
      <c r="E1139" s="41"/>
    </row>
    <row r="1140" hidden="1">
      <c r="A1140" s="58" t="s">
        <v>1675</v>
      </c>
      <c r="B1140" s="29">
        <v>25000.0</v>
      </c>
      <c r="C1140" s="59">
        <v>25000.0</v>
      </c>
      <c r="D1140" s="27">
        <v>0.0</v>
      </c>
      <c r="E1140" s="41"/>
    </row>
    <row r="1141" hidden="1">
      <c r="A1141" s="58" t="s">
        <v>1676</v>
      </c>
      <c r="B1141" s="29">
        <v>35002.0</v>
      </c>
      <c r="C1141" s="59">
        <v>35002.0</v>
      </c>
      <c r="D1141" s="27">
        <v>0.0</v>
      </c>
      <c r="E1141" s="41"/>
    </row>
    <row r="1142" hidden="1">
      <c r="A1142" s="58" t="s">
        <v>1677</v>
      </c>
      <c r="B1142" s="29">
        <v>28803.0</v>
      </c>
      <c r="C1142" s="59">
        <v>28803.0</v>
      </c>
      <c r="D1142" s="27">
        <v>0.0</v>
      </c>
      <c r="E1142" s="41"/>
    </row>
    <row r="1143" hidden="1">
      <c r="A1143" s="58" t="s">
        <v>1679</v>
      </c>
      <c r="B1143" s="29">
        <v>533.0</v>
      </c>
      <c r="C1143" s="59">
        <v>533.0</v>
      </c>
      <c r="D1143" s="27">
        <v>0.0</v>
      </c>
      <c r="E1143" s="41"/>
    </row>
    <row r="1144" hidden="1">
      <c r="A1144" s="58" t="s">
        <v>1680</v>
      </c>
      <c r="B1144" s="29">
        <v>0.0</v>
      </c>
      <c r="C1144" s="59">
        <v>0.0</v>
      </c>
      <c r="D1144" s="27">
        <v>0.0</v>
      </c>
      <c r="E1144" s="41"/>
    </row>
    <row r="1145" hidden="1">
      <c r="A1145" s="35" t="s">
        <v>1681</v>
      </c>
      <c r="B1145" s="29">
        <v>184222.6</v>
      </c>
      <c r="C1145" s="59">
        <v>184222.6</v>
      </c>
      <c r="D1145" s="27">
        <v>0.0</v>
      </c>
      <c r="E1145" s="41"/>
    </row>
    <row r="1146" hidden="1">
      <c r="A1146" s="36" t="s">
        <v>1682</v>
      </c>
      <c r="B1146" s="42">
        <v>0.4000000000014552</v>
      </c>
      <c r="C1146" s="71">
        <v>43.39999999999418</v>
      </c>
      <c r="D1146" s="66">
        <v>42.999999999992724</v>
      </c>
      <c r="E1146" s="45"/>
    </row>
    <row r="1147" hidden="1"/>
    <row r="1148" hidden="1"/>
    <row r="1149" hidden="1">
      <c r="A1149" s="5" t="s">
        <v>1983</v>
      </c>
      <c r="B1149" s="6"/>
      <c r="C1149" s="6"/>
      <c r="D1149" s="6"/>
      <c r="E1149" s="7"/>
    </row>
    <row r="1150" hidden="1">
      <c r="A1150" s="10"/>
      <c r="B1150" s="11"/>
      <c r="C1150" s="11"/>
      <c r="D1150" s="11"/>
      <c r="E1150" s="12"/>
    </row>
    <row r="1151" hidden="1">
      <c r="A1151" s="5" t="s">
        <v>1655</v>
      </c>
      <c r="B1151" s="6"/>
      <c r="C1151" s="6"/>
      <c r="D1151" s="6"/>
      <c r="E1151" s="7"/>
    </row>
    <row r="1152" hidden="1">
      <c r="A1152" s="10"/>
      <c r="B1152" s="11"/>
      <c r="C1152" s="11"/>
      <c r="D1152" s="11"/>
      <c r="E1152" s="12"/>
    </row>
    <row r="1153" hidden="1">
      <c r="A1153" s="13">
        <v>45761.0</v>
      </c>
      <c r="B1153" s="6"/>
      <c r="C1153" s="54" t="s">
        <v>1656</v>
      </c>
      <c r="D1153" s="15">
        <v>45767.0</v>
      </c>
      <c r="E1153" s="7"/>
    </row>
    <row r="1154" hidden="1">
      <c r="A1154" s="10"/>
      <c r="B1154" s="11"/>
      <c r="C1154" s="16"/>
      <c r="D1154" s="11"/>
      <c r="E1154" s="12"/>
    </row>
    <row r="1155" hidden="1">
      <c r="A1155" s="55" t="s">
        <v>1985</v>
      </c>
      <c r="B1155" s="7"/>
      <c r="C1155" s="16"/>
      <c r="D1155" s="56" t="s">
        <v>1986</v>
      </c>
      <c r="E1155" s="7"/>
    </row>
    <row r="1156" hidden="1">
      <c r="A1156" s="10"/>
      <c r="B1156" s="12"/>
      <c r="C1156" s="16"/>
      <c r="D1156" s="11"/>
      <c r="E1156" s="12"/>
    </row>
    <row r="1157" hidden="1">
      <c r="A1157" s="19" t="s">
        <v>1657</v>
      </c>
      <c r="B1157" s="6"/>
      <c r="C1157" s="6"/>
      <c r="D1157" s="6"/>
      <c r="E1157" s="7"/>
    </row>
    <row r="1158" hidden="1">
      <c r="A1158" s="20" t="s">
        <v>1658</v>
      </c>
      <c r="B1158" s="21" t="s">
        <v>1659</v>
      </c>
      <c r="C1158" s="22" t="s">
        <v>1660</v>
      </c>
      <c r="D1158" s="21" t="s">
        <v>1661</v>
      </c>
      <c r="E1158" s="23" t="s">
        <v>13</v>
      </c>
    </row>
    <row r="1159" hidden="1">
      <c r="A1159" s="57" t="s">
        <v>1662</v>
      </c>
      <c r="B1159" s="25">
        <v>5923.0</v>
      </c>
      <c r="C1159" s="26">
        <v>5923.0</v>
      </c>
      <c r="D1159" s="27">
        <v>0.0</v>
      </c>
      <c r="E1159" s="40"/>
    </row>
    <row r="1160" hidden="1">
      <c r="A1160" s="57" t="s">
        <v>1663</v>
      </c>
      <c r="B1160" s="29">
        <v>17388.0</v>
      </c>
      <c r="C1160" s="26">
        <v>17388.0</v>
      </c>
      <c r="D1160" s="27">
        <v>0.0</v>
      </c>
      <c r="E1160" s="40"/>
    </row>
    <row r="1161" hidden="1">
      <c r="A1161" s="57" t="s">
        <v>1664</v>
      </c>
      <c r="B1161" s="29">
        <v>0.0</v>
      </c>
      <c r="C1161" s="26"/>
      <c r="D1161" s="27">
        <v>0.0</v>
      </c>
      <c r="E1161" s="41"/>
    </row>
    <row r="1162" hidden="1">
      <c r="A1162" s="57" t="s">
        <v>1666</v>
      </c>
      <c r="B1162" s="25">
        <v>0.0</v>
      </c>
      <c r="C1162" s="26"/>
      <c r="D1162" s="27">
        <v>0.0</v>
      </c>
      <c r="E1162" s="40"/>
    </row>
    <row r="1163" hidden="1">
      <c r="A1163" s="31" t="s">
        <v>1668</v>
      </c>
      <c r="B1163" s="29">
        <v>0.0</v>
      </c>
      <c r="C1163" s="26"/>
      <c r="D1163" s="27">
        <v>0.0</v>
      </c>
      <c r="E1163" s="41"/>
    </row>
    <row r="1164" hidden="1">
      <c r="A1164" s="31" t="s">
        <v>1669</v>
      </c>
      <c r="B1164" s="29">
        <v>0.0</v>
      </c>
      <c r="C1164" s="26"/>
      <c r="D1164" s="27">
        <v>0.0</v>
      </c>
      <c r="E1164" s="41"/>
    </row>
    <row r="1165" hidden="1">
      <c r="A1165" s="31" t="s">
        <v>1671</v>
      </c>
      <c r="B1165" s="29">
        <v>0.0</v>
      </c>
      <c r="C1165" s="26"/>
      <c r="D1165" s="27">
        <v>0.0</v>
      </c>
      <c r="E1165" s="28"/>
    </row>
    <row r="1166" hidden="1">
      <c r="A1166" s="31" t="s">
        <v>1673</v>
      </c>
      <c r="B1166" s="29">
        <v>2040.0</v>
      </c>
      <c r="C1166" s="26">
        <v>1600.0</v>
      </c>
      <c r="D1166" s="27">
        <v>-440.0</v>
      </c>
      <c r="E1166" s="28"/>
    </row>
    <row r="1167" hidden="1">
      <c r="A1167" s="58" t="s">
        <v>1674</v>
      </c>
      <c r="B1167" s="29">
        <v>64450.0</v>
      </c>
      <c r="C1167" s="29">
        <v>64450.0</v>
      </c>
      <c r="D1167" s="27">
        <v>0.0</v>
      </c>
      <c r="E1167" s="41"/>
    </row>
    <row r="1168" hidden="1">
      <c r="A1168" s="58" t="s">
        <v>1675</v>
      </c>
      <c r="B1168" s="29">
        <v>19787.0</v>
      </c>
      <c r="C1168" s="59">
        <v>19418.0</v>
      </c>
      <c r="D1168" s="27">
        <v>-369.0</v>
      </c>
      <c r="E1168" s="41"/>
    </row>
    <row r="1169" hidden="1">
      <c r="A1169" s="58" t="s">
        <v>1676</v>
      </c>
      <c r="B1169" s="29">
        <v>33272.0</v>
      </c>
      <c r="C1169" s="59">
        <v>32868.0</v>
      </c>
      <c r="D1169" s="27">
        <v>-404.0</v>
      </c>
      <c r="E1169" s="41"/>
    </row>
    <row r="1170" hidden="1">
      <c r="A1170" s="58" t="s">
        <v>1677</v>
      </c>
      <c r="B1170" s="29">
        <v>22165.0</v>
      </c>
      <c r="C1170" s="59">
        <v>22165.0</v>
      </c>
      <c r="D1170" s="27">
        <v>0.0</v>
      </c>
      <c r="E1170" s="41"/>
    </row>
    <row r="1171" hidden="1">
      <c r="A1171" s="58" t="s">
        <v>1679</v>
      </c>
      <c r="B1171" s="29">
        <v>1353.0</v>
      </c>
      <c r="C1171" s="59">
        <v>1353.0</v>
      </c>
      <c r="D1171" s="27">
        <v>0.0</v>
      </c>
      <c r="E1171" s="41"/>
    </row>
    <row r="1172" hidden="1">
      <c r="A1172" s="58" t="s">
        <v>1680</v>
      </c>
      <c r="B1172" s="29">
        <v>0.0</v>
      </c>
      <c r="C1172" s="59">
        <v>0.0</v>
      </c>
      <c r="D1172" s="27">
        <v>0.0</v>
      </c>
      <c r="E1172" s="41"/>
    </row>
    <row r="1173" hidden="1">
      <c r="A1173" s="35" t="s">
        <v>1681</v>
      </c>
      <c r="B1173" s="29">
        <v>166271.0</v>
      </c>
      <c r="C1173" s="59">
        <v>165498.0</v>
      </c>
      <c r="D1173" s="27">
        <v>-773.0</v>
      </c>
      <c r="E1173" s="41"/>
    </row>
    <row r="1174" hidden="1">
      <c r="A1174" s="36" t="s">
        <v>1682</v>
      </c>
      <c r="B1174" s="42">
        <v>107.0</v>
      </c>
      <c r="C1174" s="71">
        <v>-333.0</v>
      </c>
      <c r="D1174" s="66">
        <v>-440.0</v>
      </c>
      <c r="E1174" s="45"/>
    </row>
    <row r="1175" hidden="1"/>
    <row r="1176" hidden="1"/>
    <row r="1177" hidden="1">
      <c r="A1177" s="5" t="s">
        <v>1983</v>
      </c>
      <c r="B1177" s="6"/>
      <c r="C1177" s="6"/>
      <c r="D1177" s="6"/>
      <c r="E1177" s="7"/>
    </row>
    <row r="1178" hidden="1">
      <c r="A1178" s="10"/>
      <c r="B1178" s="11"/>
      <c r="C1178" s="11"/>
      <c r="D1178" s="11"/>
      <c r="E1178" s="12"/>
    </row>
    <row r="1179" hidden="1">
      <c r="A1179" s="5" t="s">
        <v>1655</v>
      </c>
      <c r="B1179" s="6"/>
      <c r="C1179" s="6"/>
      <c r="D1179" s="6"/>
      <c r="E1179" s="7"/>
    </row>
    <row r="1180" hidden="1">
      <c r="A1180" s="10"/>
      <c r="B1180" s="11"/>
      <c r="C1180" s="11"/>
      <c r="D1180" s="11"/>
      <c r="E1180" s="12"/>
    </row>
    <row r="1181" hidden="1">
      <c r="A1181" s="13">
        <v>45768.0</v>
      </c>
      <c r="B1181" s="6"/>
      <c r="C1181" s="54" t="s">
        <v>1656</v>
      </c>
      <c r="D1181" s="15">
        <v>45774.0</v>
      </c>
      <c r="E1181" s="7"/>
    </row>
    <row r="1182" hidden="1">
      <c r="A1182" s="10"/>
      <c r="B1182" s="11"/>
      <c r="C1182" s="16"/>
      <c r="D1182" s="11"/>
      <c r="E1182" s="12"/>
    </row>
    <row r="1183" hidden="1">
      <c r="A1183" s="55" t="s">
        <v>1985</v>
      </c>
      <c r="B1183" s="7"/>
      <c r="C1183" s="16"/>
      <c r="D1183" s="56" t="s">
        <v>1986</v>
      </c>
      <c r="E1183" s="7"/>
    </row>
    <row r="1184" hidden="1">
      <c r="A1184" s="10"/>
      <c r="B1184" s="12"/>
      <c r="C1184" s="16"/>
      <c r="D1184" s="11"/>
      <c r="E1184" s="12"/>
    </row>
    <row r="1185" hidden="1">
      <c r="A1185" s="19" t="s">
        <v>1657</v>
      </c>
      <c r="B1185" s="6"/>
      <c r="C1185" s="6"/>
      <c r="D1185" s="6"/>
      <c r="E1185" s="7"/>
    </row>
    <row r="1186" hidden="1">
      <c r="A1186" s="20" t="s">
        <v>1658</v>
      </c>
      <c r="B1186" s="21" t="s">
        <v>1659</v>
      </c>
      <c r="C1186" s="22" t="s">
        <v>1660</v>
      </c>
      <c r="D1186" s="21" t="s">
        <v>1661</v>
      </c>
      <c r="E1186" s="23" t="s">
        <v>13</v>
      </c>
    </row>
    <row r="1187" hidden="1">
      <c r="A1187" s="57" t="s">
        <v>1662</v>
      </c>
      <c r="B1187" s="25">
        <v>5543.0</v>
      </c>
      <c r="C1187" s="26">
        <v>2123.0</v>
      </c>
      <c r="D1187" s="27">
        <v>-3420.0</v>
      </c>
      <c r="E1187" s="40" t="s">
        <v>3868</v>
      </c>
    </row>
    <row r="1188" hidden="1">
      <c r="A1188" s="57" t="s">
        <v>1663</v>
      </c>
      <c r="B1188" s="29">
        <v>15291.0</v>
      </c>
      <c r="C1188" s="26">
        <v>15291.0</v>
      </c>
      <c r="D1188" s="27">
        <v>0.0</v>
      </c>
      <c r="E1188" s="40"/>
    </row>
    <row r="1189" hidden="1">
      <c r="A1189" s="57" t="s">
        <v>1664</v>
      </c>
      <c r="B1189" s="29">
        <v>0.0</v>
      </c>
      <c r="C1189" s="26"/>
      <c r="D1189" s="27">
        <v>0.0</v>
      </c>
      <c r="E1189" s="41"/>
    </row>
    <row r="1190" hidden="1">
      <c r="A1190" s="57" t="s">
        <v>1666</v>
      </c>
      <c r="B1190" s="25">
        <v>0.0</v>
      </c>
      <c r="C1190" s="26"/>
      <c r="D1190" s="27">
        <v>0.0</v>
      </c>
      <c r="E1190" s="40"/>
    </row>
    <row r="1191" hidden="1">
      <c r="A1191" s="31" t="s">
        <v>1668</v>
      </c>
      <c r="B1191" s="29">
        <v>0.0</v>
      </c>
      <c r="C1191" s="26"/>
      <c r="D1191" s="27">
        <v>0.0</v>
      </c>
      <c r="E1191" s="41"/>
    </row>
    <row r="1192" hidden="1">
      <c r="A1192" s="31" t="s">
        <v>1669</v>
      </c>
      <c r="B1192" s="29">
        <v>0.0</v>
      </c>
      <c r="C1192" s="26"/>
      <c r="D1192" s="27">
        <v>0.0</v>
      </c>
      <c r="E1192" s="41"/>
    </row>
    <row r="1193" hidden="1">
      <c r="A1193" s="31" t="s">
        <v>1671</v>
      </c>
      <c r="B1193" s="29">
        <v>700.0</v>
      </c>
      <c r="C1193" s="26">
        <v>700.0</v>
      </c>
      <c r="D1193" s="27">
        <v>0.0</v>
      </c>
      <c r="E1193" s="28" t="s">
        <v>3869</v>
      </c>
    </row>
    <row r="1194" hidden="1">
      <c r="A1194" s="31" t="s">
        <v>1673</v>
      </c>
      <c r="B1194" s="29">
        <v>1360.0</v>
      </c>
      <c r="C1194" s="26">
        <v>1360.0</v>
      </c>
      <c r="D1194" s="27">
        <v>0.0</v>
      </c>
      <c r="E1194" s="28"/>
    </row>
    <row r="1195" hidden="1">
      <c r="A1195" s="58" t="s">
        <v>1674</v>
      </c>
      <c r="B1195" s="29">
        <v>87048.34999999999</v>
      </c>
      <c r="C1195" s="29">
        <v>87048.34999999995</v>
      </c>
      <c r="D1195" s="27">
        <v>-4.3655745685100555E-11</v>
      </c>
      <c r="E1195" s="41"/>
    </row>
    <row r="1196" hidden="1">
      <c r="A1196" s="58" t="s">
        <v>1675</v>
      </c>
      <c r="B1196" s="29">
        <v>26487.0</v>
      </c>
      <c r="C1196" s="59">
        <v>26487.0</v>
      </c>
      <c r="D1196" s="27">
        <v>0.0</v>
      </c>
      <c r="E1196" s="41"/>
    </row>
    <row r="1197" hidden="1">
      <c r="A1197" s="58" t="s">
        <v>1676</v>
      </c>
      <c r="B1197" s="29">
        <v>31996.0</v>
      </c>
      <c r="C1197" s="59">
        <v>31996.0</v>
      </c>
      <c r="D1197" s="27">
        <v>0.0</v>
      </c>
      <c r="E1197" s="41"/>
    </row>
    <row r="1198" hidden="1">
      <c r="A1198" s="58" t="s">
        <v>1677</v>
      </c>
      <c r="B1198" s="29">
        <v>25828.1</v>
      </c>
      <c r="C1198" s="59">
        <v>25828.1</v>
      </c>
      <c r="D1198" s="27">
        <v>0.0</v>
      </c>
      <c r="E1198" s="41"/>
    </row>
    <row r="1199" hidden="1">
      <c r="A1199" s="58" t="s">
        <v>1679</v>
      </c>
      <c r="B1199" s="29">
        <v>1662.0</v>
      </c>
      <c r="C1199" s="59">
        <v>1662.0</v>
      </c>
      <c r="D1199" s="27">
        <v>0.0</v>
      </c>
      <c r="E1199" s="41"/>
    </row>
    <row r="1200" hidden="1">
      <c r="A1200" s="58" t="s">
        <v>1680</v>
      </c>
      <c r="B1200" s="29">
        <v>0.0</v>
      </c>
      <c r="C1200" s="59">
        <v>0.0</v>
      </c>
      <c r="D1200" s="27">
        <v>0.0</v>
      </c>
      <c r="E1200" s="41"/>
    </row>
    <row r="1201" hidden="1">
      <c r="A1201" s="35" t="s">
        <v>1681</v>
      </c>
      <c r="B1201" s="29">
        <v>195881.95</v>
      </c>
      <c r="C1201" s="59">
        <v>195881.94999999972</v>
      </c>
      <c r="D1201" s="27">
        <v>-2.9103830456733704E-10</v>
      </c>
      <c r="E1201" s="41"/>
    </row>
    <row r="1202" hidden="1">
      <c r="A1202" s="36" t="s">
        <v>1682</v>
      </c>
      <c r="B1202" s="42">
        <v>33.49999999998545</v>
      </c>
      <c r="C1202" s="71">
        <v>-3386.499999999767</v>
      </c>
      <c r="D1202" s="66">
        <v>-3419.9999999997526</v>
      </c>
      <c r="E1202" s="45"/>
    </row>
    <row r="1203" hidden="1"/>
    <row r="1204" hidden="1"/>
    <row r="1205" hidden="1">
      <c r="A1205" s="5" t="s">
        <v>1983</v>
      </c>
      <c r="B1205" s="6"/>
      <c r="C1205" s="6"/>
      <c r="D1205" s="6"/>
      <c r="E1205" s="7"/>
    </row>
    <row r="1206" hidden="1">
      <c r="A1206" s="10"/>
      <c r="B1206" s="11"/>
      <c r="C1206" s="11"/>
      <c r="D1206" s="11"/>
      <c r="E1206" s="12"/>
    </row>
    <row r="1207" hidden="1">
      <c r="A1207" s="5" t="s">
        <v>1655</v>
      </c>
      <c r="B1207" s="6"/>
      <c r="C1207" s="6"/>
      <c r="D1207" s="6"/>
      <c r="E1207" s="7"/>
    </row>
    <row r="1208" hidden="1">
      <c r="A1208" s="10"/>
      <c r="B1208" s="11"/>
      <c r="C1208" s="11"/>
      <c r="D1208" s="11"/>
      <c r="E1208" s="12"/>
    </row>
    <row r="1209" hidden="1">
      <c r="A1209" s="13">
        <v>45775.0</v>
      </c>
      <c r="B1209" s="6"/>
      <c r="C1209" s="54" t="s">
        <v>1656</v>
      </c>
      <c r="D1209" s="15">
        <v>45777.0</v>
      </c>
      <c r="E1209" s="7"/>
    </row>
    <row r="1210" hidden="1">
      <c r="A1210" s="10"/>
      <c r="B1210" s="11"/>
      <c r="C1210" s="16"/>
      <c r="D1210" s="11"/>
      <c r="E1210" s="12"/>
    </row>
    <row r="1211" hidden="1">
      <c r="A1211" s="55" t="s">
        <v>1985</v>
      </c>
      <c r="B1211" s="7"/>
      <c r="C1211" s="16"/>
      <c r="D1211" s="56" t="s">
        <v>1988</v>
      </c>
      <c r="E1211" s="7"/>
    </row>
    <row r="1212" hidden="1">
      <c r="A1212" s="10"/>
      <c r="B1212" s="12"/>
      <c r="C1212" s="16"/>
      <c r="D1212" s="11"/>
      <c r="E1212" s="12"/>
    </row>
    <row r="1213" hidden="1">
      <c r="A1213" s="19" t="s">
        <v>1657</v>
      </c>
      <c r="B1213" s="6"/>
      <c r="C1213" s="6"/>
      <c r="D1213" s="6"/>
      <c r="E1213" s="7"/>
    </row>
    <row r="1214" hidden="1">
      <c r="A1214" s="20" t="s">
        <v>1658</v>
      </c>
      <c r="B1214" s="21" t="s">
        <v>1659</v>
      </c>
      <c r="C1214" s="22" t="s">
        <v>1660</v>
      </c>
      <c r="D1214" s="21" t="s">
        <v>1661</v>
      </c>
      <c r="E1214" s="23" t="s">
        <v>13</v>
      </c>
    </row>
    <row r="1215" hidden="1">
      <c r="A1215" s="57" t="s">
        <v>1662</v>
      </c>
      <c r="B1215" s="25">
        <v>1756.0</v>
      </c>
      <c r="C1215" s="26">
        <v>1056.0</v>
      </c>
      <c r="D1215" s="27">
        <v>-700.0</v>
      </c>
      <c r="E1215" s="40"/>
    </row>
    <row r="1216" hidden="1">
      <c r="A1216" s="57" t="s">
        <v>1663</v>
      </c>
      <c r="B1216" s="29">
        <v>5790.0</v>
      </c>
      <c r="C1216" s="26">
        <v>5790.0</v>
      </c>
      <c r="D1216" s="27">
        <v>0.0</v>
      </c>
      <c r="E1216" s="40"/>
    </row>
    <row r="1217" hidden="1">
      <c r="A1217" s="57" t="s">
        <v>1664</v>
      </c>
      <c r="B1217" s="29">
        <v>0.0</v>
      </c>
      <c r="C1217" s="26"/>
      <c r="D1217" s="27">
        <v>0.0</v>
      </c>
      <c r="E1217" s="41"/>
    </row>
    <row r="1218" hidden="1">
      <c r="A1218" s="57" t="s">
        <v>1666</v>
      </c>
      <c r="B1218" s="25">
        <v>0.0</v>
      </c>
      <c r="C1218" s="26"/>
      <c r="D1218" s="27">
        <v>0.0</v>
      </c>
      <c r="E1218" s="40"/>
    </row>
    <row r="1219" hidden="1">
      <c r="A1219" s="31" t="s">
        <v>1668</v>
      </c>
      <c r="B1219" s="29">
        <v>0.0</v>
      </c>
      <c r="C1219" s="26"/>
      <c r="D1219" s="27">
        <v>0.0</v>
      </c>
      <c r="E1219" s="41"/>
    </row>
    <row r="1220" hidden="1">
      <c r="A1220" s="31" t="s">
        <v>1669</v>
      </c>
      <c r="B1220" s="29">
        <v>0.0</v>
      </c>
      <c r="C1220" s="26"/>
      <c r="D1220" s="27">
        <v>0.0</v>
      </c>
      <c r="E1220" s="41"/>
    </row>
    <row r="1221" hidden="1">
      <c r="A1221" s="31" t="s">
        <v>1671</v>
      </c>
      <c r="B1221" s="29">
        <v>0.0</v>
      </c>
      <c r="C1221" s="26">
        <v>700.0</v>
      </c>
      <c r="D1221" s="27">
        <v>700.0</v>
      </c>
      <c r="E1221" s="28" t="s">
        <v>3870</v>
      </c>
    </row>
    <row r="1222" hidden="1">
      <c r="A1222" s="31" t="s">
        <v>1673</v>
      </c>
      <c r="B1222" s="29">
        <v>480.0</v>
      </c>
      <c r="C1222" s="26">
        <v>480.0</v>
      </c>
      <c r="D1222" s="27">
        <v>0.0</v>
      </c>
      <c r="E1222" s="28"/>
    </row>
    <row r="1223" hidden="1">
      <c r="A1223" s="58" t="s">
        <v>1674</v>
      </c>
      <c r="B1223" s="29">
        <v>25489.0</v>
      </c>
      <c r="C1223" s="29">
        <v>25489.0</v>
      </c>
      <c r="D1223" s="27">
        <v>0.0</v>
      </c>
      <c r="E1223" s="41"/>
    </row>
    <row r="1224" hidden="1">
      <c r="A1224" s="58" t="s">
        <v>1675</v>
      </c>
      <c r="B1224" s="29">
        <v>7593.0</v>
      </c>
      <c r="C1224" s="59">
        <v>7593.0</v>
      </c>
      <c r="D1224" s="27">
        <v>0.0</v>
      </c>
      <c r="E1224" s="41"/>
    </row>
    <row r="1225" hidden="1">
      <c r="A1225" s="58" t="s">
        <v>1676</v>
      </c>
      <c r="B1225" s="29">
        <v>10489.0</v>
      </c>
      <c r="C1225" s="59">
        <v>10046.0</v>
      </c>
      <c r="D1225" s="27">
        <v>-443.0</v>
      </c>
      <c r="E1225" s="41"/>
    </row>
    <row r="1226" hidden="1">
      <c r="A1226" s="58" t="s">
        <v>1677</v>
      </c>
      <c r="B1226" s="29">
        <v>7433.0</v>
      </c>
      <c r="C1226" s="59">
        <v>7433.0</v>
      </c>
      <c r="D1226" s="27">
        <v>0.0</v>
      </c>
      <c r="E1226" s="41"/>
    </row>
    <row r="1227" hidden="1">
      <c r="A1227" s="58" t="s">
        <v>1679</v>
      </c>
      <c r="B1227" s="29">
        <v>0.0</v>
      </c>
      <c r="C1227" s="59">
        <v>0.0</v>
      </c>
      <c r="D1227" s="27">
        <v>0.0</v>
      </c>
      <c r="E1227" s="41"/>
    </row>
    <row r="1228" hidden="1">
      <c r="A1228" s="58" t="s">
        <v>1680</v>
      </c>
      <c r="B1228" s="29">
        <v>0.0</v>
      </c>
      <c r="C1228" s="59">
        <v>0.0</v>
      </c>
      <c r="D1228" s="27">
        <v>0.0</v>
      </c>
      <c r="E1228" s="41"/>
    </row>
    <row r="1229" hidden="1">
      <c r="A1229" s="35" t="s">
        <v>1681</v>
      </c>
      <c r="B1229" s="29">
        <v>59022.0</v>
      </c>
      <c r="C1229" s="59">
        <v>58579.0</v>
      </c>
      <c r="D1229" s="27">
        <v>-443.0</v>
      </c>
      <c r="E1229" s="41"/>
    </row>
    <row r="1230" hidden="1">
      <c r="A1230" s="36" t="s">
        <v>1682</v>
      </c>
      <c r="B1230" s="42">
        <v>8.0</v>
      </c>
      <c r="C1230" s="71">
        <v>8.0</v>
      </c>
      <c r="D1230" s="66">
        <v>0.0</v>
      </c>
      <c r="E1230" s="45"/>
    </row>
    <row r="1231" hidden="1"/>
    <row r="1232" hidden="1"/>
    <row r="1233" hidden="1">
      <c r="A1233" s="5" t="s">
        <v>1983</v>
      </c>
      <c r="B1233" s="6"/>
      <c r="C1233" s="6"/>
      <c r="D1233" s="6"/>
      <c r="E1233" s="7"/>
    </row>
    <row r="1234" hidden="1">
      <c r="A1234" s="10"/>
      <c r="B1234" s="11"/>
      <c r="C1234" s="11"/>
      <c r="D1234" s="11"/>
      <c r="E1234" s="12"/>
    </row>
    <row r="1235" hidden="1">
      <c r="A1235" s="5" t="s">
        <v>1655</v>
      </c>
      <c r="B1235" s="6"/>
      <c r="C1235" s="6"/>
      <c r="D1235" s="6"/>
      <c r="E1235" s="7"/>
    </row>
    <row r="1236" hidden="1">
      <c r="A1236" s="10"/>
      <c r="B1236" s="11"/>
      <c r="C1236" s="11"/>
      <c r="D1236" s="11"/>
      <c r="E1236" s="12"/>
    </row>
    <row r="1237" hidden="1">
      <c r="A1237" s="13">
        <v>45778.0</v>
      </c>
      <c r="B1237" s="6"/>
      <c r="C1237" s="54" t="s">
        <v>1656</v>
      </c>
      <c r="D1237" s="15">
        <v>45781.0</v>
      </c>
      <c r="E1237" s="7"/>
    </row>
    <row r="1238" hidden="1">
      <c r="A1238" s="10"/>
      <c r="B1238" s="11"/>
      <c r="C1238" s="16"/>
      <c r="D1238" s="11"/>
      <c r="E1238" s="12"/>
    </row>
    <row r="1239" hidden="1">
      <c r="A1239" s="55" t="s">
        <v>2000</v>
      </c>
      <c r="B1239" s="7"/>
      <c r="C1239" s="16"/>
      <c r="D1239" s="56" t="s">
        <v>1986</v>
      </c>
      <c r="E1239" s="7"/>
    </row>
    <row r="1240" hidden="1">
      <c r="A1240" s="10"/>
      <c r="B1240" s="12"/>
      <c r="C1240" s="16"/>
      <c r="D1240" s="11"/>
      <c r="E1240" s="12"/>
    </row>
    <row r="1241" hidden="1">
      <c r="A1241" s="19" t="s">
        <v>1657</v>
      </c>
      <c r="B1241" s="6"/>
      <c r="C1241" s="6"/>
      <c r="D1241" s="6"/>
      <c r="E1241" s="7"/>
    </row>
    <row r="1242" hidden="1">
      <c r="A1242" s="20" t="s">
        <v>1658</v>
      </c>
      <c r="B1242" s="21" t="s">
        <v>1659</v>
      </c>
      <c r="C1242" s="22" t="s">
        <v>1660</v>
      </c>
      <c r="D1242" s="21" t="s">
        <v>1661</v>
      </c>
      <c r="E1242" s="23" t="s">
        <v>13</v>
      </c>
    </row>
    <row r="1243" hidden="1">
      <c r="A1243" s="57" t="s">
        <v>1662</v>
      </c>
      <c r="B1243" s="25">
        <v>3014.0</v>
      </c>
      <c r="C1243" s="26">
        <v>3014.0</v>
      </c>
      <c r="D1243" s="27">
        <v>0.0</v>
      </c>
      <c r="E1243" s="40"/>
    </row>
    <row r="1244" hidden="1">
      <c r="A1244" s="57" t="s">
        <v>1663</v>
      </c>
      <c r="B1244" s="29">
        <v>5671.0</v>
      </c>
      <c r="C1244" s="26">
        <v>4724.0</v>
      </c>
      <c r="D1244" s="27">
        <v>-947.0</v>
      </c>
      <c r="E1244" s="40" t="s">
        <v>3871</v>
      </c>
    </row>
    <row r="1245" hidden="1">
      <c r="A1245" s="57" t="s">
        <v>1664</v>
      </c>
      <c r="B1245" s="29">
        <v>150.0</v>
      </c>
      <c r="C1245" s="26">
        <v>150.0</v>
      </c>
      <c r="D1245" s="27">
        <v>0.0</v>
      </c>
      <c r="E1245" s="41"/>
    </row>
    <row r="1246" hidden="1">
      <c r="A1246" s="57" t="s">
        <v>1666</v>
      </c>
      <c r="B1246" s="25">
        <v>0.0</v>
      </c>
      <c r="C1246" s="26"/>
      <c r="D1246" s="27">
        <v>0.0</v>
      </c>
      <c r="E1246" s="40"/>
    </row>
    <row r="1247" hidden="1">
      <c r="A1247" s="31" t="s">
        <v>1668</v>
      </c>
      <c r="B1247" s="29">
        <v>0.0</v>
      </c>
      <c r="C1247" s="26"/>
      <c r="D1247" s="27">
        <v>0.0</v>
      </c>
      <c r="E1247" s="41"/>
    </row>
    <row r="1248" hidden="1">
      <c r="A1248" s="31" t="s">
        <v>1669</v>
      </c>
      <c r="B1248" s="29">
        <v>0.0</v>
      </c>
      <c r="C1248" s="26"/>
      <c r="D1248" s="27">
        <v>0.0</v>
      </c>
      <c r="E1248" s="41"/>
    </row>
    <row r="1249" hidden="1">
      <c r="A1249" s="31" t="s">
        <v>1671</v>
      </c>
      <c r="B1249" s="29">
        <v>0.0</v>
      </c>
      <c r="C1249" s="26"/>
      <c r="D1249" s="27">
        <v>0.0</v>
      </c>
      <c r="E1249" s="28"/>
    </row>
    <row r="1250" hidden="1">
      <c r="A1250" s="31" t="s">
        <v>1673</v>
      </c>
      <c r="B1250" s="29">
        <v>1040.0</v>
      </c>
      <c r="C1250" s="26">
        <v>1040.0</v>
      </c>
      <c r="D1250" s="27">
        <v>0.0</v>
      </c>
      <c r="E1250" s="28"/>
    </row>
    <row r="1251" hidden="1">
      <c r="A1251" s="58" t="s">
        <v>1674</v>
      </c>
      <c r="B1251" s="29">
        <v>50816.0</v>
      </c>
      <c r="C1251" s="29">
        <v>50527.0</v>
      </c>
      <c r="D1251" s="27">
        <v>-289.0</v>
      </c>
      <c r="E1251" s="41"/>
    </row>
    <row r="1252" hidden="1">
      <c r="A1252" s="58" t="s">
        <v>1675</v>
      </c>
      <c r="B1252" s="29">
        <v>17670.0</v>
      </c>
      <c r="C1252" s="59">
        <v>17341.0</v>
      </c>
      <c r="D1252" s="27">
        <v>-329.0</v>
      </c>
      <c r="E1252" s="41"/>
    </row>
    <row r="1253" hidden="1">
      <c r="A1253" s="58" t="s">
        <v>1676</v>
      </c>
      <c r="B1253" s="29">
        <v>15180.0</v>
      </c>
      <c r="C1253" s="59">
        <v>15180.0</v>
      </c>
      <c r="D1253" s="27">
        <v>0.0</v>
      </c>
      <c r="E1253" s="41"/>
    </row>
    <row r="1254" hidden="1">
      <c r="A1254" s="58" t="s">
        <v>1677</v>
      </c>
      <c r="B1254" s="29">
        <v>18319.0</v>
      </c>
      <c r="C1254" s="59">
        <v>18319.0</v>
      </c>
      <c r="D1254" s="27">
        <v>0.0</v>
      </c>
      <c r="E1254" s="41"/>
    </row>
    <row r="1255" hidden="1">
      <c r="A1255" s="58" t="s">
        <v>1679</v>
      </c>
      <c r="B1255" s="29">
        <v>557.0</v>
      </c>
      <c r="C1255" s="59">
        <v>557.0</v>
      </c>
      <c r="D1255" s="27">
        <v>0.0</v>
      </c>
      <c r="E1255" s="41"/>
    </row>
    <row r="1256" hidden="1">
      <c r="A1256" s="58" t="s">
        <v>1680</v>
      </c>
      <c r="B1256" s="29">
        <v>0.0</v>
      </c>
      <c r="C1256" s="59">
        <v>0.0</v>
      </c>
      <c r="D1256" s="27">
        <v>0.0</v>
      </c>
      <c r="E1256" s="41"/>
    </row>
    <row r="1257" hidden="1">
      <c r="A1257" s="35" t="s">
        <v>1681</v>
      </c>
      <c r="B1257" s="29">
        <v>112416.5</v>
      </c>
      <c r="C1257" s="59">
        <v>111798.5</v>
      </c>
      <c r="D1257" s="27">
        <v>-618.0</v>
      </c>
      <c r="E1257" s="41"/>
    </row>
    <row r="1258" hidden="1">
      <c r="A1258" s="36" t="s">
        <v>1682</v>
      </c>
      <c r="B1258" s="42">
        <v>0.5</v>
      </c>
      <c r="C1258" s="71">
        <v>-946.5</v>
      </c>
      <c r="D1258" s="66">
        <v>-947.0</v>
      </c>
      <c r="E1258" s="45"/>
    </row>
    <row r="1259" hidden="1"/>
    <row r="1260" hidden="1"/>
    <row r="1261" hidden="1">
      <c r="A1261" s="5" t="s">
        <v>1983</v>
      </c>
      <c r="B1261" s="6"/>
      <c r="C1261" s="6"/>
      <c r="D1261" s="6"/>
      <c r="E1261" s="7"/>
    </row>
    <row r="1262" hidden="1">
      <c r="A1262" s="10"/>
      <c r="B1262" s="11"/>
      <c r="C1262" s="11"/>
      <c r="D1262" s="11"/>
      <c r="E1262" s="12"/>
    </row>
    <row r="1263" hidden="1">
      <c r="A1263" s="5" t="s">
        <v>1655</v>
      </c>
      <c r="B1263" s="6"/>
      <c r="C1263" s="6"/>
      <c r="D1263" s="6"/>
      <c r="E1263" s="7"/>
    </row>
    <row r="1264" hidden="1">
      <c r="A1264" s="10"/>
      <c r="B1264" s="11"/>
      <c r="C1264" s="11"/>
      <c r="D1264" s="11"/>
      <c r="E1264" s="12"/>
    </row>
    <row r="1265" hidden="1">
      <c r="A1265" s="13">
        <v>45782.0</v>
      </c>
      <c r="B1265" s="6"/>
      <c r="C1265" s="54" t="s">
        <v>1656</v>
      </c>
      <c r="D1265" s="15">
        <v>45788.0</v>
      </c>
      <c r="E1265" s="7"/>
    </row>
    <row r="1266" hidden="1">
      <c r="A1266" s="10"/>
      <c r="B1266" s="11"/>
      <c r="C1266" s="16"/>
      <c r="D1266" s="11"/>
      <c r="E1266" s="12"/>
    </row>
    <row r="1267" hidden="1">
      <c r="A1267" s="55" t="s">
        <v>1985</v>
      </c>
      <c r="B1267" s="7"/>
      <c r="C1267" s="16"/>
      <c r="D1267" s="56" t="s">
        <v>1986</v>
      </c>
      <c r="E1267" s="7"/>
    </row>
    <row r="1268" hidden="1">
      <c r="A1268" s="10"/>
      <c r="B1268" s="12"/>
      <c r="C1268" s="16"/>
      <c r="D1268" s="11"/>
      <c r="E1268" s="12"/>
    </row>
    <row r="1269" hidden="1">
      <c r="A1269" s="19" t="s">
        <v>1657</v>
      </c>
      <c r="B1269" s="6"/>
      <c r="C1269" s="6"/>
      <c r="D1269" s="6"/>
      <c r="E1269" s="7"/>
    </row>
    <row r="1270" hidden="1">
      <c r="A1270" s="20" t="s">
        <v>1658</v>
      </c>
      <c r="B1270" s="21" t="s">
        <v>1659</v>
      </c>
      <c r="C1270" s="22" t="s">
        <v>1660</v>
      </c>
      <c r="D1270" s="21" t="s">
        <v>1661</v>
      </c>
      <c r="E1270" s="23" t="s">
        <v>13</v>
      </c>
    </row>
    <row r="1271" hidden="1">
      <c r="A1271" s="57" t="s">
        <v>1662</v>
      </c>
      <c r="B1271" s="25">
        <v>5653.0</v>
      </c>
      <c r="C1271" s="26">
        <v>5653.0</v>
      </c>
      <c r="D1271" s="27">
        <v>0.0</v>
      </c>
      <c r="E1271" s="40"/>
    </row>
    <row r="1272" hidden="1">
      <c r="A1272" s="57" t="s">
        <v>1663</v>
      </c>
      <c r="B1272" s="29">
        <v>13826.0</v>
      </c>
      <c r="C1272" s="26">
        <v>13826.0</v>
      </c>
      <c r="D1272" s="27">
        <v>0.0</v>
      </c>
      <c r="E1272" s="40"/>
    </row>
    <row r="1273" hidden="1">
      <c r="A1273" s="57" t="s">
        <v>1664</v>
      </c>
      <c r="B1273" s="29">
        <v>0.0</v>
      </c>
      <c r="C1273" s="26"/>
      <c r="D1273" s="27">
        <v>0.0</v>
      </c>
      <c r="E1273" s="41"/>
    </row>
    <row r="1274" hidden="1">
      <c r="A1274" s="57" t="s">
        <v>1666</v>
      </c>
      <c r="B1274" s="25">
        <v>0.0</v>
      </c>
      <c r="C1274" s="26"/>
      <c r="D1274" s="27">
        <v>0.0</v>
      </c>
      <c r="E1274" s="40"/>
    </row>
    <row r="1275" hidden="1">
      <c r="A1275" s="31" t="s">
        <v>1668</v>
      </c>
      <c r="B1275" s="29">
        <v>0.0</v>
      </c>
      <c r="C1275" s="26"/>
      <c r="D1275" s="27">
        <v>0.0</v>
      </c>
      <c r="E1275" s="41"/>
    </row>
    <row r="1276" hidden="1">
      <c r="A1276" s="31" t="s">
        <v>1669</v>
      </c>
      <c r="B1276" s="29">
        <v>0.0</v>
      </c>
      <c r="C1276" s="26"/>
      <c r="D1276" s="27">
        <v>0.0</v>
      </c>
      <c r="E1276" s="41"/>
    </row>
    <row r="1277" hidden="1">
      <c r="A1277" s="31" t="s">
        <v>1671</v>
      </c>
      <c r="B1277" s="29">
        <v>0.0</v>
      </c>
      <c r="C1277" s="26"/>
      <c r="D1277" s="27">
        <v>0.0</v>
      </c>
      <c r="E1277" s="28"/>
    </row>
    <row r="1278" hidden="1">
      <c r="A1278" s="31" t="s">
        <v>1673</v>
      </c>
      <c r="B1278" s="29">
        <v>1520.0</v>
      </c>
      <c r="C1278" s="26">
        <v>1560.0</v>
      </c>
      <c r="D1278" s="27">
        <v>40.0</v>
      </c>
      <c r="E1278" s="28"/>
    </row>
    <row r="1279" hidden="1">
      <c r="A1279" s="58" t="s">
        <v>1674</v>
      </c>
      <c r="B1279" s="29">
        <v>90021.0</v>
      </c>
      <c r="C1279" s="29">
        <v>90021.0</v>
      </c>
      <c r="D1279" s="27">
        <v>0.0</v>
      </c>
      <c r="E1279" s="41"/>
    </row>
    <row r="1280" hidden="1">
      <c r="A1280" s="58" t="s">
        <v>1675</v>
      </c>
      <c r="B1280" s="29">
        <v>23701.0</v>
      </c>
      <c r="C1280" s="59">
        <v>23701.0</v>
      </c>
      <c r="D1280" s="27">
        <v>0.0</v>
      </c>
      <c r="E1280" s="41"/>
    </row>
    <row r="1281" hidden="1">
      <c r="A1281" s="58" t="s">
        <v>1676</v>
      </c>
      <c r="B1281" s="29">
        <v>37219.0</v>
      </c>
      <c r="C1281" s="59">
        <v>37219.0</v>
      </c>
      <c r="D1281" s="27">
        <v>0.0</v>
      </c>
      <c r="E1281" s="41"/>
    </row>
    <row r="1282" hidden="1">
      <c r="A1282" s="58" t="s">
        <v>1677</v>
      </c>
      <c r="B1282" s="29">
        <v>23405.0</v>
      </c>
      <c r="C1282" s="59">
        <v>23405.0</v>
      </c>
      <c r="D1282" s="27">
        <v>0.0</v>
      </c>
      <c r="E1282" s="41"/>
    </row>
    <row r="1283" hidden="1">
      <c r="A1283" s="58" t="s">
        <v>1679</v>
      </c>
      <c r="B1283" s="29">
        <v>2088.0</v>
      </c>
      <c r="C1283" s="59">
        <v>2088.0</v>
      </c>
      <c r="D1283" s="27">
        <v>0.0</v>
      </c>
      <c r="E1283" s="41"/>
    </row>
    <row r="1284" hidden="1">
      <c r="A1284" s="58" t="s">
        <v>1680</v>
      </c>
      <c r="B1284" s="29">
        <v>0.0</v>
      </c>
      <c r="C1284" s="59">
        <v>0.0</v>
      </c>
      <c r="D1284" s="27">
        <v>0.0</v>
      </c>
      <c r="E1284" s="41"/>
    </row>
    <row r="1285" hidden="1">
      <c r="A1285" s="35" t="s">
        <v>1681</v>
      </c>
      <c r="B1285" s="29">
        <v>197350.65</v>
      </c>
      <c r="C1285" s="59">
        <v>197350.65000000002</v>
      </c>
      <c r="D1285" s="27">
        <v>2.9103830456733704E-11</v>
      </c>
      <c r="E1285" s="41"/>
    </row>
    <row r="1286" hidden="1">
      <c r="A1286" s="36" t="s">
        <v>1682</v>
      </c>
      <c r="B1286" s="42">
        <v>82.34999999999854</v>
      </c>
      <c r="C1286" s="71">
        <v>122.34999999997672</v>
      </c>
      <c r="D1286" s="66">
        <v>39.99999999997817</v>
      </c>
      <c r="E1286" s="45"/>
    </row>
    <row r="1287" hidden="1"/>
    <row r="1288" hidden="1"/>
    <row r="1289" hidden="1">
      <c r="A1289" s="5" t="s">
        <v>1983</v>
      </c>
      <c r="B1289" s="6"/>
      <c r="C1289" s="6"/>
      <c r="D1289" s="6"/>
      <c r="E1289" s="7"/>
    </row>
    <row r="1290" hidden="1">
      <c r="A1290" s="10"/>
      <c r="B1290" s="11"/>
      <c r="C1290" s="11"/>
      <c r="D1290" s="11"/>
      <c r="E1290" s="12"/>
    </row>
    <row r="1291" hidden="1">
      <c r="A1291" s="5" t="s">
        <v>1655</v>
      </c>
      <c r="B1291" s="6"/>
      <c r="C1291" s="6"/>
      <c r="D1291" s="6"/>
      <c r="E1291" s="7"/>
    </row>
    <row r="1292" hidden="1">
      <c r="A1292" s="10"/>
      <c r="B1292" s="11"/>
      <c r="C1292" s="11"/>
      <c r="D1292" s="11"/>
      <c r="E1292" s="12"/>
    </row>
    <row r="1293" hidden="1">
      <c r="A1293" s="13">
        <v>45789.0</v>
      </c>
      <c r="B1293" s="6"/>
      <c r="C1293" s="54" t="s">
        <v>1656</v>
      </c>
      <c r="D1293" s="15">
        <v>45795.0</v>
      </c>
      <c r="E1293" s="7"/>
    </row>
    <row r="1294" hidden="1">
      <c r="A1294" s="10"/>
      <c r="B1294" s="11"/>
      <c r="C1294" s="16"/>
      <c r="D1294" s="11"/>
      <c r="E1294" s="12"/>
    </row>
    <row r="1295" hidden="1">
      <c r="A1295" s="55" t="s">
        <v>1985</v>
      </c>
      <c r="B1295" s="7"/>
      <c r="C1295" s="16"/>
      <c r="D1295" s="56" t="s">
        <v>1986</v>
      </c>
      <c r="E1295" s="7"/>
    </row>
    <row r="1296" hidden="1">
      <c r="A1296" s="10"/>
      <c r="B1296" s="12"/>
      <c r="C1296" s="16"/>
      <c r="D1296" s="11"/>
      <c r="E1296" s="12"/>
    </row>
    <row r="1297" hidden="1">
      <c r="A1297" s="19" t="s">
        <v>1657</v>
      </c>
      <c r="B1297" s="6"/>
      <c r="C1297" s="6"/>
      <c r="D1297" s="6"/>
      <c r="E1297" s="7"/>
    </row>
    <row r="1298" hidden="1">
      <c r="A1298" s="20" t="s">
        <v>1658</v>
      </c>
      <c r="B1298" s="21" t="s">
        <v>1659</v>
      </c>
      <c r="C1298" s="22" t="s">
        <v>1660</v>
      </c>
      <c r="D1298" s="21" t="s">
        <v>1661</v>
      </c>
      <c r="E1298" s="23" t="s">
        <v>13</v>
      </c>
    </row>
    <row r="1299" hidden="1">
      <c r="A1299" s="57" t="s">
        <v>1662</v>
      </c>
      <c r="B1299" s="25">
        <v>7091.0</v>
      </c>
      <c r="C1299" s="26">
        <v>7091.0</v>
      </c>
      <c r="D1299" s="27">
        <v>0.0</v>
      </c>
      <c r="E1299" s="40"/>
    </row>
    <row r="1300" hidden="1">
      <c r="A1300" s="57" t="s">
        <v>1663</v>
      </c>
      <c r="B1300" s="29">
        <v>11526.0</v>
      </c>
      <c r="C1300" s="26">
        <v>11526.0</v>
      </c>
      <c r="D1300" s="27">
        <v>0.0</v>
      </c>
      <c r="E1300" s="40"/>
    </row>
    <row r="1301" hidden="1">
      <c r="A1301" s="57" t="s">
        <v>1664</v>
      </c>
      <c r="B1301" s="29">
        <v>0.0</v>
      </c>
      <c r="C1301" s="26"/>
      <c r="D1301" s="27">
        <v>0.0</v>
      </c>
      <c r="E1301" s="41"/>
    </row>
    <row r="1302" hidden="1">
      <c r="A1302" s="57" t="s">
        <v>1666</v>
      </c>
      <c r="B1302" s="25">
        <v>0.0</v>
      </c>
      <c r="C1302" s="26"/>
      <c r="D1302" s="27">
        <v>0.0</v>
      </c>
      <c r="E1302" s="40"/>
    </row>
    <row r="1303" hidden="1">
      <c r="A1303" s="31" t="s">
        <v>1668</v>
      </c>
      <c r="B1303" s="29">
        <v>0.0</v>
      </c>
      <c r="C1303" s="26"/>
      <c r="D1303" s="27">
        <v>0.0</v>
      </c>
      <c r="E1303" s="41"/>
    </row>
    <row r="1304" hidden="1">
      <c r="A1304" s="31" t="s">
        <v>1669</v>
      </c>
      <c r="B1304" s="29">
        <v>0.0</v>
      </c>
      <c r="C1304" s="26"/>
      <c r="D1304" s="27">
        <v>0.0</v>
      </c>
      <c r="E1304" s="41"/>
    </row>
    <row r="1305" hidden="1">
      <c r="A1305" s="31" t="s">
        <v>1671</v>
      </c>
      <c r="B1305" s="29">
        <v>1579.0</v>
      </c>
      <c r="C1305" s="26">
        <v>1579.0</v>
      </c>
      <c r="D1305" s="27">
        <v>0.0</v>
      </c>
      <c r="E1305" s="28" t="s">
        <v>3872</v>
      </c>
    </row>
    <row r="1306" hidden="1">
      <c r="A1306" s="31" t="s">
        <v>1673</v>
      </c>
      <c r="B1306" s="29">
        <v>2040.0</v>
      </c>
      <c r="C1306" s="26">
        <v>2040.0</v>
      </c>
      <c r="D1306" s="27">
        <v>0.0</v>
      </c>
      <c r="E1306" s="28"/>
    </row>
    <row r="1307" hidden="1">
      <c r="A1307" s="58" t="s">
        <v>1674</v>
      </c>
      <c r="B1307" s="29">
        <v>82612.0</v>
      </c>
      <c r="C1307" s="29">
        <v>82906.0</v>
      </c>
      <c r="D1307" s="27">
        <v>294.0</v>
      </c>
      <c r="E1307" s="41"/>
    </row>
    <row r="1308" hidden="1">
      <c r="A1308" s="58" t="s">
        <v>1675</v>
      </c>
      <c r="B1308" s="29">
        <v>20406.0</v>
      </c>
      <c r="C1308" s="59">
        <v>20406.0</v>
      </c>
      <c r="D1308" s="27">
        <v>0.0</v>
      </c>
      <c r="E1308" s="41"/>
    </row>
    <row r="1309" hidden="1">
      <c r="A1309" s="58" t="s">
        <v>1676</v>
      </c>
      <c r="B1309" s="29">
        <v>33380.0</v>
      </c>
      <c r="C1309" s="59">
        <v>33051.0</v>
      </c>
      <c r="D1309" s="27">
        <v>-329.0</v>
      </c>
      <c r="E1309" s="41"/>
    </row>
    <row r="1310" hidden="1">
      <c r="A1310" s="58" t="s">
        <v>1677</v>
      </c>
      <c r="B1310" s="29">
        <v>27686.0</v>
      </c>
      <c r="C1310" s="59">
        <v>27686.0</v>
      </c>
      <c r="D1310" s="27">
        <v>0.0</v>
      </c>
      <c r="E1310" s="41"/>
    </row>
    <row r="1311" hidden="1">
      <c r="A1311" s="58" t="s">
        <v>1679</v>
      </c>
      <c r="B1311" s="29">
        <v>926.0</v>
      </c>
      <c r="C1311" s="59">
        <v>926.0</v>
      </c>
      <c r="D1311" s="27">
        <v>0.0</v>
      </c>
      <c r="E1311" s="41"/>
    </row>
    <row r="1312" hidden="1">
      <c r="A1312" s="58" t="s">
        <v>1680</v>
      </c>
      <c r="B1312" s="29">
        <v>0.0</v>
      </c>
      <c r="C1312" s="59">
        <v>0.0</v>
      </c>
      <c r="D1312" s="27">
        <v>0.0</v>
      </c>
      <c r="E1312" s="41"/>
    </row>
    <row r="1313" hidden="1">
      <c r="A1313" s="35" t="s">
        <v>1681</v>
      </c>
      <c r="B1313" s="29">
        <v>187245.5</v>
      </c>
      <c r="C1313" s="59">
        <v>187210.5</v>
      </c>
      <c r="D1313" s="27">
        <v>-35.0</v>
      </c>
      <c r="E1313" s="41"/>
    </row>
    <row r="1314" hidden="1">
      <c r="A1314" s="36" t="s">
        <v>1682</v>
      </c>
      <c r="B1314" s="42">
        <v>0.5</v>
      </c>
      <c r="C1314" s="71">
        <v>0.5</v>
      </c>
      <c r="D1314" s="66">
        <v>0.0</v>
      </c>
      <c r="E1314" s="45"/>
    </row>
    <row r="1315" hidden="1"/>
    <row r="1316" hidden="1"/>
    <row r="1317" hidden="1">
      <c r="A1317" s="5" t="s">
        <v>1983</v>
      </c>
      <c r="B1317" s="6"/>
      <c r="C1317" s="6"/>
      <c r="D1317" s="6"/>
      <c r="E1317" s="7"/>
    </row>
    <row r="1318" hidden="1">
      <c r="A1318" s="10"/>
      <c r="B1318" s="11"/>
      <c r="C1318" s="11"/>
      <c r="D1318" s="11"/>
      <c r="E1318" s="12"/>
    </row>
    <row r="1319" hidden="1">
      <c r="A1319" s="5" t="s">
        <v>1655</v>
      </c>
      <c r="B1319" s="6"/>
      <c r="C1319" s="6"/>
      <c r="D1319" s="6"/>
      <c r="E1319" s="7"/>
    </row>
    <row r="1320" hidden="1">
      <c r="A1320" s="10"/>
      <c r="B1320" s="11"/>
      <c r="C1320" s="11"/>
      <c r="D1320" s="11"/>
      <c r="E1320" s="12"/>
    </row>
    <row r="1321" hidden="1">
      <c r="A1321" s="13">
        <v>45796.0</v>
      </c>
      <c r="B1321" s="6"/>
      <c r="C1321" s="54" t="s">
        <v>1656</v>
      </c>
      <c r="D1321" s="15">
        <v>45802.0</v>
      </c>
      <c r="E1321" s="7"/>
    </row>
    <row r="1322" hidden="1">
      <c r="A1322" s="10"/>
      <c r="B1322" s="11"/>
      <c r="C1322" s="16"/>
      <c r="D1322" s="11"/>
      <c r="E1322" s="12"/>
    </row>
    <row r="1323" hidden="1">
      <c r="A1323" s="55" t="s">
        <v>1985</v>
      </c>
      <c r="B1323" s="7"/>
      <c r="C1323" s="16"/>
      <c r="D1323" s="56" t="s">
        <v>1986</v>
      </c>
      <c r="E1323" s="7"/>
    </row>
    <row r="1324" hidden="1">
      <c r="A1324" s="10"/>
      <c r="B1324" s="12"/>
      <c r="C1324" s="16"/>
      <c r="D1324" s="11"/>
      <c r="E1324" s="12"/>
    </row>
    <row r="1325" hidden="1">
      <c r="A1325" s="19" t="s">
        <v>1657</v>
      </c>
      <c r="B1325" s="6"/>
      <c r="C1325" s="6"/>
      <c r="D1325" s="6"/>
      <c r="E1325" s="7"/>
    </row>
    <row r="1326" hidden="1">
      <c r="A1326" s="20" t="s">
        <v>1658</v>
      </c>
      <c r="B1326" s="21" t="s">
        <v>1659</v>
      </c>
      <c r="C1326" s="22" t="s">
        <v>1660</v>
      </c>
      <c r="D1326" s="21" t="s">
        <v>1661</v>
      </c>
      <c r="E1326" s="23" t="s">
        <v>13</v>
      </c>
    </row>
    <row r="1327" hidden="1">
      <c r="A1327" s="57" t="s">
        <v>1662</v>
      </c>
      <c r="B1327" s="25">
        <v>6731.0</v>
      </c>
      <c r="C1327" s="26">
        <v>6731.0</v>
      </c>
      <c r="D1327" s="27">
        <v>0.0</v>
      </c>
      <c r="E1327" s="40"/>
    </row>
    <row r="1328" hidden="1">
      <c r="A1328" s="57" t="s">
        <v>1663</v>
      </c>
      <c r="B1328" s="29">
        <v>15029.0</v>
      </c>
      <c r="C1328" s="26">
        <v>15029.0</v>
      </c>
      <c r="D1328" s="27">
        <v>0.0</v>
      </c>
      <c r="E1328" s="40"/>
    </row>
    <row r="1329" hidden="1">
      <c r="A1329" s="57" t="s">
        <v>1664</v>
      </c>
      <c r="B1329" s="29">
        <v>0.0</v>
      </c>
      <c r="C1329" s="26"/>
      <c r="D1329" s="27">
        <v>0.0</v>
      </c>
      <c r="E1329" s="41"/>
    </row>
    <row r="1330" hidden="1">
      <c r="A1330" s="57" t="s">
        <v>1666</v>
      </c>
      <c r="B1330" s="25">
        <v>0.0</v>
      </c>
      <c r="C1330" s="26"/>
      <c r="D1330" s="27">
        <v>0.0</v>
      </c>
      <c r="E1330" s="40"/>
    </row>
    <row r="1331" hidden="1">
      <c r="A1331" s="31" t="s">
        <v>1668</v>
      </c>
      <c r="B1331" s="29">
        <v>0.0</v>
      </c>
      <c r="C1331" s="26"/>
      <c r="D1331" s="27">
        <v>0.0</v>
      </c>
      <c r="E1331" s="41"/>
    </row>
    <row r="1332" hidden="1">
      <c r="A1332" s="31" t="s">
        <v>1669</v>
      </c>
      <c r="B1332" s="29">
        <v>0.0</v>
      </c>
      <c r="C1332" s="26"/>
      <c r="D1332" s="27">
        <v>0.0</v>
      </c>
      <c r="E1332" s="41"/>
    </row>
    <row r="1333" hidden="1">
      <c r="A1333" s="31" t="s">
        <v>1671</v>
      </c>
      <c r="B1333" s="29">
        <v>0.0</v>
      </c>
      <c r="C1333" s="26"/>
      <c r="D1333" s="27">
        <v>0.0</v>
      </c>
      <c r="E1333" s="28"/>
    </row>
    <row r="1334" hidden="1">
      <c r="A1334" s="31" t="s">
        <v>1673</v>
      </c>
      <c r="B1334" s="29">
        <v>1880.0</v>
      </c>
      <c r="C1334" s="26">
        <v>1720.0</v>
      </c>
      <c r="D1334" s="27">
        <v>-160.0</v>
      </c>
      <c r="E1334" s="28"/>
    </row>
    <row r="1335" hidden="1">
      <c r="A1335" s="58" t="s">
        <v>1674</v>
      </c>
      <c r="B1335" s="29">
        <v>70820.0</v>
      </c>
      <c r="C1335" s="29">
        <v>70820.0</v>
      </c>
      <c r="D1335" s="27">
        <v>0.0</v>
      </c>
      <c r="E1335" s="41"/>
    </row>
    <row r="1336" hidden="1">
      <c r="A1336" s="58" t="s">
        <v>1675</v>
      </c>
      <c r="B1336" s="29">
        <v>23684.0</v>
      </c>
      <c r="C1336" s="59">
        <v>23684.0</v>
      </c>
      <c r="D1336" s="27">
        <v>0.0</v>
      </c>
      <c r="E1336" s="41"/>
    </row>
    <row r="1337" hidden="1">
      <c r="A1337" s="58" t="s">
        <v>1676</v>
      </c>
      <c r="B1337" s="29">
        <v>32140.0</v>
      </c>
      <c r="C1337" s="59">
        <v>31891.0</v>
      </c>
      <c r="D1337" s="27">
        <v>-249.0</v>
      </c>
      <c r="E1337" s="41"/>
    </row>
    <row r="1338" hidden="1">
      <c r="A1338" s="58" t="s">
        <v>1677</v>
      </c>
      <c r="B1338" s="29">
        <v>19619.0</v>
      </c>
      <c r="C1338" s="59">
        <v>19619.0</v>
      </c>
      <c r="D1338" s="27">
        <v>0.0</v>
      </c>
      <c r="E1338" s="41"/>
    </row>
    <row r="1339" hidden="1">
      <c r="A1339" s="58" t="s">
        <v>1679</v>
      </c>
      <c r="B1339" s="29">
        <v>278.0</v>
      </c>
      <c r="C1339" s="59">
        <v>278.0</v>
      </c>
      <c r="D1339" s="27">
        <v>0.0</v>
      </c>
      <c r="E1339" s="41"/>
    </row>
    <row r="1340" hidden="1">
      <c r="A1340" s="58" t="s">
        <v>1680</v>
      </c>
      <c r="B1340" s="29">
        <v>0.0</v>
      </c>
      <c r="C1340" s="59">
        <v>0.0</v>
      </c>
      <c r="D1340" s="27">
        <v>0.0</v>
      </c>
      <c r="E1340" s="41"/>
    </row>
    <row r="1341" hidden="1">
      <c r="A1341" s="35" t="s">
        <v>1681</v>
      </c>
      <c r="B1341" s="29">
        <v>170134.5</v>
      </c>
      <c r="C1341" s="59">
        <v>169885.5</v>
      </c>
      <c r="D1341" s="27">
        <v>-249.0</v>
      </c>
      <c r="E1341" s="41"/>
    </row>
    <row r="1342" hidden="1">
      <c r="A1342" s="36" t="s">
        <v>1682</v>
      </c>
      <c r="B1342" s="42">
        <v>46.5</v>
      </c>
      <c r="C1342" s="71">
        <v>-113.5</v>
      </c>
      <c r="D1342" s="66">
        <v>-160.0</v>
      </c>
      <c r="E1342" s="45"/>
    </row>
    <row r="1343" hidden="1"/>
    <row r="1344" hidden="1"/>
    <row r="1345" hidden="1">
      <c r="A1345" s="5" t="s">
        <v>1983</v>
      </c>
      <c r="B1345" s="6"/>
      <c r="C1345" s="6"/>
      <c r="D1345" s="6"/>
      <c r="E1345" s="7"/>
    </row>
    <row r="1346" hidden="1">
      <c r="A1346" s="10"/>
      <c r="B1346" s="11"/>
      <c r="C1346" s="11"/>
      <c r="D1346" s="11"/>
      <c r="E1346" s="12"/>
    </row>
    <row r="1347" hidden="1">
      <c r="A1347" s="5" t="s">
        <v>1655</v>
      </c>
      <c r="B1347" s="6"/>
      <c r="C1347" s="6"/>
      <c r="D1347" s="6"/>
      <c r="E1347" s="7"/>
    </row>
    <row r="1348" hidden="1">
      <c r="A1348" s="10"/>
      <c r="B1348" s="11"/>
      <c r="C1348" s="11"/>
      <c r="D1348" s="11"/>
      <c r="E1348" s="12"/>
    </row>
    <row r="1349" hidden="1">
      <c r="A1349" s="13">
        <v>45803.0</v>
      </c>
      <c r="B1349" s="6"/>
      <c r="C1349" s="54" t="s">
        <v>1656</v>
      </c>
      <c r="D1349" s="15">
        <v>45809.0</v>
      </c>
      <c r="E1349" s="7"/>
    </row>
    <row r="1350" hidden="1">
      <c r="A1350" s="10"/>
      <c r="B1350" s="11"/>
      <c r="C1350" s="16"/>
      <c r="D1350" s="11"/>
      <c r="E1350" s="12"/>
    </row>
    <row r="1351" hidden="1">
      <c r="A1351" s="55" t="s">
        <v>1985</v>
      </c>
      <c r="B1351" s="7"/>
      <c r="C1351" s="16"/>
      <c r="D1351" s="56" t="s">
        <v>1986</v>
      </c>
      <c r="E1351" s="7"/>
    </row>
    <row r="1352" hidden="1">
      <c r="A1352" s="10"/>
      <c r="B1352" s="12"/>
      <c r="C1352" s="16"/>
      <c r="D1352" s="11"/>
      <c r="E1352" s="12"/>
    </row>
    <row r="1353" hidden="1">
      <c r="A1353" s="19" t="s">
        <v>1657</v>
      </c>
      <c r="B1353" s="6"/>
      <c r="C1353" s="6"/>
      <c r="D1353" s="6"/>
      <c r="E1353" s="7"/>
    </row>
    <row r="1354" hidden="1">
      <c r="A1354" s="20" t="s">
        <v>1658</v>
      </c>
      <c r="B1354" s="21" t="s">
        <v>1659</v>
      </c>
      <c r="C1354" s="22" t="s">
        <v>1660</v>
      </c>
      <c r="D1354" s="21" t="s">
        <v>1661</v>
      </c>
      <c r="E1354" s="23" t="s">
        <v>13</v>
      </c>
    </row>
    <row r="1355" hidden="1">
      <c r="A1355" s="57" t="s">
        <v>1662</v>
      </c>
      <c r="B1355" s="25">
        <v>5283.0</v>
      </c>
      <c r="C1355" s="26">
        <v>6337.0</v>
      </c>
      <c r="D1355" s="27">
        <v>1054.0</v>
      </c>
      <c r="E1355" s="40"/>
    </row>
    <row r="1356" hidden="1">
      <c r="A1356" s="57" t="s">
        <v>1663</v>
      </c>
      <c r="B1356" s="29">
        <v>14610.0</v>
      </c>
      <c r="C1356" s="26">
        <v>14251.0</v>
      </c>
      <c r="D1356" s="27">
        <v>-359.0</v>
      </c>
      <c r="E1356" s="40"/>
    </row>
    <row r="1357" hidden="1">
      <c r="A1357" s="57" t="s">
        <v>1664</v>
      </c>
      <c r="B1357" s="29">
        <v>0.0</v>
      </c>
      <c r="C1357" s="26"/>
      <c r="D1357" s="27">
        <v>0.0</v>
      </c>
      <c r="E1357" s="41"/>
    </row>
    <row r="1358" hidden="1">
      <c r="A1358" s="57" t="s">
        <v>1666</v>
      </c>
      <c r="B1358" s="25">
        <v>0.0</v>
      </c>
      <c r="C1358" s="26"/>
      <c r="D1358" s="27">
        <v>0.0</v>
      </c>
      <c r="E1358" s="40"/>
    </row>
    <row r="1359" hidden="1">
      <c r="A1359" s="31" t="s">
        <v>1668</v>
      </c>
      <c r="B1359" s="29">
        <v>0.0</v>
      </c>
      <c r="C1359" s="26"/>
      <c r="D1359" s="27">
        <v>0.0</v>
      </c>
      <c r="E1359" s="41"/>
    </row>
    <row r="1360" hidden="1">
      <c r="A1360" s="31" t="s">
        <v>1669</v>
      </c>
      <c r="B1360" s="29">
        <v>0.0</v>
      </c>
      <c r="C1360" s="26"/>
      <c r="D1360" s="27">
        <v>0.0</v>
      </c>
      <c r="E1360" s="41"/>
    </row>
    <row r="1361" hidden="1">
      <c r="A1361" s="31" t="s">
        <v>1671</v>
      </c>
      <c r="B1361" s="29">
        <v>0.0</v>
      </c>
      <c r="C1361" s="26">
        <v>855.0</v>
      </c>
      <c r="D1361" s="27">
        <v>855.0</v>
      </c>
      <c r="E1361" s="28" t="s">
        <v>3873</v>
      </c>
    </row>
    <row r="1362" hidden="1">
      <c r="A1362" s="31" t="s">
        <v>1673</v>
      </c>
      <c r="B1362" s="29">
        <v>2120.0</v>
      </c>
      <c r="C1362" s="26">
        <v>2120.0</v>
      </c>
      <c r="D1362" s="27">
        <v>0.0</v>
      </c>
      <c r="E1362" s="28"/>
    </row>
    <row r="1363" hidden="1">
      <c r="A1363" s="58" t="s">
        <v>1674</v>
      </c>
      <c r="B1363" s="29">
        <v>88051.0</v>
      </c>
      <c r="C1363" s="29">
        <v>87633.0</v>
      </c>
      <c r="D1363" s="27">
        <v>-418.0</v>
      </c>
      <c r="E1363" s="41"/>
    </row>
    <row r="1364" hidden="1">
      <c r="A1364" s="58" t="s">
        <v>1675</v>
      </c>
      <c r="B1364" s="29">
        <v>27428.0</v>
      </c>
      <c r="C1364" s="59">
        <v>27428.0</v>
      </c>
      <c r="D1364" s="27">
        <v>0.0</v>
      </c>
      <c r="E1364" s="41"/>
    </row>
    <row r="1365" hidden="1">
      <c r="A1365" s="58" t="s">
        <v>1676</v>
      </c>
      <c r="B1365" s="29">
        <v>41498.0</v>
      </c>
      <c r="C1365" s="59">
        <v>41234.0</v>
      </c>
      <c r="D1365" s="27">
        <v>-264.0</v>
      </c>
      <c r="E1365" s="41"/>
    </row>
    <row r="1366" hidden="1">
      <c r="A1366" s="58" t="s">
        <v>1677</v>
      </c>
      <c r="B1366" s="29">
        <v>25839.0</v>
      </c>
      <c r="C1366" s="59">
        <v>25839.0</v>
      </c>
      <c r="D1366" s="27">
        <v>0.0</v>
      </c>
      <c r="E1366" s="41"/>
    </row>
    <row r="1367" hidden="1">
      <c r="A1367" s="58" t="s">
        <v>1679</v>
      </c>
      <c r="B1367" s="29">
        <v>1474.0</v>
      </c>
      <c r="C1367" s="59">
        <v>1474.0</v>
      </c>
      <c r="D1367" s="27">
        <v>0.0</v>
      </c>
      <c r="E1367" s="41"/>
    </row>
    <row r="1368" hidden="1">
      <c r="A1368" s="58" t="s">
        <v>1680</v>
      </c>
      <c r="B1368" s="29">
        <v>0.0</v>
      </c>
      <c r="C1368" s="59">
        <v>0.0</v>
      </c>
      <c r="D1368" s="27">
        <v>0.0</v>
      </c>
      <c r="E1368" s="41"/>
    </row>
    <row r="1369" hidden="1">
      <c r="A1369" s="35" t="s">
        <v>1681</v>
      </c>
      <c r="B1369" s="29">
        <v>209482.5</v>
      </c>
      <c r="C1369" s="59">
        <v>208800.5</v>
      </c>
      <c r="D1369" s="27">
        <v>-682.0</v>
      </c>
      <c r="E1369" s="41"/>
    </row>
    <row r="1370" hidden="1">
      <c r="A1370" s="36" t="s">
        <v>1682</v>
      </c>
      <c r="B1370" s="42">
        <v>-3179.5</v>
      </c>
      <c r="C1370" s="71">
        <v>-1629.5</v>
      </c>
      <c r="D1370" s="66">
        <v>1550.0</v>
      </c>
      <c r="E1370" s="45"/>
    </row>
    <row r="1371" hidden="1"/>
    <row r="1372" hidden="1"/>
    <row r="1373" hidden="1">
      <c r="A1373" s="5" t="s">
        <v>1983</v>
      </c>
      <c r="B1373" s="6"/>
      <c r="C1373" s="6"/>
      <c r="D1373" s="6"/>
      <c r="E1373" s="7"/>
    </row>
    <row r="1374" hidden="1">
      <c r="A1374" s="10"/>
      <c r="B1374" s="11"/>
      <c r="C1374" s="11"/>
      <c r="D1374" s="11"/>
      <c r="E1374" s="12"/>
    </row>
    <row r="1375" hidden="1">
      <c r="A1375" s="5" t="s">
        <v>1655</v>
      </c>
      <c r="B1375" s="6"/>
      <c r="C1375" s="6"/>
      <c r="D1375" s="6"/>
      <c r="E1375" s="7"/>
    </row>
    <row r="1376" hidden="1">
      <c r="A1376" s="10"/>
      <c r="B1376" s="11"/>
      <c r="C1376" s="11"/>
      <c r="D1376" s="11"/>
      <c r="E1376" s="12"/>
    </row>
    <row r="1377" hidden="1">
      <c r="A1377" s="13">
        <v>45810.0</v>
      </c>
      <c r="B1377" s="6"/>
      <c r="C1377" s="54" t="s">
        <v>1656</v>
      </c>
      <c r="D1377" s="15">
        <v>45816.0</v>
      </c>
      <c r="E1377" s="7"/>
    </row>
    <row r="1378" hidden="1">
      <c r="A1378" s="10"/>
      <c r="B1378" s="11"/>
      <c r="C1378" s="16"/>
      <c r="D1378" s="11"/>
      <c r="E1378" s="12"/>
    </row>
    <row r="1379" hidden="1">
      <c r="A1379" s="55" t="s">
        <v>1985</v>
      </c>
      <c r="B1379" s="7"/>
      <c r="C1379" s="16"/>
      <c r="D1379" s="56" t="s">
        <v>1986</v>
      </c>
      <c r="E1379" s="7"/>
    </row>
    <row r="1380" hidden="1">
      <c r="A1380" s="10"/>
      <c r="B1380" s="12"/>
      <c r="C1380" s="16"/>
      <c r="D1380" s="11"/>
      <c r="E1380" s="12"/>
    </row>
    <row r="1381" hidden="1">
      <c r="A1381" s="19" t="s">
        <v>1657</v>
      </c>
      <c r="B1381" s="6"/>
      <c r="C1381" s="6"/>
      <c r="D1381" s="6"/>
      <c r="E1381" s="7"/>
    </row>
    <row r="1382" hidden="1">
      <c r="A1382" s="20" t="s">
        <v>1658</v>
      </c>
      <c r="B1382" s="21" t="s">
        <v>1659</v>
      </c>
      <c r="C1382" s="22" t="s">
        <v>1660</v>
      </c>
      <c r="D1382" s="21" t="s">
        <v>1661</v>
      </c>
      <c r="E1382" s="23" t="s">
        <v>13</v>
      </c>
    </row>
    <row r="1383" hidden="1">
      <c r="A1383" s="57" t="s">
        <v>1662</v>
      </c>
      <c r="B1383" s="25">
        <v>3466.0</v>
      </c>
      <c r="C1383" s="26">
        <v>3466.0</v>
      </c>
      <c r="D1383" s="27">
        <v>0.0</v>
      </c>
      <c r="E1383" s="40"/>
    </row>
    <row r="1384" hidden="1">
      <c r="A1384" s="57" t="s">
        <v>1663</v>
      </c>
      <c r="B1384" s="29">
        <v>17718.0</v>
      </c>
      <c r="C1384" s="26">
        <v>17718.0</v>
      </c>
      <c r="D1384" s="27">
        <v>0.0</v>
      </c>
      <c r="E1384" s="40"/>
    </row>
    <row r="1385" hidden="1">
      <c r="A1385" s="57" t="s">
        <v>1664</v>
      </c>
      <c r="B1385" s="29">
        <v>0.0</v>
      </c>
      <c r="C1385" s="26"/>
      <c r="D1385" s="27">
        <v>0.0</v>
      </c>
      <c r="E1385" s="41"/>
    </row>
    <row r="1386" hidden="1">
      <c r="A1386" s="57" t="s">
        <v>1666</v>
      </c>
      <c r="B1386" s="25">
        <v>0.0</v>
      </c>
      <c r="C1386" s="26"/>
      <c r="D1386" s="27">
        <v>0.0</v>
      </c>
      <c r="E1386" s="40"/>
    </row>
    <row r="1387" hidden="1">
      <c r="A1387" s="31" t="s">
        <v>1668</v>
      </c>
      <c r="B1387" s="29">
        <v>0.0</v>
      </c>
      <c r="C1387" s="26"/>
      <c r="D1387" s="27">
        <v>0.0</v>
      </c>
      <c r="E1387" s="41"/>
    </row>
    <row r="1388" hidden="1">
      <c r="A1388" s="31" t="s">
        <v>1669</v>
      </c>
      <c r="B1388" s="29">
        <v>0.0</v>
      </c>
      <c r="C1388" s="26"/>
      <c r="D1388" s="27">
        <v>0.0</v>
      </c>
      <c r="E1388" s="41"/>
    </row>
    <row r="1389" hidden="1">
      <c r="A1389" s="31" t="s">
        <v>1671</v>
      </c>
      <c r="B1389" s="29">
        <v>0.0</v>
      </c>
      <c r="C1389" s="26"/>
      <c r="D1389" s="27">
        <v>0.0</v>
      </c>
      <c r="E1389" s="28"/>
    </row>
    <row r="1390" hidden="1">
      <c r="A1390" s="31" t="s">
        <v>1673</v>
      </c>
      <c r="B1390" s="29">
        <v>1800.0</v>
      </c>
      <c r="C1390" s="26">
        <v>1640.0</v>
      </c>
      <c r="D1390" s="27">
        <v>-160.0</v>
      </c>
      <c r="E1390" s="28"/>
    </row>
    <row r="1391" hidden="1">
      <c r="A1391" s="58" t="s">
        <v>1674</v>
      </c>
      <c r="B1391" s="29">
        <v>77992.0</v>
      </c>
      <c r="C1391" s="29">
        <v>77636.0</v>
      </c>
      <c r="D1391" s="27">
        <v>-356.0</v>
      </c>
      <c r="E1391" s="41"/>
    </row>
    <row r="1392" hidden="1">
      <c r="A1392" s="58" t="s">
        <v>1675</v>
      </c>
      <c r="B1392" s="29">
        <v>25690.0</v>
      </c>
      <c r="C1392" s="59">
        <v>25690.0</v>
      </c>
      <c r="D1392" s="27">
        <v>0.0</v>
      </c>
      <c r="E1392" s="41"/>
    </row>
    <row r="1393" hidden="1">
      <c r="A1393" s="58" t="s">
        <v>1676</v>
      </c>
      <c r="B1393" s="29">
        <v>34312.0</v>
      </c>
      <c r="C1393" s="59">
        <v>34312.0</v>
      </c>
      <c r="D1393" s="27">
        <v>0.0</v>
      </c>
      <c r="E1393" s="41"/>
    </row>
    <row r="1394" hidden="1">
      <c r="A1394" s="58" t="s">
        <v>1677</v>
      </c>
      <c r="B1394" s="29">
        <v>22074.0</v>
      </c>
      <c r="C1394" s="59">
        <v>22074.0</v>
      </c>
      <c r="D1394" s="27">
        <v>0.0</v>
      </c>
      <c r="E1394" s="41"/>
    </row>
    <row r="1395" hidden="1">
      <c r="A1395" s="58" t="s">
        <v>1679</v>
      </c>
      <c r="B1395" s="29">
        <v>249.0</v>
      </c>
      <c r="C1395" s="59">
        <v>249.0</v>
      </c>
      <c r="D1395" s="27">
        <v>0.0</v>
      </c>
      <c r="E1395" s="41"/>
    </row>
    <row r="1396" hidden="1">
      <c r="A1396" s="58" t="s">
        <v>1680</v>
      </c>
      <c r="B1396" s="29">
        <v>0.0</v>
      </c>
      <c r="C1396" s="59">
        <v>0.0</v>
      </c>
      <c r="D1396" s="27">
        <v>0.0</v>
      </c>
      <c r="E1396" s="41"/>
    </row>
    <row r="1397" hidden="1">
      <c r="A1397" s="35" t="s">
        <v>1681</v>
      </c>
      <c r="B1397" s="29">
        <v>183294.5</v>
      </c>
      <c r="C1397" s="59">
        <v>182938.5</v>
      </c>
      <c r="D1397" s="27">
        <v>-356.0</v>
      </c>
      <c r="E1397" s="41"/>
    </row>
    <row r="1398" hidden="1">
      <c r="A1398" s="36" t="s">
        <v>1682</v>
      </c>
      <c r="B1398" s="42">
        <v>6.5</v>
      </c>
      <c r="C1398" s="71">
        <v>-153.5</v>
      </c>
      <c r="D1398" s="66">
        <v>-160.0</v>
      </c>
      <c r="E1398" s="45"/>
    </row>
    <row r="1399" hidden="1"/>
    <row r="1400" hidden="1"/>
    <row r="1401" hidden="1">
      <c r="A1401" s="5" t="s">
        <v>1983</v>
      </c>
      <c r="B1401" s="6"/>
      <c r="C1401" s="6"/>
      <c r="D1401" s="6"/>
      <c r="E1401" s="7"/>
    </row>
    <row r="1402" hidden="1">
      <c r="A1402" s="10"/>
      <c r="B1402" s="11"/>
      <c r="C1402" s="11"/>
      <c r="D1402" s="11"/>
      <c r="E1402" s="12"/>
    </row>
    <row r="1403" hidden="1">
      <c r="A1403" s="5" t="s">
        <v>1655</v>
      </c>
      <c r="B1403" s="6"/>
      <c r="C1403" s="6"/>
      <c r="D1403" s="6"/>
      <c r="E1403" s="7"/>
    </row>
    <row r="1404" hidden="1">
      <c r="A1404" s="10"/>
      <c r="B1404" s="11"/>
      <c r="C1404" s="11"/>
      <c r="D1404" s="11"/>
      <c r="E1404" s="12"/>
    </row>
    <row r="1405" hidden="1">
      <c r="A1405" s="13">
        <v>45817.0</v>
      </c>
      <c r="B1405" s="6"/>
      <c r="C1405" s="54" t="s">
        <v>1656</v>
      </c>
      <c r="D1405" s="15">
        <v>45823.0</v>
      </c>
      <c r="E1405" s="7"/>
    </row>
    <row r="1406" hidden="1">
      <c r="A1406" s="10"/>
      <c r="B1406" s="11"/>
      <c r="C1406" s="16"/>
      <c r="D1406" s="11"/>
      <c r="E1406" s="12"/>
    </row>
    <row r="1407" hidden="1">
      <c r="A1407" s="55" t="s">
        <v>1985</v>
      </c>
      <c r="B1407" s="7"/>
      <c r="C1407" s="16"/>
      <c r="D1407" s="56" t="s">
        <v>1986</v>
      </c>
      <c r="E1407" s="7"/>
    </row>
    <row r="1408" hidden="1">
      <c r="A1408" s="10"/>
      <c r="B1408" s="12"/>
      <c r="C1408" s="16"/>
      <c r="D1408" s="11"/>
      <c r="E1408" s="12"/>
    </row>
    <row r="1409" hidden="1">
      <c r="A1409" s="19" t="s">
        <v>1657</v>
      </c>
      <c r="B1409" s="6"/>
      <c r="C1409" s="6"/>
      <c r="D1409" s="6"/>
      <c r="E1409" s="7"/>
    </row>
    <row r="1410" hidden="1">
      <c r="A1410" s="20" t="s">
        <v>1658</v>
      </c>
      <c r="B1410" s="21" t="s">
        <v>1659</v>
      </c>
      <c r="C1410" s="22" t="s">
        <v>1660</v>
      </c>
      <c r="D1410" s="21" t="s">
        <v>1661</v>
      </c>
      <c r="E1410" s="23" t="s">
        <v>13</v>
      </c>
    </row>
    <row r="1411" hidden="1">
      <c r="A1411" s="57" t="s">
        <v>1662</v>
      </c>
      <c r="B1411" s="25">
        <v>8333.0</v>
      </c>
      <c r="C1411" s="26">
        <v>8333.0</v>
      </c>
      <c r="D1411" s="27">
        <v>0.0</v>
      </c>
      <c r="E1411" s="40"/>
    </row>
    <row r="1412" hidden="1">
      <c r="A1412" s="57" t="s">
        <v>1663</v>
      </c>
      <c r="B1412" s="29">
        <v>18048.0</v>
      </c>
      <c r="C1412" s="26">
        <v>18048.0</v>
      </c>
      <c r="D1412" s="27">
        <v>0.0</v>
      </c>
      <c r="E1412" s="40"/>
    </row>
    <row r="1413" hidden="1">
      <c r="A1413" s="57" t="s">
        <v>1664</v>
      </c>
      <c r="B1413" s="29">
        <v>0.0</v>
      </c>
      <c r="C1413" s="26"/>
      <c r="D1413" s="27">
        <v>0.0</v>
      </c>
      <c r="E1413" s="41"/>
    </row>
    <row r="1414" hidden="1">
      <c r="A1414" s="57" t="s">
        <v>1666</v>
      </c>
      <c r="B1414" s="25">
        <v>0.0</v>
      </c>
      <c r="C1414" s="26"/>
      <c r="D1414" s="27">
        <v>0.0</v>
      </c>
      <c r="E1414" s="40"/>
    </row>
    <row r="1415" hidden="1">
      <c r="A1415" s="31" t="s">
        <v>1668</v>
      </c>
      <c r="B1415" s="29">
        <v>0.0</v>
      </c>
      <c r="C1415" s="26"/>
      <c r="D1415" s="27">
        <v>0.0</v>
      </c>
      <c r="E1415" s="41"/>
    </row>
    <row r="1416" hidden="1">
      <c r="A1416" s="31" t="s">
        <v>1669</v>
      </c>
      <c r="B1416" s="29">
        <v>0.0</v>
      </c>
      <c r="C1416" s="26"/>
      <c r="D1416" s="27">
        <v>0.0</v>
      </c>
      <c r="E1416" s="41"/>
    </row>
    <row r="1417" hidden="1">
      <c r="A1417" s="31" t="s">
        <v>1671</v>
      </c>
      <c r="B1417" s="29">
        <v>432.0</v>
      </c>
      <c r="C1417" s="26"/>
      <c r="D1417" s="27">
        <v>-432.0</v>
      </c>
      <c r="E1417" s="28" t="s">
        <v>3874</v>
      </c>
    </row>
    <row r="1418" hidden="1">
      <c r="A1418" s="31" t="s">
        <v>1673</v>
      </c>
      <c r="B1418" s="29">
        <v>2120.0</v>
      </c>
      <c r="C1418" s="26">
        <v>2120.0</v>
      </c>
      <c r="D1418" s="27">
        <v>0.0</v>
      </c>
      <c r="E1418" s="28"/>
    </row>
    <row r="1419" hidden="1">
      <c r="A1419" s="58" t="s">
        <v>1674</v>
      </c>
      <c r="B1419" s="29">
        <v>69705.0</v>
      </c>
      <c r="C1419" s="29">
        <v>69705.0</v>
      </c>
      <c r="D1419" s="27">
        <v>0.0</v>
      </c>
      <c r="E1419" s="41"/>
    </row>
    <row r="1420" hidden="1">
      <c r="A1420" s="58" t="s">
        <v>1675</v>
      </c>
      <c r="B1420" s="29">
        <v>26446.0</v>
      </c>
      <c r="C1420" s="59">
        <v>26446.0</v>
      </c>
      <c r="D1420" s="27">
        <v>0.0</v>
      </c>
      <c r="E1420" s="41"/>
    </row>
    <row r="1421" hidden="1">
      <c r="A1421" s="58" t="s">
        <v>1676</v>
      </c>
      <c r="B1421" s="29">
        <v>31113.0</v>
      </c>
      <c r="C1421" s="59">
        <v>29964.0</v>
      </c>
      <c r="D1421" s="27">
        <v>-1149.0</v>
      </c>
      <c r="E1421" s="41"/>
    </row>
    <row r="1422" hidden="1">
      <c r="A1422" s="58" t="s">
        <v>1677</v>
      </c>
      <c r="B1422" s="29">
        <v>28512.0</v>
      </c>
      <c r="C1422" s="59">
        <v>28512.0</v>
      </c>
      <c r="D1422" s="27">
        <v>0.0</v>
      </c>
      <c r="E1422" s="41"/>
    </row>
    <row r="1423" hidden="1">
      <c r="A1423" s="58" t="s">
        <v>1679</v>
      </c>
      <c r="B1423" s="29">
        <v>0.0</v>
      </c>
      <c r="C1423" s="59">
        <v>0.0</v>
      </c>
      <c r="D1423" s="27">
        <v>0.0</v>
      </c>
      <c r="E1423" s="41"/>
    </row>
    <row r="1424" hidden="1">
      <c r="A1424" s="58" t="s">
        <v>1680</v>
      </c>
      <c r="B1424" s="29">
        <v>0.0</v>
      </c>
      <c r="C1424" s="59">
        <v>0.0</v>
      </c>
      <c r="D1424" s="27">
        <v>0.0</v>
      </c>
      <c r="E1424" s="41"/>
    </row>
    <row r="1425" hidden="1">
      <c r="A1425" s="35" t="s">
        <v>1681</v>
      </c>
      <c r="B1425" s="29">
        <v>184268.0</v>
      </c>
      <c r="C1425" s="59">
        <v>183119.0</v>
      </c>
      <c r="D1425" s="27">
        <v>-1149.0</v>
      </c>
      <c r="E1425" s="41"/>
    </row>
    <row r="1426" hidden="1">
      <c r="A1426" s="36" t="s">
        <v>1682</v>
      </c>
      <c r="B1426" s="42">
        <v>441.0</v>
      </c>
      <c r="C1426" s="71">
        <v>9.0</v>
      </c>
      <c r="D1426" s="66">
        <v>-432.0</v>
      </c>
      <c r="E1426" s="45"/>
    </row>
    <row r="1427" hidden="1"/>
    <row r="1428" hidden="1"/>
    <row r="1429" hidden="1">
      <c r="A1429" s="5" t="s">
        <v>1983</v>
      </c>
      <c r="B1429" s="6"/>
      <c r="C1429" s="6"/>
      <c r="D1429" s="6"/>
      <c r="E1429" s="7"/>
    </row>
    <row r="1430" hidden="1">
      <c r="A1430" s="10"/>
      <c r="B1430" s="11"/>
      <c r="C1430" s="11"/>
      <c r="D1430" s="11"/>
      <c r="E1430" s="12"/>
    </row>
    <row r="1431" hidden="1">
      <c r="A1431" s="5" t="s">
        <v>1655</v>
      </c>
      <c r="B1431" s="6"/>
      <c r="C1431" s="6"/>
      <c r="D1431" s="6"/>
      <c r="E1431" s="7"/>
    </row>
    <row r="1432" hidden="1">
      <c r="A1432" s="10"/>
      <c r="B1432" s="11"/>
      <c r="C1432" s="11"/>
      <c r="D1432" s="11"/>
      <c r="E1432" s="12"/>
    </row>
    <row r="1433" hidden="1">
      <c r="A1433" s="13">
        <v>45824.0</v>
      </c>
      <c r="B1433" s="6"/>
      <c r="C1433" s="54" t="s">
        <v>1656</v>
      </c>
      <c r="D1433" s="15">
        <v>45830.0</v>
      </c>
      <c r="E1433" s="7"/>
    </row>
    <row r="1434" hidden="1">
      <c r="A1434" s="10"/>
      <c r="B1434" s="11"/>
      <c r="C1434" s="16"/>
      <c r="D1434" s="11"/>
      <c r="E1434" s="12"/>
    </row>
    <row r="1435" hidden="1">
      <c r="A1435" s="55" t="s">
        <v>1985</v>
      </c>
      <c r="B1435" s="7"/>
      <c r="C1435" s="16"/>
      <c r="D1435" s="56" t="s">
        <v>1986</v>
      </c>
      <c r="E1435" s="7"/>
    </row>
    <row r="1436" hidden="1">
      <c r="A1436" s="10"/>
      <c r="B1436" s="12"/>
      <c r="C1436" s="16"/>
      <c r="D1436" s="11"/>
      <c r="E1436" s="12"/>
    </row>
    <row r="1437" hidden="1">
      <c r="A1437" s="19" t="s">
        <v>1657</v>
      </c>
      <c r="B1437" s="6"/>
      <c r="C1437" s="6"/>
      <c r="D1437" s="6"/>
      <c r="E1437" s="7"/>
    </row>
    <row r="1438" hidden="1">
      <c r="A1438" s="20" t="s">
        <v>1658</v>
      </c>
      <c r="B1438" s="21" t="s">
        <v>1659</v>
      </c>
      <c r="C1438" s="22" t="s">
        <v>1660</v>
      </c>
      <c r="D1438" s="21" t="s">
        <v>1661</v>
      </c>
      <c r="E1438" s="23" t="s">
        <v>13</v>
      </c>
    </row>
    <row r="1439" hidden="1">
      <c r="A1439" s="57" t="s">
        <v>1662</v>
      </c>
      <c r="B1439" s="25">
        <v>10390.0</v>
      </c>
      <c r="C1439" s="26">
        <v>10390.0</v>
      </c>
      <c r="D1439" s="27">
        <v>0.0</v>
      </c>
      <c r="E1439" s="40"/>
    </row>
    <row r="1440" hidden="1">
      <c r="A1440" s="57" t="s">
        <v>1663</v>
      </c>
      <c r="B1440" s="29">
        <v>19513.0</v>
      </c>
      <c r="C1440" s="26">
        <v>19760.0</v>
      </c>
      <c r="D1440" s="27">
        <v>247.0</v>
      </c>
      <c r="E1440" s="40"/>
    </row>
    <row r="1441" hidden="1">
      <c r="A1441" s="57" t="s">
        <v>1664</v>
      </c>
      <c r="B1441" s="29">
        <v>600.0</v>
      </c>
      <c r="C1441" s="26">
        <v>600.0</v>
      </c>
      <c r="D1441" s="27">
        <v>0.0</v>
      </c>
      <c r="E1441" s="41"/>
    </row>
    <row r="1442" hidden="1">
      <c r="A1442" s="57" t="s">
        <v>1666</v>
      </c>
      <c r="B1442" s="25">
        <v>0.0</v>
      </c>
      <c r="C1442" s="26"/>
      <c r="D1442" s="27">
        <v>0.0</v>
      </c>
      <c r="E1442" s="40"/>
    </row>
    <row r="1443" hidden="1">
      <c r="A1443" s="31" t="s">
        <v>1668</v>
      </c>
      <c r="B1443" s="29">
        <v>0.0</v>
      </c>
      <c r="C1443" s="26"/>
      <c r="D1443" s="27">
        <v>0.0</v>
      </c>
      <c r="E1443" s="41"/>
    </row>
    <row r="1444" hidden="1">
      <c r="A1444" s="31" t="s">
        <v>1669</v>
      </c>
      <c r="B1444" s="29">
        <v>0.0</v>
      </c>
      <c r="C1444" s="26"/>
      <c r="D1444" s="27">
        <v>0.0</v>
      </c>
      <c r="E1444" s="41"/>
    </row>
    <row r="1445" hidden="1">
      <c r="A1445" s="31" t="s">
        <v>1671</v>
      </c>
      <c r="B1445" s="29">
        <v>0.0</v>
      </c>
      <c r="C1445" s="26"/>
      <c r="D1445" s="27">
        <v>0.0</v>
      </c>
      <c r="E1445" s="28"/>
    </row>
    <row r="1446" hidden="1">
      <c r="A1446" s="31" t="s">
        <v>1673</v>
      </c>
      <c r="B1446" s="29">
        <v>1800.0</v>
      </c>
      <c r="C1446" s="26">
        <v>1814.0</v>
      </c>
      <c r="D1446" s="27">
        <v>14.0</v>
      </c>
      <c r="E1446" s="28"/>
    </row>
    <row r="1447" hidden="1">
      <c r="A1447" s="58" t="s">
        <v>1674</v>
      </c>
      <c r="B1447" s="29">
        <v>49561.0</v>
      </c>
      <c r="C1447" s="29">
        <v>49561.0</v>
      </c>
      <c r="D1447" s="27">
        <v>0.0</v>
      </c>
      <c r="E1447" s="41"/>
    </row>
    <row r="1448" hidden="1">
      <c r="A1448" s="58" t="s">
        <v>1675</v>
      </c>
      <c r="B1448" s="29">
        <v>26429.0</v>
      </c>
      <c r="C1448" s="59">
        <v>25926.0</v>
      </c>
      <c r="D1448" s="27">
        <v>-503.0</v>
      </c>
      <c r="E1448" s="41"/>
    </row>
    <row r="1449" hidden="1">
      <c r="A1449" s="58" t="s">
        <v>1676</v>
      </c>
      <c r="B1449" s="29">
        <v>31222.0</v>
      </c>
      <c r="C1449" s="59">
        <v>31222.0</v>
      </c>
      <c r="D1449" s="27">
        <v>0.0</v>
      </c>
      <c r="E1449" s="41"/>
    </row>
    <row r="1450" hidden="1">
      <c r="A1450" s="58" t="s">
        <v>1677</v>
      </c>
      <c r="B1450" s="29">
        <v>22474.0</v>
      </c>
      <c r="C1450" s="59">
        <v>22474.0</v>
      </c>
      <c r="D1450" s="27">
        <v>0.0</v>
      </c>
      <c r="E1450" s="41"/>
    </row>
    <row r="1451" hidden="1">
      <c r="A1451" s="58" t="s">
        <v>1679</v>
      </c>
      <c r="B1451" s="29">
        <v>0.0</v>
      </c>
      <c r="C1451" s="59">
        <v>0.0</v>
      </c>
      <c r="D1451" s="27">
        <v>0.0</v>
      </c>
      <c r="E1451" s="41"/>
    </row>
    <row r="1452" hidden="1">
      <c r="A1452" s="58" t="s">
        <v>1680</v>
      </c>
      <c r="B1452" s="29">
        <v>0.0</v>
      </c>
      <c r="C1452" s="59">
        <v>0.0</v>
      </c>
      <c r="D1452" s="27">
        <v>0.0</v>
      </c>
      <c r="E1452" s="41"/>
    </row>
    <row r="1453" hidden="1">
      <c r="A1453" s="35" t="s">
        <v>1681</v>
      </c>
      <c r="B1453" s="29">
        <v>161766.5</v>
      </c>
      <c r="C1453" s="59">
        <v>161263.5</v>
      </c>
      <c r="D1453" s="27">
        <v>-503.0</v>
      </c>
      <c r="E1453" s="41"/>
    </row>
    <row r="1454" hidden="1">
      <c r="A1454" s="36" t="s">
        <v>1682</v>
      </c>
      <c r="B1454" s="42">
        <v>222.5</v>
      </c>
      <c r="C1454" s="71">
        <v>483.5</v>
      </c>
      <c r="D1454" s="66">
        <v>261.0</v>
      </c>
      <c r="E1454" s="45"/>
    </row>
    <row r="1455" hidden="1"/>
    <row r="1456" hidden="1"/>
    <row r="1457" hidden="1">
      <c r="A1457" s="5" t="s">
        <v>1983</v>
      </c>
      <c r="B1457" s="6"/>
      <c r="C1457" s="6"/>
      <c r="D1457" s="6"/>
      <c r="E1457" s="7"/>
    </row>
    <row r="1458" hidden="1">
      <c r="A1458" s="10"/>
      <c r="B1458" s="11"/>
      <c r="C1458" s="11"/>
      <c r="D1458" s="11"/>
      <c r="E1458" s="12"/>
    </row>
    <row r="1459" hidden="1">
      <c r="A1459" s="5" t="s">
        <v>1655</v>
      </c>
      <c r="B1459" s="6"/>
      <c r="C1459" s="6"/>
      <c r="D1459" s="6"/>
      <c r="E1459" s="7"/>
    </row>
    <row r="1460" hidden="1">
      <c r="A1460" s="10"/>
      <c r="B1460" s="11"/>
      <c r="C1460" s="11"/>
      <c r="D1460" s="11"/>
      <c r="E1460" s="12"/>
    </row>
    <row r="1461" hidden="1">
      <c r="A1461" s="13">
        <v>45831.0</v>
      </c>
      <c r="B1461" s="6"/>
      <c r="C1461" s="54" t="s">
        <v>1656</v>
      </c>
      <c r="D1461" s="15">
        <v>45838.0</v>
      </c>
      <c r="E1461" s="7"/>
    </row>
    <row r="1462" hidden="1">
      <c r="A1462" s="10"/>
      <c r="B1462" s="11"/>
      <c r="C1462" s="16"/>
      <c r="D1462" s="11"/>
      <c r="E1462" s="12"/>
    </row>
    <row r="1463" hidden="1">
      <c r="A1463" s="55" t="s">
        <v>1985</v>
      </c>
      <c r="B1463" s="7"/>
      <c r="C1463" s="16"/>
      <c r="D1463" s="56" t="s">
        <v>1985</v>
      </c>
      <c r="E1463" s="7"/>
    </row>
    <row r="1464" hidden="1">
      <c r="A1464" s="10"/>
      <c r="B1464" s="12"/>
      <c r="C1464" s="16"/>
      <c r="D1464" s="11"/>
      <c r="E1464" s="12"/>
    </row>
    <row r="1465" hidden="1">
      <c r="A1465" s="19" t="s">
        <v>1657</v>
      </c>
      <c r="B1465" s="6"/>
      <c r="C1465" s="6"/>
      <c r="D1465" s="6"/>
      <c r="E1465" s="7"/>
    </row>
    <row r="1466" hidden="1">
      <c r="A1466" s="20" t="s">
        <v>1658</v>
      </c>
      <c r="B1466" s="21" t="s">
        <v>1659</v>
      </c>
      <c r="C1466" s="22" t="s">
        <v>1660</v>
      </c>
      <c r="D1466" s="21" t="s">
        <v>1661</v>
      </c>
      <c r="E1466" s="23" t="s">
        <v>13</v>
      </c>
    </row>
    <row r="1467" hidden="1">
      <c r="A1467" s="57" t="s">
        <v>1662</v>
      </c>
      <c r="B1467" s="25">
        <v>11205.0</v>
      </c>
      <c r="C1467" s="26">
        <v>11205.0</v>
      </c>
      <c r="D1467" s="27">
        <v>0.0</v>
      </c>
      <c r="E1467" s="40"/>
    </row>
    <row r="1468" hidden="1">
      <c r="A1468" s="57" t="s">
        <v>1663</v>
      </c>
      <c r="B1468" s="29">
        <v>16757.0</v>
      </c>
      <c r="C1468" s="26">
        <v>16757.0</v>
      </c>
      <c r="D1468" s="27">
        <v>0.0</v>
      </c>
      <c r="E1468" s="40"/>
    </row>
    <row r="1469" hidden="1">
      <c r="A1469" s="57" t="s">
        <v>1664</v>
      </c>
      <c r="B1469" s="29">
        <v>300.0</v>
      </c>
      <c r="C1469" s="26">
        <v>300.0</v>
      </c>
      <c r="D1469" s="27">
        <v>0.0</v>
      </c>
      <c r="E1469" s="41"/>
    </row>
    <row r="1470" hidden="1">
      <c r="A1470" s="57" t="s">
        <v>1666</v>
      </c>
      <c r="B1470" s="25">
        <v>0.0</v>
      </c>
      <c r="C1470" s="26"/>
      <c r="D1470" s="27">
        <v>0.0</v>
      </c>
      <c r="E1470" s="40"/>
    </row>
    <row r="1471" hidden="1">
      <c r="A1471" s="31" t="s">
        <v>1668</v>
      </c>
      <c r="B1471" s="29">
        <v>0.0</v>
      </c>
      <c r="C1471" s="26"/>
      <c r="D1471" s="27">
        <v>0.0</v>
      </c>
      <c r="E1471" s="41"/>
    </row>
    <row r="1472" hidden="1">
      <c r="A1472" s="31" t="s">
        <v>1669</v>
      </c>
      <c r="B1472" s="29">
        <v>0.0</v>
      </c>
      <c r="C1472" s="26"/>
      <c r="D1472" s="27">
        <v>0.0</v>
      </c>
      <c r="E1472" s="41"/>
    </row>
    <row r="1473" hidden="1">
      <c r="A1473" s="31" t="s">
        <v>1671</v>
      </c>
      <c r="B1473" s="29">
        <v>0.0</v>
      </c>
      <c r="C1473" s="26"/>
      <c r="D1473" s="27">
        <v>0.0</v>
      </c>
      <c r="E1473" s="28"/>
    </row>
    <row r="1474" hidden="1">
      <c r="A1474" s="31" t="s">
        <v>1673</v>
      </c>
      <c r="B1474" s="29">
        <v>2360.0</v>
      </c>
      <c r="C1474" s="26">
        <v>2240.0</v>
      </c>
      <c r="D1474" s="27">
        <v>-120.0</v>
      </c>
      <c r="E1474" s="28"/>
    </row>
    <row r="1475" hidden="1">
      <c r="A1475" s="58" t="s">
        <v>1674</v>
      </c>
      <c r="B1475" s="29">
        <v>65383.0</v>
      </c>
      <c r="C1475" s="29">
        <v>65383.0</v>
      </c>
      <c r="D1475" s="27">
        <v>0.0</v>
      </c>
      <c r="E1475" s="41"/>
    </row>
    <row r="1476" hidden="1">
      <c r="A1476" s="58" t="s">
        <v>1675</v>
      </c>
      <c r="B1476" s="29">
        <v>31293.0</v>
      </c>
      <c r="C1476" s="59">
        <v>31029.0</v>
      </c>
      <c r="D1476" s="27">
        <v>-264.0</v>
      </c>
      <c r="E1476" s="41"/>
    </row>
    <row r="1477" hidden="1">
      <c r="A1477" s="58" t="s">
        <v>1676</v>
      </c>
      <c r="B1477" s="29">
        <v>40380.0</v>
      </c>
      <c r="C1477" s="59">
        <v>40380.0</v>
      </c>
      <c r="D1477" s="27">
        <v>0.0</v>
      </c>
      <c r="E1477" s="41"/>
    </row>
    <row r="1478" hidden="1">
      <c r="A1478" s="58" t="s">
        <v>1677</v>
      </c>
      <c r="B1478" s="29">
        <v>24361.0</v>
      </c>
      <c r="C1478" s="59">
        <v>24361.0</v>
      </c>
      <c r="D1478" s="27">
        <v>0.0</v>
      </c>
      <c r="E1478" s="41"/>
    </row>
    <row r="1479" hidden="1">
      <c r="A1479" s="58" t="s">
        <v>1679</v>
      </c>
      <c r="B1479" s="29">
        <v>2875.0</v>
      </c>
      <c r="C1479" s="59">
        <v>2875.0</v>
      </c>
      <c r="D1479" s="27">
        <v>0.0</v>
      </c>
      <c r="E1479" s="41"/>
    </row>
    <row r="1480" hidden="1">
      <c r="A1480" s="58" t="s">
        <v>1680</v>
      </c>
      <c r="B1480" s="29">
        <v>0.0</v>
      </c>
      <c r="C1480" s="59">
        <v>0.0</v>
      </c>
      <c r="D1480" s="27">
        <v>0.0</v>
      </c>
      <c r="E1480" s="41"/>
    </row>
    <row r="1481" hidden="1">
      <c r="A1481" s="35" t="s">
        <v>1681</v>
      </c>
      <c r="B1481" s="29">
        <v>194592.0</v>
      </c>
      <c r="C1481" s="59">
        <v>194328.0</v>
      </c>
      <c r="D1481" s="27">
        <v>-264.0</v>
      </c>
      <c r="E1481" s="41"/>
    </row>
    <row r="1482" hidden="1">
      <c r="A1482" s="36" t="s">
        <v>1682</v>
      </c>
      <c r="B1482" s="42">
        <v>322.0</v>
      </c>
      <c r="C1482" s="71">
        <v>202.0</v>
      </c>
      <c r="D1482" s="66">
        <v>-120.0</v>
      </c>
      <c r="E1482" s="45"/>
    </row>
    <row r="1483" hidden="1"/>
    <row r="1484" hidden="1"/>
    <row r="1485" hidden="1">
      <c r="A1485" s="5" t="s">
        <v>1983</v>
      </c>
      <c r="B1485" s="6"/>
      <c r="C1485" s="6"/>
      <c r="D1485" s="6"/>
      <c r="E1485" s="7"/>
    </row>
    <row r="1486" hidden="1">
      <c r="A1486" s="10"/>
      <c r="B1486" s="11"/>
      <c r="C1486" s="11"/>
      <c r="D1486" s="11"/>
      <c r="E1486" s="12"/>
    </row>
    <row r="1487" hidden="1">
      <c r="A1487" s="5" t="s">
        <v>1655</v>
      </c>
      <c r="B1487" s="6"/>
      <c r="C1487" s="6"/>
      <c r="D1487" s="6"/>
      <c r="E1487" s="7"/>
    </row>
    <row r="1488" hidden="1">
      <c r="A1488" s="10"/>
      <c r="B1488" s="11"/>
      <c r="C1488" s="11"/>
      <c r="D1488" s="11"/>
      <c r="E1488" s="12"/>
    </row>
    <row r="1489" hidden="1">
      <c r="A1489" s="13">
        <v>45839.0</v>
      </c>
      <c r="B1489" s="6"/>
      <c r="C1489" s="54" t="s">
        <v>1656</v>
      </c>
      <c r="D1489" s="15">
        <v>45844.0</v>
      </c>
      <c r="E1489" s="7"/>
    </row>
    <row r="1490" hidden="1">
      <c r="A1490" s="10"/>
      <c r="B1490" s="11"/>
      <c r="C1490" s="16"/>
      <c r="D1490" s="11"/>
      <c r="E1490" s="12"/>
    </row>
    <row r="1491" hidden="1">
      <c r="A1491" s="55" t="s">
        <v>1987</v>
      </c>
      <c r="B1491" s="7"/>
      <c r="C1491" s="16"/>
      <c r="D1491" s="56" t="s">
        <v>1986</v>
      </c>
      <c r="E1491" s="7"/>
    </row>
    <row r="1492" hidden="1">
      <c r="A1492" s="10"/>
      <c r="B1492" s="12"/>
      <c r="C1492" s="16"/>
      <c r="D1492" s="11"/>
      <c r="E1492" s="12"/>
    </row>
    <row r="1493" hidden="1">
      <c r="A1493" s="19" t="s">
        <v>1657</v>
      </c>
      <c r="B1493" s="6"/>
      <c r="C1493" s="6"/>
      <c r="D1493" s="6"/>
      <c r="E1493" s="7"/>
    </row>
    <row r="1494" hidden="1">
      <c r="A1494" s="20" t="s">
        <v>1658</v>
      </c>
      <c r="B1494" s="21" t="s">
        <v>1659</v>
      </c>
      <c r="C1494" s="22" t="s">
        <v>1660</v>
      </c>
      <c r="D1494" s="21" t="s">
        <v>1661</v>
      </c>
      <c r="E1494" s="23" t="s">
        <v>13</v>
      </c>
    </row>
    <row r="1495" hidden="1">
      <c r="A1495" s="57" t="s">
        <v>1662</v>
      </c>
      <c r="B1495" s="25">
        <v>7055.0</v>
      </c>
      <c r="C1495" s="26">
        <v>7055.0</v>
      </c>
      <c r="D1495" s="27">
        <v>0.0</v>
      </c>
      <c r="E1495" s="40"/>
    </row>
    <row r="1496" hidden="1">
      <c r="A1496" s="57" t="s">
        <v>1663</v>
      </c>
      <c r="B1496" s="29">
        <v>16053.0</v>
      </c>
      <c r="C1496" s="26">
        <v>16053.0</v>
      </c>
      <c r="D1496" s="27">
        <v>0.0</v>
      </c>
      <c r="E1496" s="40"/>
    </row>
    <row r="1497" hidden="1">
      <c r="A1497" s="57" t="s">
        <v>1664</v>
      </c>
      <c r="B1497" s="29">
        <v>0.0</v>
      </c>
      <c r="C1497" s="26"/>
      <c r="D1497" s="27">
        <v>0.0</v>
      </c>
      <c r="E1497" s="41"/>
    </row>
    <row r="1498" hidden="1">
      <c r="A1498" s="57" t="s">
        <v>1666</v>
      </c>
      <c r="B1498" s="25">
        <v>0.0</v>
      </c>
      <c r="C1498" s="26"/>
      <c r="D1498" s="27">
        <v>0.0</v>
      </c>
      <c r="E1498" s="40"/>
    </row>
    <row r="1499" hidden="1">
      <c r="A1499" s="31" t="s">
        <v>1668</v>
      </c>
      <c r="B1499" s="29">
        <v>0.0</v>
      </c>
      <c r="C1499" s="26"/>
      <c r="D1499" s="27">
        <v>0.0</v>
      </c>
      <c r="E1499" s="41"/>
    </row>
    <row r="1500" hidden="1">
      <c r="A1500" s="31" t="s">
        <v>1669</v>
      </c>
      <c r="B1500" s="29">
        <v>0.0</v>
      </c>
      <c r="C1500" s="26"/>
      <c r="D1500" s="27">
        <v>0.0</v>
      </c>
      <c r="E1500" s="41"/>
    </row>
    <row r="1501" hidden="1">
      <c r="A1501" s="31" t="s">
        <v>1671</v>
      </c>
      <c r="B1501" s="29">
        <v>0.0</v>
      </c>
      <c r="C1501" s="26"/>
      <c r="D1501" s="27">
        <v>0.0</v>
      </c>
      <c r="E1501" s="28"/>
    </row>
    <row r="1502" hidden="1">
      <c r="A1502" s="31" t="s">
        <v>1673</v>
      </c>
      <c r="B1502" s="29">
        <v>1880.0</v>
      </c>
      <c r="C1502" s="26">
        <v>1880.0</v>
      </c>
      <c r="D1502" s="27">
        <v>0.0</v>
      </c>
      <c r="E1502" s="28"/>
    </row>
    <row r="1503" hidden="1">
      <c r="A1503" s="58" t="s">
        <v>1674</v>
      </c>
      <c r="B1503" s="29">
        <v>55851.0</v>
      </c>
      <c r="C1503" s="29">
        <v>55258.0</v>
      </c>
      <c r="D1503" s="27">
        <v>-593.0</v>
      </c>
      <c r="E1503" s="41"/>
    </row>
    <row r="1504" hidden="1">
      <c r="A1504" s="58" t="s">
        <v>1675</v>
      </c>
      <c r="B1504" s="29">
        <v>20889.0</v>
      </c>
      <c r="C1504" s="59">
        <v>20889.0</v>
      </c>
      <c r="D1504" s="27">
        <v>0.0</v>
      </c>
      <c r="E1504" s="41"/>
    </row>
    <row r="1505" hidden="1">
      <c r="A1505" s="58" t="s">
        <v>1676</v>
      </c>
      <c r="B1505" s="29">
        <v>17529.0</v>
      </c>
      <c r="C1505" s="59">
        <v>17529.0</v>
      </c>
      <c r="D1505" s="27">
        <v>0.0</v>
      </c>
      <c r="E1505" s="41"/>
    </row>
    <row r="1506" hidden="1">
      <c r="A1506" s="58" t="s">
        <v>1677</v>
      </c>
      <c r="B1506" s="29">
        <v>23237.0</v>
      </c>
      <c r="C1506" s="59">
        <v>23237.0</v>
      </c>
      <c r="D1506" s="27">
        <v>0.0</v>
      </c>
      <c r="E1506" s="41"/>
    </row>
    <row r="1507" hidden="1">
      <c r="A1507" s="58" t="s">
        <v>1679</v>
      </c>
      <c r="B1507" s="29">
        <v>0.0</v>
      </c>
      <c r="C1507" s="59">
        <v>0.0</v>
      </c>
      <c r="D1507" s="27">
        <v>0.0</v>
      </c>
      <c r="E1507" s="41"/>
    </row>
    <row r="1508" hidden="1">
      <c r="A1508" s="58" t="s">
        <v>1680</v>
      </c>
      <c r="B1508" s="29">
        <v>0.0</v>
      </c>
      <c r="C1508" s="59">
        <v>0.0</v>
      </c>
      <c r="D1508" s="27">
        <v>0.0</v>
      </c>
      <c r="E1508" s="41"/>
    </row>
    <row r="1509" hidden="1">
      <c r="A1509" s="35" t="s">
        <v>1681</v>
      </c>
      <c r="B1509" s="29">
        <v>142493.0</v>
      </c>
      <c r="C1509" s="59">
        <v>141900.0</v>
      </c>
      <c r="D1509" s="27">
        <v>-593.0</v>
      </c>
      <c r="E1509" s="41"/>
    </row>
    <row r="1510" hidden="1">
      <c r="A1510" s="36" t="s">
        <v>1682</v>
      </c>
      <c r="B1510" s="42">
        <v>1.0</v>
      </c>
      <c r="C1510" s="71">
        <v>1.0</v>
      </c>
      <c r="D1510" s="66">
        <v>0.0</v>
      </c>
      <c r="E1510" s="45"/>
    </row>
    <row r="1511" hidden="1"/>
    <row r="1512" hidden="1"/>
    <row r="1513" hidden="1">
      <c r="A1513" s="5" t="s">
        <v>1983</v>
      </c>
      <c r="B1513" s="6"/>
      <c r="C1513" s="6"/>
      <c r="D1513" s="6"/>
      <c r="E1513" s="7"/>
    </row>
    <row r="1514" hidden="1">
      <c r="A1514" s="10"/>
      <c r="B1514" s="11"/>
      <c r="C1514" s="11"/>
      <c r="D1514" s="11"/>
      <c r="E1514" s="12"/>
    </row>
    <row r="1515" hidden="1">
      <c r="A1515" s="5" t="s">
        <v>1655</v>
      </c>
      <c r="B1515" s="6"/>
      <c r="C1515" s="6"/>
      <c r="D1515" s="6"/>
      <c r="E1515" s="7"/>
    </row>
    <row r="1516" hidden="1">
      <c r="A1516" s="10"/>
      <c r="B1516" s="11"/>
      <c r="C1516" s="11"/>
      <c r="D1516" s="11"/>
      <c r="E1516" s="12"/>
    </row>
    <row r="1517" hidden="1">
      <c r="A1517" s="13">
        <v>45845.0</v>
      </c>
      <c r="B1517" s="6"/>
      <c r="C1517" s="54" t="s">
        <v>1656</v>
      </c>
      <c r="D1517" s="15">
        <v>45851.0</v>
      </c>
      <c r="E1517" s="7"/>
    </row>
    <row r="1518" hidden="1">
      <c r="A1518" s="10"/>
      <c r="B1518" s="11"/>
      <c r="C1518" s="16"/>
      <c r="D1518" s="11"/>
      <c r="E1518" s="12"/>
    </row>
    <row r="1519" hidden="1">
      <c r="A1519" s="55" t="s">
        <v>1985</v>
      </c>
      <c r="B1519" s="7"/>
      <c r="C1519" s="16"/>
      <c r="D1519" s="56" t="s">
        <v>1986</v>
      </c>
      <c r="E1519" s="7"/>
    </row>
    <row r="1520" hidden="1">
      <c r="A1520" s="10"/>
      <c r="B1520" s="12"/>
      <c r="C1520" s="16"/>
      <c r="D1520" s="11"/>
      <c r="E1520" s="12"/>
    </row>
    <row r="1521" hidden="1">
      <c r="A1521" s="19" t="s">
        <v>1657</v>
      </c>
      <c r="B1521" s="6"/>
      <c r="C1521" s="6"/>
      <c r="D1521" s="6"/>
      <c r="E1521" s="7"/>
    </row>
    <row r="1522" hidden="1">
      <c r="A1522" s="20" t="s">
        <v>1658</v>
      </c>
      <c r="B1522" s="21" t="s">
        <v>1659</v>
      </c>
      <c r="C1522" s="22" t="s">
        <v>1660</v>
      </c>
      <c r="D1522" s="21" t="s">
        <v>1661</v>
      </c>
      <c r="E1522" s="23" t="s">
        <v>13</v>
      </c>
    </row>
    <row r="1523" hidden="1">
      <c r="A1523" s="57" t="s">
        <v>1662</v>
      </c>
      <c r="B1523" s="25">
        <v>3978.0</v>
      </c>
      <c r="C1523" s="26">
        <v>3978.0</v>
      </c>
      <c r="D1523" s="27">
        <v>0.0</v>
      </c>
      <c r="E1523" s="40"/>
    </row>
    <row r="1524" hidden="1">
      <c r="A1524" s="57" t="s">
        <v>1663</v>
      </c>
      <c r="B1524" s="29">
        <v>15736.0</v>
      </c>
      <c r="C1524" s="26">
        <v>15736.0</v>
      </c>
      <c r="D1524" s="27">
        <v>0.0</v>
      </c>
      <c r="E1524" s="40"/>
    </row>
    <row r="1525" hidden="1">
      <c r="A1525" s="57" t="s">
        <v>1664</v>
      </c>
      <c r="B1525" s="29">
        <v>0.0</v>
      </c>
      <c r="C1525" s="26"/>
      <c r="D1525" s="27">
        <v>0.0</v>
      </c>
      <c r="E1525" s="41"/>
    </row>
    <row r="1526" hidden="1">
      <c r="A1526" s="57" t="s">
        <v>1666</v>
      </c>
      <c r="B1526" s="25">
        <v>0.0</v>
      </c>
      <c r="C1526" s="26"/>
      <c r="D1526" s="27">
        <v>0.0</v>
      </c>
      <c r="E1526" s="40"/>
    </row>
    <row r="1527" hidden="1">
      <c r="A1527" s="31" t="s">
        <v>1668</v>
      </c>
      <c r="B1527" s="29">
        <v>0.0</v>
      </c>
      <c r="C1527" s="26"/>
      <c r="D1527" s="27">
        <v>0.0</v>
      </c>
      <c r="E1527" s="41"/>
    </row>
    <row r="1528" hidden="1">
      <c r="A1528" s="31" t="s">
        <v>1669</v>
      </c>
      <c r="B1528" s="29">
        <v>0.0</v>
      </c>
      <c r="C1528" s="26"/>
      <c r="D1528" s="27">
        <v>0.0</v>
      </c>
      <c r="E1528" s="41"/>
    </row>
    <row r="1529" hidden="1">
      <c r="A1529" s="31" t="s">
        <v>1671</v>
      </c>
      <c r="B1529" s="29">
        <v>0.0</v>
      </c>
      <c r="C1529" s="26"/>
      <c r="D1529" s="27">
        <v>0.0</v>
      </c>
      <c r="E1529" s="28"/>
    </row>
    <row r="1530" hidden="1">
      <c r="A1530" s="31" t="s">
        <v>1673</v>
      </c>
      <c r="B1530" s="29">
        <v>1840.0</v>
      </c>
      <c r="C1530" s="26">
        <v>1840.0</v>
      </c>
      <c r="D1530" s="27">
        <v>0.0</v>
      </c>
      <c r="E1530" s="28"/>
    </row>
    <row r="1531" hidden="1">
      <c r="A1531" s="58" t="s">
        <v>1674</v>
      </c>
      <c r="B1531" s="29">
        <v>75119.0</v>
      </c>
      <c r="C1531" s="29">
        <v>75119.0</v>
      </c>
      <c r="D1531" s="27">
        <v>0.0</v>
      </c>
      <c r="E1531" s="41"/>
    </row>
    <row r="1532" hidden="1">
      <c r="A1532" s="58" t="s">
        <v>1675</v>
      </c>
      <c r="B1532" s="29">
        <v>35372.0</v>
      </c>
      <c r="C1532" s="59">
        <v>35043.0</v>
      </c>
      <c r="D1532" s="27">
        <v>-329.0</v>
      </c>
      <c r="E1532" s="41"/>
    </row>
    <row r="1533" hidden="1">
      <c r="A1533" s="58" t="s">
        <v>1676</v>
      </c>
      <c r="B1533" s="29">
        <v>28855.0</v>
      </c>
      <c r="C1533" s="59">
        <v>28855.0</v>
      </c>
      <c r="D1533" s="27">
        <v>0.0</v>
      </c>
      <c r="E1533" s="41"/>
    </row>
    <row r="1534" hidden="1">
      <c r="A1534" s="58" t="s">
        <v>1677</v>
      </c>
      <c r="B1534" s="29">
        <v>21347.0</v>
      </c>
      <c r="C1534" s="59">
        <v>21347.0</v>
      </c>
      <c r="D1534" s="27">
        <v>0.0</v>
      </c>
      <c r="E1534" s="41"/>
    </row>
    <row r="1535" hidden="1">
      <c r="A1535" s="58" t="s">
        <v>1679</v>
      </c>
      <c r="B1535" s="29">
        <v>0.0</v>
      </c>
      <c r="C1535" s="59">
        <v>0.0</v>
      </c>
      <c r="D1535" s="27">
        <v>0.0</v>
      </c>
      <c r="E1535" s="41"/>
    </row>
    <row r="1536" hidden="1">
      <c r="A1536" s="58" t="s">
        <v>1680</v>
      </c>
      <c r="B1536" s="29">
        <v>0.0</v>
      </c>
      <c r="C1536" s="59">
        <v>0.0</v>
      </c>
      <c r="D1536" s="27">
        <v>0.0</v>
      </c>
      <c r="E1536" s="41"/>
    </row>
    <row r="1537" hidden="1">
      <c r="A1537" s="35" t="s">
        <v>1681</v>
      </c>
      <c r="B1537" s="29">
        <v>182243.0</v>
      </c>
      <c r="C1537" s="59">
        <v>181914.0</v>
      </c>
      <c r="D1537" s="27">
        <v>-329.0</v>
      </c>
      <c r="E1537" s="41"/>
    </row>
    <row r="1538" hidden="1">
      <c r="A1538" s="36" t="s">
        <v>1682</v>
      </c>
      <c r="B1538" s="42">
        <v>4.0</v>
      </c>
      <c r="C1538" s="71">
        <v>4.0</v>
      </c>
      <c r="D1538" s="66">
        <v>0.0</v>
      </c>
      <c r="E1538" s="45"/>
    </row>
    <row r="1539" hidden="1"/>
    <row r="1540" hidden="1"/>
    <row r="1541" hidden="1">
      <c r="A1541" s="5" t="s">
        <v>1983</v>
      </c>
      <c r="B1541" s="6"/>
      <c r="C1541" s="6"/>
      <c r="D1541" s="6"/>
      <c r="E1541" s="7"/>
    </row>
    <row r="1542" hidden="1">
      <c r="A1542" s="10"/>
      <c r="B1542" s="11"/>
      <c r="C1542" s="11"/>
      <c r="D1542" s="11"/>
      <c r="E1542" s="12"/>
    </row>
    <row r="1543" hidden="1">
      <c r="A1543" s="5" t="s">
        <v>1655</v>
      </c>
      <c r="B1543" s="6"/>
      <c r="C1543" s="6"/>
      <c r="D1543" s="6"/>
      <c r="E1543" s="7"/>
    </row>
    <row r="1544" hidden="1">
      <c r="A1544" s="10"/>
      <c r="B1544" s="11"/>
      <c r="C1544" s="11"/>
      <c r="D1544" s="11"/>
      <c r="E1544" s="12"/>
    </row>
    <row r="1545" hidden="1">
      <c r="A1545" s="13">
        <v>45852.0</v>
      </c>
      <c r="B1545" s="6"/>
      <c r="C1545" s="54" t="s">
        <v>1656</v>
      </c>
      <c r="D1545" s="15">
        <v>45858.0</v>
      </c>
      <c r="E1545" s="7"/>
    </row>
    <row r="1546" hidden="1">
      <c r="A1546" s="10"/>
      <c r="B1546" s="11"/>
      <c r="C1546" s="16"/>
      <c r="D1546" s="11"/>
      <c r="E1546" s="12"/>
    </row>
    <row r="1547" hidden="1">
      <c r="A1547" s="55" t="s">
        <v>1985</v>
      </c>
      <c r="B1547" s="7"/>
      <c r="C1547" s="16"/>
      <c r="D1547" s="56" t="s">
        <v>1986</v>
      </c>
      <c r="E1547" s="7"/>
    </row>
    <row r="1548" hidden="1">
      <c r="A1548" s="10"/>
      <c r="B1548" s="12"/>
      <c r="C1548" s="16"/>
      <c r="D1548" s="11"/>
      <c r="E1548" s="12"/>
    </row>
    <row r="1549" hidden="1">
      <c r="A1549" s="19" t="s">
        <v>1657</v>
      </c>
      <c r="B1549" s="6"/>
      <c r="C1549" s="6"/>
      <c r="D1549" s="6"/>
      <c r="E1549" s="7"/>
    </row>
    <row r="1550" hidden="1">
      <c r="A1550" s="20" t="s">
        <v>1658</v>
      </c>
      <c r="B1550" s="21" t="s">
        <v>1659</v>
      </c>
      <c r="C1550" s="22" t="s">
        <v>1660</v>
      </c>
      <c r="D1550" s="21" t="s">
        <v>1661</v>
      </c>
      <c r="E1550" s="23" t="s">
        <v>13</v>
      </c>
    </row>
    <row r="1551" hidden="1">
      <c r="A1551" s="57" t="s">
        <v>1662</v>
      </c>
      <c r="B1551" s="25">
        <v>8448.0</v>
      </c>
      <c r="C1551" s="26">
        <v>8448.0</v>
      </c>
      <c r="D1551" s="27">
        <v>0.0</v>
      </c>
      <c r="E1551" s="40"/>
    </row>
    <row r="1552" hidden="1">
      <c r="A1552" s="57" t="s">
        <v>1663</v>
      </c>
      <c r="B1552" s="29">
        <v>16965.0</v>
      </c>
      <c r="C1552" s="26">
        <v>16965.0</v>
      </c>
      <c r="D1552" s="27">
        <v>0.0</v>
      </c>
      <c r="E1552" s="40"/>
    </row>
    <row r="1553" hidden="1">
      <c r="A1553" s="57" t="s">
        <v>1664</v>
      </c>
      <c r="B1553" s="29">
        <v>450.0</v>
      </c>
      <c r="C1553" s="26">
        <v>450.0</v>
      </c>
      <c r="D1553" s="27">
        <v>0.0</v>
      </c>
      <c r="E1553" s="41"/>
    </row>
    <row r="1554" hidden="1">
      <c r="A1554" s="57" t="s">
        <v>1666</v>
      </c>
      <c r="B1554" s="25">
        <v>0.0</v>
      </c>
      <c r="C1554" s="26"/>
      <c r="D1554" s="27">
        <v>0.0</v>
      </c>
      <c r="E1554" s="40"/>
    </row>
    <row r="1555" hidden="1">
      <c r="A1555" s="31" t="s">
        <v>1668</v>
      </c>
      <c r="B1555" s="29">
        <v>0.0</v>
      </c>
      <c r="C1555" s="26"/>
      <c r="D1555" s="27">
        <v>0.0</v>
      </c>
      <c r="E1555" s="41"/>
    </row>
    <row r="1556" hidden="1">
      <c r="A1556" s="31" t="s">
        <v>1669</v>
      </c>
      <c r="B1556" s="29">
        <v>0.0</v>
      </c>
      <c r="C1556" s="26"/>
      <c r="D1556" s="27">
        <v>0.0</v>
      </c>
      <c r="E1556" s="41"/>
    </row>
    <row r="1557" hidden="1">
      <c r="A1557" s="31" t="s">
        <v>1671</v>
      </c>
      <c r="B1557" s="29">
        <v>0.0</v>
      </c>
      <c r="C1557" s="26"/>
      <c r="D1557" s="27">
        <v>0.0</v>
      </c>
      <c r="E1557" s="28"/>
    </row>
    <row r="1558" hidden="1">
      <c r="A1558" s="31" t="s">
        <v>1673</v>
      </c>
      <c r="B1558" s="29">
        <v>2000.0</v>
      </c>
      <c r="C1558" s="26">
        <v>2040.0</v>
      </c>
      <c r="D1558" s="27">
        <v>40.0</v>
      </c>
      <c r="E1558" s="28"/>
    </row>
    <row r="1559" hidden="1">
      <c r="A1559" s="58" t="s">
        <v>1674</v>
      </c>
      <c r="B1559" s="29">
        <v>72458.0</v>
      </c>
      <c r="C1559" s="29">
        <v>75119.0</v>
      </c>
      <c r="D1559" s="27">
        <v>2661.0</v>
      </c>
      <c r="E1559" s="41"/>
    </row>
    <row r="1560" hidden="1">
      <c r="A1560" s="58" t="s">
        <v>1675</v>
      </c>
      <c r="B1560" s="29">
        <v>30307.0</v>
      </c>
      <c r="C1560" s="59">
        <v>35043.0</v>
      </c>
      <c r="D1560" s="27">
        <v>4736.0</v>
      </c>
      <c r="E1560" s="41"/>
    </row>
    <row r="1561" hidden="1">
      <c r="A1561" s="58" t="s">
        <v>1676</v>
      </c>
      <c r="B1561" s="29">
        <v>32447.0</v>
      </c>
      <c r="C1561" s="59">
        <v>28855.0</v>
      </c>
      <c r="D1561" s="27">
        <v>-3592.0</v>
      </c>
      <c r="E1561" s="41"/>
    </row>
    <row r="1562" hidden="1">
      <c r="A1562" s="58" t="s">
        <v>1677</v>
      </c>
      <c r="B1562" s="29">
        <v>23846.0</v>
      </c>
      <c r="C1562" s="59">
        <v>21347.0</v>
      </c>
      <c r="D1562" s="27">
        <v>-2499.0</v>
      </c>
      <c r="E1562" s="41"/>
    </row>
    <row r="1563" hidden="1">
      <c r="A1563" s="58" t="s">
        <v>1679</v>
      </c>
      <c r="B1563" s="29">
        <v>0.0</v>
      </c>
      <c r="C1563" s="59">
        <v>0.0</v>
      </c>
      <c r="D1563" s="27">
        <v>0.0</v>
      </c>
      <c r="E1563" s="41"/>
    </row>
    <row r="1564" hidden="1">
      <c r="A1564" s="58" t="s">
        <v>1680</v>
      </c>
      <c r="B1564" s="29">
        <v>0.0</v>
      </c>
      <c r="C1564" s="59">
        <v>0.0</v>
      </c>
      <c r="D1564" s="27">
        <v>0.0</v>
      </c>
      <c r="E1564" s="41"/>
    </row>
    <row r="1565" hidden="1">
      <c r="A1565" s="35" t="s">
        <v>1681</v>
      </c>
      <c r="B1565" s="29">
        <v>186895.8</v>
      </c>
      <c r="C1565" s="59">
        <v>181914.0</v>
      </c>
      <c r="D1565" s="27">
        <v>-4981.799999999988</v>
      </c>
      <c r="E1565" s="41"/>
    </row>
    <row r="1566" hidden="1">
      <c r="A1566" s="36" t="s">
        <v>1682</v>
      </c>
      <c r="B1566" s="42">
        <v>25.200000000000728</v>
      </c>
      <c r="C1566" s="71">
        <v>6353.0</v>
      </c>
      <c r="D1566" s="66">
        <v>6327.799999999999</v>
      </c>
      <c r="E1566" s="45"/>
    </row>
    <row r="1567" hidden="1"/>
    <row r="1568" hidden="1"/>
    <row r="1569" hidden="1">
      <c r="A1569" s="5" t="s">
        <v>1983</v>
      </c>
      <c r="B1569" s="6"/>
      <c r="C1569" s="6"/>
      <c r="D1569" s="6"/>
      <c r="E1569" s="7"/>
    </row>
    <row r="1570" hidden="1">
      <c r="A1570" s="10"/>
      <c r="B1570" s="11"/>
      <c r="C1570" s="11"/>
      <c r="D1570" s="11"/>
      <c r="E1570" s="12"/>
    </row>
    <row r="1571" hidden="1">
      <c r="A1571" s="5" t="s">
        <v>1655</v>
      </c>
      <c r="B1571" s="6"/>
      <c r="C1571" s="6"/>
      <c r="D1571" s="6"/>
      <c r="E1571" s="7"/>
    </row>
    <row r="1572" hidden="1">
      <c r="A1572" s="10"/>
      <c r="B1572" s="11"/>
      <c r="C1572" s="11"/>
      <c r="D1572" s="11"/>
      <c r="E1572" s="12"/>
    </row>
    <row r="1573" hidden="1">
      <c r="A1573" s="13">
        <v>45859.0</v>
      </c>
      <c r="B1573" s="6"/>
      <c r="C1573" s="54" t="s">
        <v>1656</v>
      </c>
      <c r="D1573" s="15">
        <v>45865.0</v>
      </c>
      <c r="E1573" s="7"/>
    </row>
    <row r="1574" hidden="1">
      <c r="A1574" s="10"/>
      <c r="B1574" s="11"/>
      <c r="C1574" s="16"/>
      <c r="D1574" s="11"/>
      <c r="E1574" s="12"/>
    </row>
    <row r="1575" hidden="1">
      <c r="A1575" s="55" t="s">
        <v>1985</v>
      </c>
      <c r="B1575" s="7"/>
      <c r="C1575" s="16"/>
      <c r="D1575" s="56" t="s">
        <v>1986</v>
      </c>
      <c r="E1575" s="7"/>
    </row>
    <row r="1576" hidden="1">
      <c r="A1576" s="10"/>
      <c r="B1576" s="12"/>
      <c r="C1576" s="16"/>
      <c r="D1576" s="11"/>
      <c r="E1576" s="12"/>
    </row>
    <row r="1577" hidden="1">
      <c r="A1577" s="19" t="s">
        <v>1657</v>
      </c>
      <c r="B1577" s="6"/>
      <c r="C1577" s="6"/>
      <c r="D1577" s="6"/>
      <c r="E1577" s="7"/>
    </row>
    <row r="1578" hidden="1">
      <c r="A1578" s="20" t="s">
        <v>1658</v>
      </c>
      <c r="B1578" s="21" t="s">
        <v>1659</v>
      </c>
      <c r="C1578" s="22" t="s">
        <v>1660</v>
      </c>
      <c r="D1578" s="21" t="s">
        <v>1661</v>
      </c>
      <c r="E1578" s="23" t="s">
        <v>13</v>
      </c>
    </row>
    <row r="1579" hidden="1">
      <c r="A1579" s="57" t="s">
        <v>1662</v>
      </c>
      <c r="B1579" s="25">
        <v>5872.0</v>
      </c>
      <c r="C1579" s="26">
        <v>5872.0</v>
      </c>
      <c r="D1579" s="27">
        <v>0.0</v>
      </c>
      <c r="E1579" s="40"/>
    </row>
    <row r="1580" hidden="1">
      <c r="A1580" s="57" t="s">
        <v>1663</v>
      </c>
      <c r="B1580" s="29">
        <v>15837.0</v>
      </c>
      <c r="C1580" s="26">
        <v>15368.0</v>
      </c>
      <c r="D1580" s="27">
        <v>-469.0</v>
      </c>
      <c r="E1580" s="40"/>
    </row>
    <row r="1581" hidden="1">
      <c r="A1581" s="57" t="s">
        <v>1664</v>
      </c>
      <c r="B1581" s="29">
        <v>0.0</v>
      </c>
      <c r="C1581" s="26"/>
      <c r="D1581" s="27">
        <v>0.0</v>
      </c>
      <c r="E1581" s="41"/>
    </row>
    <row r="1582" hidden="1">
      <c r="A1582" s="57" t="s">
        <v>1666</v>
      </c>
      <c r="B1582" s="25">
        <v>0.0</v>
      </c>
      <c r="C1582" s="26"/>
      <c r="D1582" s="27">
        <v>0.0</v>
      </c>
      <c r="E1582" s="40"/>
    </row>
    <row r="1583" hidden="1">
      <c r="A1583" s="31" t="s">
        <v>1668</v>
      </c>
      <c r="B1583" s="29">
        <v>0.0</v>
      </c>
      <c r="C1583" s="26"/>
      <c r="D1583" s="27">
        <v>0.0</v>
      </c>
      <c r="E1583" s="41"/>
    </row>
    <row r="1584" hidden="1">
      <c r="A1584" s="31" t="s">
        <v>1669</v>
      </c>
      <c r="B1584" s="29">
        <v>0.0</v>
      </c>
      <c r="C1584" s="26"/>
      <c r="D1584" s="27">
        <v>0.0</v>
      </c>
      <c r="E1584" s="41"/>
    </row>
    <row r="1585" hidden="1">
      <c r="A1585" s="31" t="s">
        <v>1671</v>
      </c>
      <c r="B1585" s="29">
        <v>0.0</v>
      </c>
      <c r="C1585" s="26"/>
      <c r="D1585" s="27">
        <v>0.0</v>
      </c>
      <c r="E1585" s="28"/>
    </row>
    <row r="1586" hidden="1">
      <c r="A1586" s="31" t="s">
        <v>1673</v>
      </c>
      <c r="B1586" s="29">
        <v>1880.0</v>
      </c>
      <c r="C1586" s="26">
        <v>1600.0</v>
      </c>
      <c r="D1586" s="27">
        <v>-280.0</v>
      </c>
      <c r="E1586" s="28"/>
    </row>
    <row r="1587" hidden="1">
      <c r="A1587" s="58" t="s">
        <v>1674</v>
      </c>
      <c r="B1587" s="29">
        <v>66450.0</v>
      </c>
      <c r="C1587" s="29">
        <v>66450.0</v>
      </c>
      <c r="D1587" s="27">
        <v>0.0</v>
      </c>
      <c r="E1587" s="41"/>
    </row>
    <row r="1588" hidden="1">
      <c r="A1588" s="58" t="s">
        <v>1675</v>
      </c>
      <c r="B1588" s="29">
        <v>23341.0</v>
      </c>
      <c r="C1588" s="59">
        <v>23341.0</v>
      </c>
      <c r="D1588" s="27">
        <v>0.0</v>
      </c>
      <c r="E1588" s="41"/>
    </row>
    <row r="1589" hidden="1">
      <c r="A1589" s="58" t="s">
        <v>1676</v>
      </c>
      <c r="B1589" s="29">
        <v>36716.0</v>
      </c>
      <c r="C1589" s="59">
        <v>36716.0</v>
      </c>
      <c r="D1589" s="27">
        <v>0.0</v>
      </c>
      <c r="E1589" s="41"/>
    </row>
    <row r="1590" hidden="1">
      <c r="A1590" s="58" t="s">
        <v>1677</v>
      </c>
      <c r="B1590" s="29">
        <v>20753.0</v>
      </c>
      <c r="C1590" s="59">
        <v>20753.0</v>
      </c>
      <c r="D1590" s="27">
        <v>0.0</v>
      </c>
      <c r="E1590" s="41"/>
    </row>
    <row r="1591" hidden="1">
      <c r="A1591" s="58" t="s">
        <v>1679</v>
      </c>
      <c r="B1591" s="29">
        <v>0.0</v>
      </c>
      <c r="C1591" s="59">
        <v>0.0</v>
      </c>
      <c r="D1591" s="27">
        <v>0.0</v>
      </c>
      <c r="E1591" s="41"/>
    </row>
    <row r="1592" hidden="1">
      <c r="A1592" s="58" t="s">
        <v>1680</v>
      </c>
      <c r="B1592" s="29">
        <v>0.0</v>
      </c>
      <c r="C1592" s="59">
        <v>0.0</v>
      </c>
      <c r="D1592" s="27">
        <v>0.0</v>
      </c>
      <c r="E1592" s="41"/>
    </row>
    <row r="1593" hidden="1">
      <c r="A1593" s="35" t="s">
        <v>1681</v>
      </c>
      <c r="B1593" s="29">
        <v>170817.5</v>
      </c>
      <c r="C1593" s="59">
        <v>170817.5</v>
      </c>
      <c r="D1593" s="27">
        <v>0.0</v>
      </c>
      <c r="E1593" s="41"/>
    </row>
    <row r="1594" hidden="1">
      <c r="A1594" s="36" t="s">
        <v>1682</v>
      </c>
      <c r="B1594" s="42">
        <v>31.5</v>
      </c>
      <c r="C1594" s="71">
        <v>-717.5</v>
      </c>
      <c r="D1594" s="66">
        <v>-749.0</v>
      </c>
      <c r="E1594" s="45"/>
    </row>
    <row r="1595" hidden="1"/>
    <row r="1596" hidden="1"/>
    <row r="1597" hidden="1">
      <c r="A1597" s="5" t="s">
        <v>1983</v>
      </c>
      <c r="B1597" s="6"/>
      <c r="C1597" s="6"/>
      <c r="D1597" s="6"/>
      <c r="E1597" s="7"/>
    </row>
    <row r="1598" hidden="1">
      <c r="A1598" s="10"/>
      <c r="B1598" s="11"/>
      <c r="C1598" s="11"/>
      <c r="D1598" s="11"/>
      <c r="E1598" s="12"/>
    </row>
    <row r="1599" hidden="1">
      <c r="A1599" s="5" t="s">
        <v>1655</v>
      </c>
      <c r="B1599" s="6"/>
      <c r="C1599" s="6"/>
      <c r="D1599" s="6"/>
      <c r="E1599" s="7"/>
    </row>
    <row r="1600" hidden="1">
      <c r="A1600" s="10"/>
      <c r="B1600" s="11"/>
      <c r="C1600" s="11"/>
      <c r="D1600" s="11"/>
      <c r="E1600" s="12"/>
    </row>
    <row r="1601" hidden="1">
      <c r="A1601" s="13">
        <v>45866.0</v>
      </c>
      <c r="B1601" s="6"/>
      <c r="C1601" s="54" t="s">
        <v>1656</v>
      </c>
      <c r="D1601" s="15">
        <v>45869.0</v>
      </c>
      <c r="E1601" s="7"/>
    </row>
    <row r="1602" hidden="1">
      <c r="A1602" s="10"/>
      <c r="B1602" s="11"/>
      <c r="C1602" s="16"/>
      <c r="D1602" s="11"/>
      <c r="E1602" s="12"/>
    </row>
    <row r="1603" hidden="1">
      <c r="A1603" s="55" t="s">
        <v>1985</v>
      </c>
      <c r="B1603" s="7"/>
      <c r="C1603" s="16"/>
      <c r="D1603" s="56" t="s">
        <v>2000</v>
      </c>
      <c r="E1603" s="7"/>
    </row>
    <row r="1604" hidden="1">
      <c r="A1604" s="10"/>
      <c r="B1604" s="12"/>
      <c r="C1604" s="16"/>
      <c r="D1604" s="11"/>
      <c r="E1604" s="12"/>
    </row>
    <row r="1605" hidden="1">
      <c r="A1605" s="19" t="s">
        <v>1657</v>
      </c>
      <c r="B1605" s="6"/>
      <c r="C1605" s="6"/>
      <c r="D1605" s="6"/>
      <c r="E1605" s="7"/>
    </row>
    <row r="1606" hidden="1">
      <c r="A1606" s="20" t="s">
        <v>1658</v>
      </c>
      <c r="B1606" s="21" t="s">
        <v>1659</v>
      </c>
      <c r="C1606" s="22" t="s">
        <v>1660</v>
      </c>
      <c r="D1606" s="21" t="s">
        <v>1661</v>
      </c>
      <c r="E1606" s="23" t="s">
        <v>13</v>
      </c>
    </row>
    <row r="1607" hidden="1">
      <c r="A1607" s="57" t="s">
        <v>1662</v>
      </c>
      <c r="B1607" s="25">
        <v>1113.0</v>
      </c>
      <c r="C1607" s="26">
        <v>1113.0</v>
      </c>
      <c r="D1607" s="27">
        <v>0.0</v>
      </c>
      <c r="E1607" s="40"/>
    </row>
    <row r="1608" hidden="1">
      <c r="A1608" s="57" t="s">
        <v>1663</v>
      </c>
      <c r="B1608" s="29">
        <v>5999.0</v>
      </c>
      <c r="C1608" s="26">
        <v>5999.0</v>
      </c>
      <c r="D1608" s="27">
        <v>0.0</v>
      </c>
      <c r="E1608" s="40"/>
    </row>
    <row r="1609" hidden="1">
      <c r="A1609" s="57" t="s">
        <v>1664</v>
      </c>
      <c r="B1609" s="29">
        <v>0.0</v>
      </c>
      <c r="C1609" s="26"/>
      <c r="D1609" s="27">
        <v>0.0</v>
      </c>
      <c r="E1609" s="41"/>
    </row>
    <row r="1610" hidden="1">
      <c r="A1610" s="57" t="s">
        <v>1666</v>
      </c>
      <c r="B1610" s="25">
        <v>0.0</v>
      </c>
      <c r="C1610" s="26"/>
      <c r="D1610" s="27">
        <v>0.0</v>
      </c>
      <c r="E1610" s="40"/>
    </row>
    <row r="1611" hidden="1">
      <c r="A1611" s="31" t="s">
        <v>1668</v>
      </c>
      <c r="B1611" s="29">
        <v>0.0</v>
      </c>
      <c r="C1611" s="26"/>
      <c r="D1611" s="27">
        <v>0.0</v>
      </c>
      <c r="E1611" s="41"/>
    </row>
    <row r="1612" hidden="1">
      <c r="A1612" s="31" t="s">
        <v>1669</v>
      </c>
      <c r="B1612" s="29">
        <v>0.0</v>
      </c>
      <c r="C1612" s="26"/>
      <c r="D1612" s="27">
        <v>0.0</v>
      </c>
      <c r="E1612" s="41"/>
    </row>
    <row r="1613" hidden="1">
      <c r="A1613" s="31" t="s">
        <v>1671</v>
      </c>
      <c r="B1613" s="29">
        <v>0.0</v>
      </c>
      <c r="C1613" s="26"/>
      <c r="D1613" s="27">
        <v>0.0</v>
      </c>
      <c r="E1613" s="28"/>
    </row>
    <row r="1614" hidden="1">
      <c r="A1614" s="31" t="s">
        <v>1673</v>
      </c>
      <c r="B1614" s="29">
        <v>960.0</v>
      </c>
      <c r="C1614" s="26">
        <v>960.0</v>
      </c>
      <c r="D1614" s="27">
        <v>0.0</v>
      </c>
      <c r="E1614" s="28"/>
    </row>
    <row r="1615" hidden="1">
      <c r="A1615" s="58" t="s">
        <v>1674</v>
      </c>
      <c r="B1615" s="29">
        <v>26691.0</v>
      </c>
      <c r="C1615" s="29">
        <v>27055.0</v>
      </c>
      <c r="D1615" s="27">
        <v>364.0</v>
      </c>
      <c r="E1615" s="41"/>
    </row>
    <row r="1616" hidden="1">
      <c r="A1616" s="58" t="s">
        <v>1675</v>
      </c>
      <c r="B1616" s="29">
        <v>10784.0</v>
      </c>
      <c r="C1616" s="59">
        <v>10784.0</v>
      </c>
      <c r="D1616" s="27">
        <v>0.0</v>
      </c>
      <c r="E1616" s="41"/>
    </row>
    <row r="1617" hidden="1">
      <c r="A1617" s="58" t="s">
        <v>1676</v>
      </c>
      <c r="B1617" s="29">
        <v>22435.0</v>
      </c>
      <c r="C1617" s="59">
        <v>22435.0</v>
      </c>
      <c r="D1617" s="27">
        <v>0.0</v>
      </c>
      <c r="E1617" s="41"/>
    </row>
    <row r="1618" hidden="1">
      <c r="A1618" s="58" t="s">
        <v>1677</v>
      </c>
      <c r="B1618" s="29">
        <v>14651.0</v>
      </c>
      <c r="C1618" s="59">
        <v>14651.0</v>
      </c>
      <c r="D1618" s="27">
        <v>0.0</v>
      </c>
      <c r="E1618" s="41"/>
    </row>
    <row r="1619" hidden="1">
      <c r="A1619" s="58" t="s">
        <v>1679</v>
      </c>
      <c r="B1619" s="29">
        <v>0.0</v>
      </c>
      <c r="C1619" s="59">
        <v>0.0</v>
      </c>
      <c r="D1619" s="27">
        <v>0.0</v>
      </c>
      <c r="E1619" s="41"/>
    </row>
    <row r="1620" hidden="1">
      <c r="A1620" s="58" t="s">
        <v>1680</v>
      </c>
      <c r="B1620" s="29">
        <v>0.0</v>
      </c>
      <c r="C1620" s="59">
        <v>0.0</v>
      </c>
      <c r="D1620" s="27">
        <v>0.0</v>
      </c>
      <c r="E1620" s="41"/>
    </row>
    <row r="1621" hidden="1">
      <c r="A1621" s="35" t="s">
        <v>1681</v>
      </c>
      <c r="B1621" s="29">
        <v>82632.5</v>
      </c>
      <c r="C1621" s="59">
        <v>82996.5</v>
      </c>
      <c r="D1621" s="27">
        <v>364.0</v>
      </c>
      <c r="E1621" s="41"/>
    </row>
    <row r="1622" hidden="1">
      <c r="A1622" s="36" t="s">
        <v>1682</v>
      </c>
      <c r="B1622" s="42">
        <v>0.5</v>
      </c>
      <c r="C1622" s="71">
        <v>0.5</v>
      </c>
      <c r="D1622" s="66">
        <v>0.0</v>
      </c>
      <c r="E1622" s="45"/>
    </row>
    <row r="1623" hidden="1"/>
    <row r="1624" hidden="1"/>
    <row r="1625" hidden="1">
      <c r="A1625" s="5" t="s">
        <v>1983</v>
      </c>
      <c r="B1625" s="6"/>
      <c r="C1625" s="6"/>
      <c r="D1625" s="6"/>
      <c r="E1625" s="7"/>
    </row>
    <row r="1626" hidden="1">
      <c r="A1626" s="10"/>
      <c r="B1626" s="11"/>
      <c r="C1626" s="11"/>
      <c r="D1626" s="11"/>
      <c r="E1626" s="12"/>
    </row>
    <row r="1627" hidden="1">
      <c r="A1627" s="5" t="s">
        <v>1655</v>
      </c>
      <c r="B1627" s="6"/>
      <c r="C1627" s="6"/>
      <c r="D1627" s="6"/>
      <c r="E1627" s="7"/>
    </row>
    <row r="1628" hidden="1">
      <c r="A1628" s="10"/>
      <c r="B1628" s="11"/>
      <c r="C1628" s="11"/>
      <c r="D1628" s="11"/>
      <c r="E1628" s="12"/>
    </row>
    <row r="1629" hidden="1">
      <c r="A1629" s="13">
        <v>45870.0</v>
      </c>
      <c r="B1629" s="6"/>
      <c r="C1629" s="54" t="s">
        <v>1656</v>
      </c>
      <c r="D1629" s="15">
        <v>45872.0</v>
      </c>
      <c r="E1629" s="7"/>
    </row>
    <row r="1630" hidden="1">
      <c r="A1630" s="10"/>
      <c r="B1630" s="11"/>
      <c r="C1630" s="16"/>
      <c r="D1630" s="11"/>
      <c r="E1630" s="12"/>
    </row>
    <row r="1631" hidden="1">
      <c r="A1631" s="55" t="s">
        <v>1992</v>
      </c>
      <c r="B1631" s="7"/>
      <c r="C1631" s="16"/>
      <c r="D1631" s="56" t="s">
        <v>1986</v>
      </c>
      <c r="E1631" s="7"/>
    </row>
    <row r="1632" hidden="1">
      <c r="A1632" s="10"/>
      <c r="B1632" s="12"/>
      <c r="C1632" s="16"/>
      <c r="D1632" s="11"/>
      <c r="E1632" s="12"/>
    </row>
    <row r="1633" hidden="1">
      <c r="A1633" s="19" t="s">
        <v>1657</v>
      </c>
      <c r="B1633" s="6"/>
      <c r="C1633" s="6"/>
      <c r="D1633" s="6"/>
      <c r="E1633" s="7"/>
    </row>
    <row r="1634" hidden="1">
      <c r="A1634" s="20" t="s">
        <v>1658</v>
      </c>
      <c r="B1634" s="21" t="s">
        <v>1659</v>
      </c>
      <c r="C1634" s="22" t="s">
        <v>1660</v>
      </c>
      <c r="D1634" s="21" t="s">
        <v>1661</v>
      </c>
      <c r="E1634" s="23" t="s">
        <v>13</v>
      </c>
    </row>
    <row r="1635" hidden="1">
      <c r="A1635" s="57" t="s">
        <v>1662</v>
      </c>
      <c r="B1635" s="25">
        <v>3376.0</v>
      </c>
      <c r="C1635" s="26">
        <v>3376.0</v>
      </c>
      <c r="D1635" s="27">
        <v>0.0</v>
      </c>
      <c r="E1635" s="40"/>
    </row>
    <row r="1636" hidden="1">
      <c r="A1636" s="57" t="s">
        <v>1663</v>
      </c>
      <c r="B1636" s="29">
        <v>7720.0</v>
      </c>
      <c r="C1636" s="26">
        <v>7720.0</v>
      </c>
      <c r="D1636" s="27">
        <v>0.0</v>
      </c>
      <c r="E1636" s="40"/>
    </row>
    <row r="1637" hidden="1">
      <c r="A1637" s="57" t="s">
        <v>1664</v>
      </c>
      <c r="B1637" s="29">
        <v>420.0</v>
      </c>
      <c r="C1637" s="26">
        <v>420.0</v>
      </c>
      <c r="D1637" s="27">
        <v>0.0</v>
      </c>
      <c r="E1637" s="41"/>
    </row>
    <row r="1638" hidden="1">
      <c r="A1638" s="57" t="s">
        <v>1666</v>
      </c>
      <c r="B1638" s="25">
        <v>0.0</v>
      </c>
      <c r="C1638" s="26"/>
      <c r="D1638" s="27">
        <v>0.0</v>
      </c>
      <c r="E1638" s="40"/>
    </row>
    <row r="1639" hidden="1">
      <c r="A1639" s="31" t="s">
        <v>1668</v>
      </c>
      <c r="B1639" s="29">
        <v>0.0</v>
      </c>
      <c r="C1639" s="26"/>
      <c r="D1639" s="27">
        <v>0.0</v>
      </c>
      <c r="E1639" s="41"/>
    </row>
    <row r="1640" hidden="1">
      <c r="A1640" s="31" t="s">
        <v>1669</v>
      </c>
      <c r="B1640" s="29">
        <v>0.0</v>
      </c>
      <c r="C1640" s="26"/>
      <c r="D1640" s="27">
        <v>0.0</v>
      </c>
      <c r="E1640" s="41"/>
    </row>
    <row r="1641" hidden="1">
      <c r="A1641" s="31" t="s">
        <v>1671</v>
      </c>
      <c r="B1641" s="29">
        <v>0.0</v>
      </c>
      <c r="C1641" s="26"/>
      <c r="D1641" s="27">
        <v>0.0</v>
      </c>
      <c r="E1641" s="28"/>
    </row>
    <row r="1642" hidden="1">
      <c r="A1642" s="31" t="s">
        <v>1673</v>
      </c>
      <c r="B1642" s="29">
        <v>1000.0</v>
      </c>
      <c r="C1642" s="26">
        <v>1000.0</v>
      </c>
      <c r="D1642" s="27">
        <v>0.0</v>
      </c>
      <c r="E1642" s="28"/>
    </row>
    <row r="1643" hidden="1">
      <c r="A1643" s="58" t="s">
        <v>1674</v>
      </c>
      <c r="B1643" s="29">
        <v>34828.0</v>
      </c>
      <c r="C1643" s="29">
        <v>34828.0</v>
      </c>
      <c r="D1643" s="27">
        <v>0.0</v>
      </c>
      <c r="E1643" s="41"/>
    </row>
    <row r="1644" hidden="1">
      <c r="A1644" s="58" t="s">
        <v>1675</v>
      </c>
      <c r="B1644" s="29">
        <v>12257.0</v>
      </c>
      <c r="C1644" s="59">
        <v>12257.0</v>
      </c>
      <c r="D1644" s="27">
        <v>0.0</v>
      </c>
      <c r="E1644" s="41"/>
    </row>
    <row r="1645" hidden="1">
      <c r="A1645" s="58" t="s">
        <v>1676</v>
      </c>
      <c r="B1645" s="29">
        <v>14983.0</v>
      </c>
      <c r="C1645" s="59">
        <v>14983.0</v>
      </c>
      <c r="D1645" s="27">
        <v>0.0</v>
      </c>
      <c r="E1645" s="41"/>
    </row>
    <row r="1646" hidden="1">
      <c r="A1646" s="58" t="s">
        <v>1677</v>
      </c>
      <c r="B1646" s="29">
        <v>13407.0</v>
      </c>
      <c r="C1646" s="59">
        <v>13407.0</v>
      </c>
      <c r="D1646" s="27">
        <v>0.0</v>
      </c>
      <c r="E1646" s="41"/>
    </row>
    <row r="1647" hidden="1">
      <c r="A1647" s="58" t="s">
        <v>1679</v>
      </c>
      <c r="B1647" s="29">
        <v>1313.0</v>
      </c>
      <c r="C1647" s="59">
        <v>1313.0</v>
      </c>
      <c r="D1647" s="27">
        <v>0.0</v>
      </c>
      <c r="E1647" s="41"/>
    </row>
    <row r="1648" hidden="1">
      <c r="A1648" s="58" t="s">
        <v>1680</v>
      </c>
      <c r="B1648" s="29">
        <v>0.0</v>
      </c>
      <c r="C1648" s="59">
        <v>0.0</v>
      </c>
      <c r="D1648" s="27">
        <v>0.0</v>
      </c>
      <c r="E1648" s="41"/>
    </row>
    <row r="1649" hidden="1">
      <c r="A1649" s="35" t="s">
        <v>1681</v>
      </c>
      <c r="B1649" s="29">
        <v>89304.0</v>
      </c>
      <c r="C1649" s="59">
        <v>89304.0</v>
      </c>
      <c r="D1649" s="27">
        <v>0.0</v>
      </c>
      <c r="E1649" s="41"/>
    </row>
    <row r="1650" hidden="1">
      <c r="A1650" s="36" t="s">
        <v>1682</v>
      </c>
      <c r="B1650" s="42">
        <v>0.0</v>
      </c>
      <c r="C1650" s="71">
        <v>0.0</v>
      </c>
      <c r="D1650" s="66">
        <v>0.0</v>
      </c>
      <c r="E1650" s="45"/>
    </row>
    <row r="1651" hidden="1"/>
    <row r="1652" hidden="1"/>
    <row r="1653" hidden="1">
      <c r="A1653" s="5" t="s">
        <v>1983</v>
      </c>
      <c r="B1653" s="6"/>
      <c r="C1653" s="6"/>
      <c r="D1653" s="6"/>
      <c r="E1653" s="7"/>
    </row>
    <row r="1654" hidden="1">
      <c r="A1654" s="10"/>
      <c r="B1654" s="11"/>
      <c r="C1654" s="11"/>
      <c r="D1654" s="11"/>
      <c r="E1654" s="12"/>
    </row>
    <row r="1655" hidden="1">
      <c r="A1655" s="5" t="s">
        <v>1655</v>
      </c>
      <c r="B1655" s="6"/>
      <c r="C1655" s="6"/>
      <c r="D1655" s="6"/>
      <c r="E1655" s="7"/>
    </row>
    <row r="1656" hidden="1">
      <c r="A1656" s="10"/>
      <c r="B1656" s="11"/>
      <c r="C1656" s="11"/>
      <c r="D1656" s="11"/>
      <c r="E1656" s="12"/>
    </row>
    <row r="1657" hidden="1">
      <c r="A1657" s="13">
        <v>45873.0</v>
      </c>
      <c r="B1657" s="6"/>
      <c r="C1657" s="54" t="s">
        <v>1656</v>
      </c>
      <c r="D1657" s="15">
        <v>45879.0</v>
      </c>
      <c r="E1657" s="7"/>
    </row>
    <row r="1658" hidden="1">
      <c r="A1658" s="10"/>
      <c r="B1658" s="11"/>
      <c r="C1658" s="16"/>
      <c r="D1658" s="11"/>
      <c r="E1658" s="12"/>
    </row>
    <row r="1659" hidden="1">
      <c r="A1659" s="55" t="s">
        <v>1985</v>
      </c>
      <c r="B1659" s="7"/>
      <c r="C1659" s="16"/>
      <c r="D1659" s="56" t="s">
        <v>1986</v>
      </c>
      <c r="E1659" s="7"/>
    </row>
    <row r="1660" hidden="1">
      <c r="A1660" s="10"/>
      <c r="B1660" s="12"/>
      <c r="C1660" s="16"/>
      <c r="D1660" s="11"/>
      <c r="E1660" s="12"/>
    </row>
    <row r="1661" hidden="1">
      <c r="A1661" s="19" t="s">
        <v>1657</v>
      </c>
      <c r="B1661" s="6"/>
      <c r="C1661" s="6"/>
      <c r="D1661" s="6"/>
      <c r="E1661" s="7"/>
    </row>
    <row r="1662" hidden="1">
      <c r="A1662" s="20" t="s">
        <v>1658</v>
      </c>
      <c r="B1662" s="21" t="s">
        <v>1659</v>
      </c>
      <c r="C1662" s="22" t="s">
        <v>1660</v>
      </c>
      <c r="D1662" s="21" t="s">
        <v>1661</v>
      </c>
      <c r="E1662" s="23" t="s">
        <v>13</v>
      </c>
    </row>
    <row r="1663" hidden="1">
      <c r="A1663" s="57" t="s">
        <v>1662</v>
      </c>
      <c r="B1663" s="25">
        <v>9185.0</v>
      </c>
      <c r="C1663" s="26">
        <v>7276.0</v>
      </c>
      <c r="D1663" s="27">
        <v>-1909.0</v>
      </c>
      <c r="E1663" s="40"/>
    </row>
    <row r="1664" hidden="1">
      <c r="A1664" s="57" t="s">
        <v>1663</v>
      </c>
      <c r="B1664" s="29">
        <v>15635.0</v>
      </c>
      <c r="C1664" s="26">
        <v>15635.0</v>
      </c>
      <c r="D1664" s="27">
        <v>0.0</v>
      </c>
      <c r="E1664" s="40"/>
    </row>
    <row r="1665" hidden="1">
      <c r="A1665" s="57" t="s">
        <v>1664</v>
      </c>
      <c r="B1665" s="29">
        <v>0.0</v>
      </c>
      <c r="C1665" s="26"/>
      <c r="D1665" s="27">
        <v>0.0</v>
      </c>
      <c r="E1665" s="41"/>
    </row>
    <row r="1666" hidden="1">
      <c r="A1666" s="57" t="s">
        <v>1666</v>
      </c>
      <c r="B1666" s="25">
        <v>0.0</v>
      </c>
      <c r="C1666" s="26"/>
      <c r="D1666" s="27">
        <v>0.0</v>
      </c>
      <c r="E1666" s="40"/>
    </row>
    <row r="1667" hidden="1">
      <c r="A1667" s="31" t="s">
        <v>1668</v>
      </c>
      <c r="B1667" s="29">
        <v>0.0</v>
      </c>
      <c r="C1667" s="26"/>
      <c r="D1667" s="27">
        <v>0.0</v>
      </c>
      <c r="E1667" s="41"/>
    </row>
    <row r="1668" hidden="1">
      <c r="A1668" s="31" t="s">
        <v>1669</v>
      </c>
      <c r="B1668" s="29">
        <v>0.0</v>
      </c>
      <c r="C1668" s="26"/>
      <c r="D1668" s="27">
        <v>0.0</v>
      </c>
      <c r="E1668" s="41"/>
    </row>
    <row r="1669" hidden="1">
      <c r="A1669" s="31" t="s">
        <v>1671</v>
      </c>
      <c r="B1669" s="29">
        <v>0.0</v>
      </c>
      <c r="C1669" s="26"/>
      <c r="D1669" s="27">
        <v>0.0</v>
      </c>
      <c r="E1669" s="28"/>
    </row>
    <row r="1670" hidden="1">
      <c r="A1670" s="31" t="s">
        <v>1673</v>
      </c>
      <c r="B1670" s="29">
        <v>1760.0</v>
      </c>
      <c r="C1670" s="26">
        <v>1760.0</v>
      </c>
      <c r="D1670" s="27">
        <v>0.0</v>
      </c>
      <c r="E1670" s="28"/>
    </row>
    <row r="1671" hidden="1">
      <c r="A1671" s="58" t="s">
        <v>1674</v>
      </c>
      <c r="B1671" s="29">
        <v>61183.0</v>
      </c>
      <c r="C1671" s="29">
        <v>61183.0</v>
      </c>
      <c r="D1671" s="27">
        <v>0.0</v>
      </c>
      <c r="E1671" s="41"/>
    </row>
    <row r="1672" hidden="1">
      <c r="A1672" s="58" t="s">
        <v>1675</v>
      </c>
      <c r="B1672" s="29">
        <v>23484.0</v>
      </c>
      <c r="C1672" s="59">
        <v>23195.0</v>
      </c>
      <c r="D1672" s="27">
        <v>-289.0</v>
      </c>
      <c r="E1672" s="41"/>
    </row>
    <row r="1673" hidden="1">
      <c r="A1673" s="58" t="s">
        <v>1676</v>
      </c>
      <c r="B1673" s="29">
        <v>29990.0</v>
      </c>
      <c r="C1673" s="59">
        <v>29990.0</v>
      </c>
      <c r="D1673" s="27">
        <v>0.0</v>
      </c>
      <c r="E1673" s="41"/>
    </row>
    <row r="1674" hidden="1">
      <c r="A1674" s="58" t="s">
        <v>1677</v>
      </c>
      <c r="B1674" s="29">
        <v>23194.0</v>
      </c>
      <c r="C1674" s="59">
        <v>23194.0</v>
      </c>
      <c r="D1674" s="27">
        <v>0.0</v>
      </c>
      <c r="E1674" s="41"/>
    </row>
    <row r="1675" hidden="1">
      <c r="A1675" s="58" t="s">
        <v>1679</v>
      </c>
      <c r="B1675" s="29">
        <v>403.0</v>
      </c>
      <c r="C1675" s="59">
        <v>403.0</v>
      </c>
      <c r="D1675" s="27">
        <v>0.0</v>
      </c>
      <c r="E1675" s="41"/>
    </row>
    <row r="1676" hidden="1">
      <c r="A1676" s="58" t="s">
        <v>1680</v>
      </c>
      <c r="B1676" s="29">
        <v>0.0</v>
      </c>
      <c r="C1676" s="59">
        <v>0.0</v>
      </c>
      <c r="D1676" s="27">
        <v>0.0</v>
      </c>
      <c r="E1676" s="41"/>
    </row>
    <row r="1677" hidden="1">
      <c r="A1677" s="35" t="s">
        <v>1681</v>
      </c>
      <c r="B1677" s="29">
        <v>162924.80000000002</v>
      </c>
      <c r="C1677" s="59">
        <v>162635.8</v>
      </c>
      <c r="D1677" s="27">
        <v>-289.0000000000291</v>
      </c>
      <c r="E1677" s="41"/>
    </row>
    <row r="1678" hidden="1">
      <c r="A1678" s="36" t="s">
        <v>1682</v>
      </c>
      <c r="B1678" s="42">
        <v>1909.199999999997</v>
      </c>
      <c r="C1678" s="71">
        <v>0.20000000001164153</v>
      </c>
      <c r="D1678" s="66">
        <v>-1908.9999999999854</v>
      </c>
      <c r="E1678" s="45"/>
    </row>
    <row r="1679" hidden="1"/>
    <row r="1680" hidden="1"/>
    <row r="1681" hidden="1">
      <c r="A1681" s="5" t="s">
        <v>1983</v>
      </c>
      <c r="B1681" s="6"/>
      <c r="C1681" s="6"/>
      <c r="D1681" s="6"/>
      <c r="E1681" s="7"/>
    </row>
    <row r="1682" hidden="1">
      <c r="A1682" s="10"/>
      <c r="B1682" s="11"/>
      <c r="C1682" s="11"/>
      <c r="D1682" s="11"/>
      <c r="E1682" s="12"/>
    </row>
    <row r="1683" hidden="1">
      <c r="A1683" s="5" t="s">
        <v>1655</v>
      </c>
      <c r="B1683" s="6"/>
      <c r="C1683" s="6"/>
      <c r="D1683" s="6"/>
      <c r="E1683" s="7"/>
    </row>
    <row r="1684" hidden="1">
      <c r="A1684" s="10"/>
      <c r="B1684" s="11"/>
      <c r="C1684" s="11"/>
      <c r="D1684" s="11"/>
      <c r="E1684" s="12"/>
    </row>
    <row r="1685" hidden="1">
      <c r="A1685" s="13">
        <v>45880.0</v>
      </c>
      <c r="B1685" s="6"/>
      <c r="C1685" s="54" t="s">
        <v>1656</v>
      </c>
      <c r="D1685" s="15">
        <v>45886.0</v>
      </c>
      <c r="E1685" s="7"/>
    </row>
    <row r="1686" hidden="1">
      <c r="A1686" s="10"/>
      <c r="B1686" s="11"/>
      <c r="C1686" s="16"/>
      <c r="D1686" s="11"/>
      <c r="E1686" s="12"/>
    </row>
    <row r="1687" hidden="1">
      <c r="A1687" s="55" t="s">
        <v>1985</v>
      </c>
      <c r="B1687" s="7"/>
      <c r="C1687" s="16"/>
      <c r="D1687" s="56" t="s">
        <v>1986</v>
      </c>
      <c r="E1687" s="7"/>
    </row>
    <row r="1688" hidden="1">
      <c r="A1688" s="10"/>
      <c r="B1688" s="12"/>
      <c r="C1688" s="16"/>
      <c r="D1688" s="11"/>
      <c r="E1688" s="12"/>
    </row>
    <row r="1689" hidden="1">
      <c r="A1689" s="19" t="s">
        <v>1657</v>
      </c>
      <c r="B1689" s="6"/>
      <c r="C1689" s="6"/>
      <c r="D1689" s="6"/>
      <c r="E1689" s="7"/>
    </row>
    <row r="1690" hidden="1">
      <c r="A1690" s="20" t="s">
        <v>1658</v>
      </c>
      <c r="B1690" s="21" t="s">
        <v>1659</v>
      </c>
      <c r="C1690" s="22" t="s">
        <v>1660</v>
      </c>
      <c r="D1690" s="21" t="s">
        <v>1661</v>
      </c>
      <c r="E1690" s="23" t="s">
        <v>13</v>
      </c>
    </row>
    <row r="1691" hidden="1">
      <c r="A1691" s="57" t="s">
        <v>1662</v>
      </c>
      <c r="B1691" s="25">
        <v>10046.0</v>
      </c>
      <c r="C1691" s="26">
        <v>10046.0</v>
      </c>
      <c r="D1691" s="27">
        <v>0.0</v>
      </c>
      <c r="E1691" s="40"/>
    </row>
    <row r="1692" hidden="1">
      <c r="A1692" s="57" t="s">
        <v>1663</v>
      </c>
      <c r="B1692" s="29">
        <v>11989.0</v>
      </c>
      <c r="C1692" s="26">
        <v>11989.0</v>
      </c>
      <c r="D1692" s="27">
        <v>0.0</v>
      </c>
      <c r="E1692" s="40"/>
    </row>
    <row r="1693" hidden="1">
      <c r="A1693" s="57" t="s">
        <v>1664</v>
      </c>
      <c r="B1693" s="29">
        <v>0.0</v>
      </c>
      <c r="C1693" s="26"/>
      <c r="D1693" s="27">
        <v>0.0</v>
      </c>
      <c r="E1693" s="41"/>
    </row>
    <row r="1694" hidden="1">
      <c r="A1694" s="57" t="s">
        <v>1666</v>
      </c>
      <c r="B1694" s="25">
        <v>0.0</v>
      </c>
      <c r="C1694" s="26"/>
      <c r="D1694" s="27">
        <v>0.0</v>
      </c>
      <c r="E1694" s="40"/>
    </row>
    <row r="1695" hidden="1">
      <c r="A1695" s="31" t="s">
        <v>1668</v>
      </c>
      <c r="B1695" s="29">
        <v>0.0</v>
      </c>
      <c r="C1695" s="26"/>
      <c r="D1695" s="27">
        <v>0.0</v>
      </c>
      <c r="E1695" s="41"/>
    </row>
    <row r="1696" hidden="1">
      <c r="A1696" s="31" t="s">
        <v>1669</v>
      </c>
      <c r="B1696" s="29">
        <v>0.0</v>
      </c>
      <c r="C1696" s="26"/>
      <c r="D1696" s="27">
        <v>0.0</v>
      </c>
      <c r="E1696" s="41"/>
    </row>
    <row r="1697" hidden="1">
      <c r="A1697" s="31" t="s">
        <v>1671</v>
      </c>
      <c r="B1697" s="29">
        <v>0.0</v>
      </c>
      <c r="C1697" s="26"/>
      <c r="D1697" s="27">
        <v>0.0</v>
      </c>
      <c r="E1697" s="28"/>
    </row>
    <row r="1698" hidden="1">
      <c r="A1698" s="31" t="s">
        <v>1673</v>
      </c>
      <c r="B1698" s="29">
        <v>2200.0</v>
      </c>
      <c r="C1698" s="26">
        <v>2200.0</v>
      </c>
      <c r="D1698" s="27">
        <v>0.0</v>
      </c>
      <c r="E1698" s="28"/>
    </row>
    <row r="1699" hidden="1">
      <c r="A1699" s="58" t="s">
        <v>1674</v>
      </c>
      <c r="B1699" s="29">
        <v>70053.0</v>
      </c>
      <c r="C1699" s="29">
        <v>70053.0</v>
      </c>
      <c r="D1699" s="27">
        <v>0.0</v>
      </c>
      <c r="E1699" s="41"/>
    </row>
    <row r="1700" hidden="1">
      <c r="A1700" s="58" t="s">
        <v>1675</v>
      </c>
      <c r="B1700" s="29">
        <v>30453.0</v>
      </c>
      <c r="C1700" s="59">
        <v>31166.0</v>
      </c>
      <c r="D1700" s="27">
        <v>713.0</v>
      </c>
      <c r="E1700" s="41"/>
    </row>
    <row r="1701" hidden="1">
      <c r="A1701" s="58" t="s">
        <v>1676</v>
      </c>
      <c r="B1701" s="29">
        <v>34508.0</v>
      </c>
      <c r="C1701" s="59">
        <v>34508.0</v>
      </c>
      <c r="D1701" s="27">
        <v>0.0</v>
      </c>
      <c r="E1701" s="41"/>
    </row>
    <row r="1702" hidden="1">
      <c r="A1702" s="58" t="s">
        <v>1677</v>
      </c>
      <c r="B1702" s="29">
        <v>30021.0</v>
      </c>
      <c r="C1702" s="59">
        <v>30021.0</v>
      </c>
      <c r="D1702" s="27">
        <v>0.0</v>
      </c>
      <c r="E1702" s="41"/>
    </row>
    <row r="1703" hidden="1">
      <c r="A1703" s="58" t="s">
        <v>1679</v>
      </c>
      <c r="B1703" s="29">
        <v>617.0</v>
      </c>
      <c r="C1703" s="59">
        <v>617.0</v>
      </c>
      <c r="D1703" s="27">
        <v>0.0</v>
      </c>
      <c r="E1703" s="41"/>
    </row>
    <row r="1704" hidden="1">
      <c r="A1704" s="58" t="s">
        <v>1680</v>
      </c>
      <c r="B1704" s="29">
        <v>0.0</v>
      </c>
      <c r="C1704" s="59">
        <v>0.0</v>
      </c>
      <c r="D1704" s="27">
        <v>0.0</v>
      </c>
      <c r="E1704" s="41"/>
    </row>
    <row r="1705" hidden="1">
      <c r="A1705" s="35" t="s">
        <v>1681</v>
      </c>
      <c r="B1705" s="29">
        <v>189886.5</v>
      </c>
      <c r="C1705" s="59">
        <v>190599.5</v>
      </c>
      <c r="D1705" s="27">
        <v>713.0</v>
      </c>
      <c r="E1705" s="41"/>
    </row>
    <row r="1706" hidden="1">
      <c r="A1706" s="36" t="s">
        <v>1682</v>
      </c>
      <c r="B1706" s="42">
        <v>0.5</v>
      </c>
      <c r="C1706" s="71">
        <v>0.5</v>
      </c>
      <c r="D1706" s="66">
        <v>0.0</v>
      </c>
      <c r="E1706" s="45"/>
    </row>
    <row r="1707" hidden="1"/>
    <row r="1708" hidden="1"/>
    <row r="1709" hidden="1">
      <c r="A1709" s="5" t="s">
        <v>1983</v>
      </c>
      <c r="B1709" s="6"/>
      <c r="C1709" s="6"/>
      <c r="D1709" s="6"/>
      <c r="E1709" s="7"/>
    </row>
    <row r="1710" hidden="1">
      <c r="A1710" s="10"/>
      <c r="B1710" s="11"/>
      <c r="C1710" s="11"/>
      <c r="D1710" s="11"/>
      <c r="E1710" s="12"/>
    </row>
    <row r="1711" hidden="1">
      <c r="A1711" s="5" t="s">
        <v>1655</v>
      </c>
      <c r="B1711" s="6"/>
      <c r="C1711" s="6"/>
      <c r="D1711" s="6"/>
      <c r="E1711" s="7"/>
    </row>
    <row r="1712" hidden="1">
      <c r="A1712" s="10"/>
      <c r="B1712" s="11"/>
      <c r="C1712" s="11"/>
      <c r="D1712" s="11"/>
      <c r="E1712" s="12"/>
    </row>
    <row r="1713" hidden="1">
      <c r="A1713" s="13">
        <v>45887.0</v>
      </c>
      <c r="B1713" s="6"/>
      <c r="C1713" s="54" t="s">
        <v>1656</v>
      </c>
      <c r="D1713" s="15">
        <v>45893.0</v>
      </c>
      <c r="E1713" s="7"/>
    </row>
    <row r="1714" hidden="1">
      <c r="A1714" s="10"/>
      <c r="B1714" s="11"/>
      <c r="C1714" s="16"/>
      <c r="D1714" s="11"/>
      <c r="E1714" s="12"/>
    </row>
    <row r="1715" hidden="1">
      <c r="A1715" s="55" t="s">
        <v>1985</v>
      </c>
      <c r="B1715" s="7"/>
      <c r="C1715" s="16"/>
      <c r="D1715" s="56" t="s">
        <v>1986</v>
      </c>
      <c r="E1715" s="7"/>
    </row>
    <row r="1716" hidden="1">
      <c r="A1716" s="10"/>
      <c r="B1716" s="12"/>
      <c r="C1716" s="16"/>
      <c r="D1716" s="11"/>
      <c r="E1716" s="12"/>
    </row>
    <row r="1717" hidden="1">
      <c r="A1717" s="19" t="s">
        <v>1657</v>
      </c>
      <c r="B1717" s="6"/>
      <c r="C1717" s="6"/>
      <c r="D1717" s="6"/>
      <c r="E1717" s="7"/>
    </row>
    <row r="1718" hidden="1">
      <c r="A1718" s="20" t="s">
        <v>1658</v>
      </c>
      <c r="B1718" s="21" t="s">
        <v>1659</v>
      </c>
      <c r="C1718" s="22" t="s">
        <v>1660</v>
      </c>
      <c r="D1718" s="21" t="s">
        <v>1661</v>
      </c>
      <c r="E1718" s="23" t="s">
        <v>13</v>
      </c>
    </row>
    <row r="1719" hidden="1">
      <c r="A1719" s="57" t="s">
        <v>1662</v>
      </c>
      <c r="B1719" s="25">
        <v>8157.0</v>
      </c>
      <c r="C1719" s="26">
        <v>8157.0</v>
      </c>
      <c r="D1719" s="27">
        <v>0.0</v>
      </c>
      <c r="E1719" s="40"/>
    </row>
    <row r="1720" hidden="1">
      <c r="A1720" s="57" t="s">
        <v>1663</v>
      </c>
      <c r="B1720" s="29">
        <v>13758.0</v>
      </c>
      <c r="C1720" s="26">
        <v>13758.0</v>
      </c>
      <c r="D1720" s="27">
        <v>0.0</v>
      </c>
      <c r="E1720" s="40"/>
    </row>
    <row r="1721" hidden="1">
      <c r="A1721" s="57" t="s">
        <v>1664</v>
      </c>
      <c r="B1721" s="29">
        <v>0.0</v>
      </c>
      <c r="C1721" s="26"/>
      <c r="D1721" s="27">
        <v>0.0</v>
      </c>
      <c r="E1721" s="41"/>
    </row>
    <row r="1722" hidden="1">
      <c r="A1722" s="57" t="s">
        <v>1666</v>
      </c>
      <c r="B1722" s="25">
        <v>0.0</v>
      </c>
      <c r="C1722" s="26"/>
      <c r="D1722" s="27">
        <v>0.0</v>
      </c>
      <c r="E1722" s="40"/>
    </row>
    <row r="1723" hidden="1">
      <c r="A1723" s="31" t="s">
        <v>1668</v>
      </c>
      <c r="B1723" s="29">
        <v>0.0</v>
      </c>
      <c r="C1723" s="26"/>
      <c r="D1723" s="27">
        <v>0.0</v>
      </c>
      <c r="E1723" s="41"/>
    </row>
    <row r="1724" hidden="1">
      <c r="A1724" s="31" t="s">
        <v>1669</v>
      </c>
      <c r="B1724" s="29">
        <v>0.0</v>
      </c>
      <c r="C1724" s="26"/>
      <c r="D1724" s="27">
        <v>0.0</v>
      </c>
      <c r="E1724" s="41"/>
    </row>
    <row r="1725" hidden="1">
      <c r="A1725" s="31" t="s">
        <v>1671</v>
      </c>
      <c r="B1725" s="29">
        <v>0.0</v>
      </c>
      <c r="C1725" s="26"/>
      <c r="D1725" s="27">
        <v>0.0</v>
      </c>
      <c r="E1725" s="28"/>
    </row>
    <row r="1726" hidden="1">
      <c r="A1726" s="31" t="s">
        <v>1673</v>
      </c>
      <c r="B1726" s="29">
        <v>1640.0</v>
      </c>
      <c r="C1726" s="26">
        <v>1600.0</v>
      </c>
      <c r="D1726" s="27">
        <v>-40.0</v>
      </c>
      <c r="E1726" s="28"/>
    </row>
    <row r="1727" hidden="1">
      <c r="A1727" s="58" t="s">
        <v>1674</v>
      </c>
      <c r="B1727" s="29">
        <v>59451.0</v>
      </c>
      <c r="C1727" s="29">
        <v>59451.0</v>
      </c>
      <c r="D1727" s="27">
        <v>0.0</v>
      </c>
      <c r="E1727" s="41"/>
    </row>
    <row r="1728" hidden="1">
      <c r="A1728" s="58" t="s">
        <v>1675</v>
      </c>
      <c r="B1728" s="29">
        <v>26595.0</v>
      </c>
      <c r="C1728" s="59">
        <v>26595.0</v>
      </c>
      <c r="D1728" s="27">
        <v>0.0</v>
      </c>
      <c r="E1728" s="41"/>
    </row>
    <row r="1729" hidden="1">
      <c r="A1729" s="58" t="s">
        <v>1676</v>
      </c>
      <c r="B1729" s="29">
        <v>27697.0</v>
      </c>
      <c r="C1729" s="59">
        <v>27697.0</v>
      </c>
      <c r="D1729" s="27">
        <v>0.0</v>
      </c>
      <c r="E1729" s="41"/>
    </row>
    <row r="1730" hidden="1">
      <c r="A1730" s="58" t="s">
        <v>1677</v>
      </c>
      <c r="B1730" s="29">
        <v>21062.0</v>
      </c>
      <c r="C1730" s="59">
        <v>21062.0</v>
      </c>
      <c r="D1730" s="27">
        <v>0.0</v>
      </c>
      <c r="E1730" s="41"/>
    </row>
    <row r="1731" hidden="1">
      <c r="A1731" s="58" t="s">
        <v>1679</v>
      </c>
      <c r="B1731" s="29">
        <v>0.0</v>
      </c>
      <c r="C1731" s="59">
        <v>0.0</v>
      </c>
      <c r="D1731" s="27">
        <v>0.0</v>
      </c>
      <c r="E1731" s="41"/>
    </row>
    <row r="1732" hidden="1">
      <c r="A1732" s="58" t="s">
        <v>1680</v>
      </c>
      <c r="B1732" s="29">
        <v>0.0</v>
      </c>
      <c r="C1732" s="59">
        <v>0.0</v>
      </c>
      <c r="D1732" s="27">
        <v>0.0</v>
      </c>
      <c r="E1732" s="41"/>
    </row>
    <row r="1733" hidden="1">
      <c r="A1733" s="35" t="s">
        <v>1681</v>
      </c>
      <c r="B1733" s="29">
        <v>158357.5</v>
      </c>
      <c r="C1733" s="59">
        <v>158357.5</v>
      </c>
      <c r="D1733" s="27">
        <v>0.0</v>
      </c>
      <c r="E1733" s="41"/>
    </row>
    <row r="1734" hidden="1">
      <c r="A1734" s="36" t="s">
        <v>1682</v>
      </c>
      <c r="B1734" s="42">
        <v>2.5</v>
      </c>
      <c r="C1734" s="71">
        <v>-37.5</v>
      </c>
      <c r="D1734" s="66">
        <v>-40.0</v>
      </c>
      <c r="E1734" s="45"/>
    </row>
    <row r="1735" hidden="1"/>
    <row r="1736" hidden="1"/>
    <row r="1737" hidden="1">
      <c r="A1737" s="5" t="s">
        <v>1983</v>
      </c>
      <c r="B1737" s="6"/>
      <c r="C1737" s="6"/>
      <c r="D1737" s="6"/>
      <c r="E1737" s="7"/>
    </row>
    <row r="1738" hidden="1">
      <c r="A1738" s="10"/>
      <c r="B1738" s="11"/>
      <c r="C1738" s="11"/>
      <c r="D1738" s="11"/>
      <c r="E1738" s="12"/>
    </row>
    <row r="1739" hidden="1">
      <c r="A1739" s="5" t="s">
        <v>1655</v>
      </c>
      <c r="B1739" s="6"/>
      <c r="C1739" s="6"/>
      <c r="D1739" s="6"/>
      <c r="E1739" s="7"/>
    </row>
    <row r="1740" hidden="1">
      <c r="A1740" s="10"/>
      <c r="B1740" s="11"/>
      <c r="C1740" s="11"/>
      <c r="D1740" s="11"/>
      <c r="E1740" s="12"/>
    </row>
    <row r="1741" hidden="1">
      <c r="A1741" s="13">
        <v>45894.0</v>
      </c>
      <c r="B1741" s="6"/>
      <c r="C1741" s="54" t="s">
        <v>1656</v>
      </c>
      <c r="D1741" s="15">
        <v>45900.0</v>
      </c>
      <c r="E1741" s="7"/>
    </row>
    <row r="1742" hidden="1">
      <c r="A1742" s="10"/>
      <c r="B1742" s="11"/>
      <c r="C1742" s="16"/>
      <c r="D1742" s="11"/>
      <c r="E1742" s="12"/>
    </row>
    <row r="1743" hidden="1">
      <c r="A1743" s="55" t="s">
        <v>1985</v>
      </c>
      <c r="B1743" s="7"/>
      <c r="C1743" s="16"/>
      <c r="D1743" s="56" t="s">
        <v>1986</v>
      </c>
      <c r="E1743" s="7"/>
    </row>
    <row r="1744" hidden="1">
      <c r="A1744" s="10"/>
      <c r="B1744" s="12"/>
      <c r="C1744" s="16"/>
      <c r="D1744" s="11"/>
      <c r="E1744" s="12"/>
    </row>
    <row r="1745" hidden="1">
      <c r="A1745" s="19" t="s">
        <v>1657</v>
      </c>
      <c r="B1745" s="6"/>
      <c r="C1745" s="6"/>
      <c r="D1745" s="6"/>
      <c r="E1745" s="7"/>
    </row>
    <row r="1746" hidden="1">
      <c r="A1746" s="20" t="s">
        <v>1658</v>
      </c>
      <c r="B1746" s="21" t="s">
        <v>1659</v>
      </c>
      <c r="C1746" s="22" t="s">
        <v>1660</v>
      </c>
      <c r="D1746" s="21" t="s">
        <v>1661</v>
      </c>
      <c r="E1746" s="23" t="s">
        <v>13</v>
      </c>
    </row>
    <row r="1747" hidden="1">
      <c r="A1747" s="57" t="s">
        <v>1662</v>
      </c>
      <c r="B1747" s="25">
        <v>12402.0</v>
      </c>
      <c r="C1747" s="26">
        <v>12402.0</v>
      </c>
      <c r="D1747" s="27">
        <v>0.0</v>
      </c>
      <c r="E1747" s="40"/>
    </row>
    <row r="1748" hidden="1">
      <c r="A1748" s="57" t="s">
        <v>1663</v>
      </c>
      <c r="B1748" s="29">
        <v>17464.0</v>
      </c>
      <c r="C1748" s="26">
        <v>17464.0</v>
      </c>
      <c r="D1748" s="27">
        <v>0.0</v>
      </c>
      <c r="E1748" s="40"/>
    </row>
    <row r="1749" hidden="1">
      <c r="A1749" s="57" t="s">
        <v>1664</v>
      </c>
      <c r="B1749" s="29">
        <v>140.0</v>
      </c>
      <c r="C1749" s="26">
        <v>140.0</v>
      </c>
      <c r="D1749" s="27">
        <v>0.0</v>
      </c>
      <c r="E1749" s="41"/>
    </row>
    <row r="1750" hidden="1">
      <c r="A1750" s="57" t="s">
        <v>1666</v>
      </c>
      <c r="B1750" s="25">
        <v>0.0</v>
      </c>
      <c r="C1750" s="26"/>
      <c r="D1750" s="27">
        <v>0.0</v>
      </c>
      <c r="E1750" s="40"/>
    </row>
    <row r="1751" hidden="1">
      <c r="A1751" s="31" t="s">
        <v>1668</v>
      </c>
      <c r="B1751" s="29">
        <v>0.0</v>
      </c>
      <c r="C1751" s="26"/>
      <c r="D1751" s="27">
        <v>0.0</v>
      </c>
      <c r="E1751" s="41"/>
    </row>
    <row r="1752" hidden="1">
      <c r="A1752" s="31" t="s">
        <v>1669</v>
      </c>
      <c r="B1752" s="29">
        <v>0.0</v>
      </c>
      <c r="C1752" s="26"/>
      <c r="D1752" s="27">
        <v>0.0</v>
      </c>
      <c r="E1752" s="41"/>
    </row>
    <row r="1753" hidden="1">
      <c r="A1753" s="31" t="s">
        <v>1671</v>
      </c>
      <c r="B1753" s="29">
        <v>0.0</v>
      </c>
      <c r="C1753" s="26"/>
      <c r="D1753" s="27">
        <v>0.0</v>
      </c>
      <c r="E1753" s="28"/>
    </row>
    <row r="1754" hidden="1">
      <c r="A1754" s="31" t="s">
        <v>1673</v>
      </c>
      <c r="B1754" s="29">
        <v>2320.0</v>
      </c>
      <c r="C1754" s="26">
        <v>2320.0</v>
      </c>
      <c r="D1754" s="27">
        <v>0.0</v>
      </c>
      <c r="E1754" s="28"/>
    </row>
    <row r="1755" hidden="1">
      <c r="A1755" s="58" t="s">
        <v>1674</v>
      </c>
      <c r="B1755" s="29">
        <v>69219.0</v>
      </c>
      <c r="C1755" s="29">
        <v>68255.0</v>
      </c>
      <c r="D1755" s="27">
        <v>-964.0</v>
      </c>
      <c r="E1755" s="41"/>
    </row>
    <row r="1756" hidden="1">
      <c r="A1756" s="58" t="s">
        <v>1675</v>
      </c>
      <c r="B1756" s="29">
        <v>22971.0</v>
      </c>
      <c r="C1756" s="59">
        <v>22971.0</v>
      </c>
      <c r="D1756" s="27">
        <v>0.0</v>
      </c>
      <c r="E1756" s="41"/>
    </row>
    <row r="1757" hidden="1">
      <c r="A1757" s="58" t="s">
        <v>1676</v>
      </c>
      <c r="B1757" s="29">
        <v>34931.0</v>
      </c>
      <c r="C1757" s="59">
        <v>34931.0</v>
      </c>
      <c r="D1757" s="27">
        <v>0.0</v>
      </c>
      <c r="E1757" s="41"/>
    </row>
    <row r="1758" hidden="1">
      <c r="A1758" s="58" t="s">
        <v>1677</v>
      </c>
      <c r="B1758" s="29">
        <v>21182.0</v>
      </c>
      <c r="C1758" s="59">
        <v>21182.0</v>
      </c>
      <c r="D1758" s="27">
        <v>0.0</v>
      </c>
      <c r="E1758" s="41"/>
    </row>
    <row r="1759" hidden="1">
      <c r="A1759" s="58" t="s">
        <v>1679</v>
      </c>
      <c r="B1759" s="29">
        <v>0.0</v>
      </c>
      <c r="C1759" s="59">
        <v>0.0</v>
      </c>
      <c r="D1759" s="27">
        <v>0.0</v>
      </c>
      <c r="E1759" s="41"/>
    </row>
    <row r="1760" hidden="1">
      <c r="A1760" s="58" t="s">
        <v>1680</v>
      </c>
      <c r="B1760" s="29">
        <v>0.0</v>
      </c>
      <c r="C1760" s="59">
        <v>0.0</v>
      </c>
      <c r="D1760" s="27">
        <v>0.0</v>
      </c>
      <c r="E1760" s="41"/>
    </row>
    <row r="1761" hidden="1">
      <c r="A1761" s="35" t="s">
        <v>1681</v>
      </c>
      <c r="B1761" s="29">
        <v>180628.5</v>
      </c>
      <c r="C1761" s="59">
        <v>179664.5</v>
      </c>
      <c r="D1761" s="27">
        <v>-964.0</v>
      </c>
      <c r="E1761" s="41"/>
    </row>
    <row r="1762" hidden="1">
      <c r="A1762" s="36" t="s">
        <v>1682</v>
      </c>
      <c r="B1762" s="42">
        <v>0.5</v>
      </c>
      <c r="C1762" s="71">
        <v>0.5</v>
      </c>
      <c r="D1762" s="66">
        <v>0.0</v>
      </c>
      <c r="E1762" s="45"/>
    </row>
    <row r="1763" hidden="1"/>
    <row r="1764" hidden="1"/>
    <row r="1765" hidden="1">
      <c r="A1765" s="5" t="s">
        <v>1983</v>
      </c>
      <c r="B1765" s="6"/>
      <c r="C1765" s="6"/>
      <c r="D1765" s="6"/>
      <c r="E1765" s="7"/>
    </row>
    <row r="1766" hidden="1">
      <c r="A1766" s="10"/>
      <c r="B1766" s="11"/>
      <c r="C1766" s="11"/>
      <c r="D1766" s="11"/>
      <c r="E1766" s="12"/>
    </row>
    <row r="1767" hidden="1">
      <c r="A1767" s="5" t="s">
        <v>1655</v>
      </c>
      <c r="B1767" s="6"/>
      <c r="C1767" s="6"/>
      <c r="D1767" s="6"/>
      <c r="E1767" s="7"/>
    </row>
    <row r="1768" hidden="1">
      <c r="A1768" s="10"/>
      <c r="B1768" s="11"/>
      <c r="C1768" s="11"/>
      <c r="D1768" s="11"/>
      <c r="E1768" s="12"/>
    </row>
    <row r="1769" hidden="1">
      <c r="A1769" s="13">
        <v>45901.0</v>
      </c>
      <c r="B1769" s="6"/>
      <c r="C1769" s="54" t="s">
        <v>1656</v>
      </c>
      <c r="D1769" s="15">
        <v>45907.0</v>
      </c>
      <c r="E1769" s="7"/>
    </row>
    <row r="1770" hidden="1">
      <c r="A1770" s="10"/>
      <c r="B1770" s="11"/>
      <c r="C1770" s="16"/>
      <c r="D1770" s="11"/>
      <c r="E1770" s="12"/>
    </row>
    <row r="1771" hidden="1">
      <c r="A1771" s="55" t="s">
        <v>1985</v>
      </c>
      <c r="B1771" s="7"/>
      <c r="C1771" s="16"/>
      <c r="D1771" s="56" t="s">
        <v>1986</v>
      </c>
      <c r="E1771" s="7"/>
    </row>
    <row r="1772" hidden="1">
      <c r="A1772" s="10"/>
      <c r="B1772" s="12"/>
      <c r="C1772" s="16"/>
      <c r="D1772" s="11"/>
      <c r="E1772" s="12"/>
    </row>
    <row r="1773" hidden="1">
      <c r="A1773" s="19" t="s">
        <v>1657</v>
      </c>
      <c r="B1773" s="6"/>
      <c r="C1773" s="6"/>
      <c r="D1773" s="6"/>
      <c r="E1773" s="7"/>
    </row>
    <row r="1774" hidden="1">
      <c r="A1774" s="20" t="s">
        <v>1658</v>
      </c>
      <c r="B1774" s="21" t="s">
        <v>1659</v>
      </c>
      <c r="C1774" s="22" t="s">
        <v>1660</v>
      </c>
      <c r="D1774" s="21" t="s">
        <v>1661</v>
      </c>
      <c r="E1774" s="23" t="s">
        <v>13</v>
      </c>
    </row>
    <row r="1775" hidden="1">
      <c r="A1775" s="57" t="s">
        <v>1662</v>
      </c>
      <c r="B1775" s="25">
        <v>7130.0</v>
      </c>
      <c r="C1775" s="26">
        <v>7130.0</v>
      </c>
      <c r="D1775" s="27">
        <v>0.0</v>
      </c>
      <c r="E1775" s="40"/>
    </row>
    <row r="1776" hidden="1">
      <c r="A1776" s="57" t="s">
        <v>1663</v>
      </c>
      <c r="B1776" s="29">
        <v>13993.0</v>
      </c>
      <c r="C1776" s="26">
        <v>13993.0</v>
      </c>
      <c r="D1776" s="27">
        <v>0.0</v>
      </c>
      <c r="E1776" s="40"/>
    </row>
    <row r="1777" hidden="1">
      <c r="A1777" s="57" t="s">
        <v>1664</v>
      </c>
      <c r="B1777" s="29">
        <v>945.0</v>
      </c>
      <c r="C1777" s="26">
        <v>945.0</v>
      </c>
      <c r="D1777" s="27">
        <v>0.0</v>
      </c>
      <c r="E1777" s="41"/>
    </row>
    <row r="1778" hidden="1">
      <c r="A1778" s="57" t="s">
        <v>1666</v>
      </c>
      <c r="B1778" s="25">
        <v>0.0</v>
      </c>
      <c r="C1778" s="26"/>
      <c r="D1778" s="27">
        <v>0.0</v>
      </c>
      <c r="E1778" s="40"/>
    </row>
    <row r="1779" hidden="1">
      <c r="A1779" s="31" t="s">
        <v>1668</v>
      </c>
      <c r="B1779" s="29">
        <v>0.0</v>
      </c>
      <c r="C1779" s="26"/>
      <c r="D1779" s="27">
        <v>0.0</v>
      </c>
      <c r="E1779" s="41"/>
    </row>
    <row r="1780" hidden="1">
      <c r="A1780" s="31" t="s">
        <v>1669</v>
      </c>
      <c r="B1780" s="29">
        <v>0.0</v>
      </c>
      <c r="C1780" s="26"/>
      <c r="D1780" s="27">
        <v>0.0</v>
      </c>
      <c r="E1780" s="41"/>
    </row>
    <row r="1781" hidden="1">
      <c r="A1781" s="31" t="s">
        <v>1671</v>
      </c>
      <c r="B1781" s="29">
        <v>0.0</v>
      </c>
      <c r="C1781" s="26"/>
      <c r="D1781" s="27">
        <v>0.0</v>
      </c>
      <c r="E1781" s="28"/>
    </row>
    <row r="1782" hidden="1">
      <c r="A1782" s="31" t="s">
        <v>1673</v>
      </c>
      <c r="B1782" s="29">
        <v>2000.0</v>
      </c>
      <c r="C1782" s="26">
        <v>1760.0</v>
      </c>
      <c r="D1782" s="27">
        <v>-240.0</v>
      </c>
      <c r="E1782" s="28"/>
    </row>
    <row r="1783" hidden="1">
      <c r="A1783" s="58" t="s">
        <v>1674</v>
      </c>
      <c r="B1783" s="29">
        <v>72573.0</v>
      </c>
      <c r="C1783" s="29">
        <v>72924.0</v>
      </c>
      <c r="D1783" s="27">
        <v>351.0</v>
      </c>
      <c r="E1783" s="41"/>
    </row>
    <row r="1784" hidden="1">
      <c r="A1784" s="58" t="s">
        <v>1675</v>
      </c>
      <c r="B1784" s="29">
        <v>23120.0</v>
      </c>
      <c r="C1784" s="59">
        <v>23554.0</v>
      </c>
      <c r="D1784" s="27">
        <v>434.0</v>
      </c>
      <c r="E1784" s="41"/>
    </row>
    <row r="1785" hidden="1">
      <c r="A1785" s="58" t="s">
        <v>1676</v>
      </c>
      <c r="B1785" s="29">
        <v>40812.25</v>
      </c>
      <c r="C1785" s="59">
        <v>40812.25</v>
      </c>
      <c r="D1785" s="27">
        <v>0.0</v>
      </c>
      <c r="E1785" s="41"/>
    </row>
    <row r="1786" hidden="1">
      <c r="A1786" s="58" t="s">
        <v>1677</v>
      </c>
      <c r="B1786" s="29">
        <v>21703.0</v>
      </c>
      <c r="C1786" s="59">
        <v>21703.0</v>
      </c>
      <c r="D1786" s="27">
        <v>0.0</v>
      </c>
      <c r="E1786" s="41"/>
    </row>
    <row r="1787" hidden="1">
      <c r="A1787" s="58" t="s">
        <v>1679</v>
      </c>
      <c r="B1787" s="29">
        <v>0.0</v>
      </c>
      <c r="C1787" s="59">
        <v>0.0</v>
      </c>
      <c r="D1787" s="27">
        <v>0.0</v>
      </c>
      <c r="E1787" s="41"/>
    </row>
    <row r="1788" hidden="1">
      <c r="A1788" s="58" t="s">
        <v>1680</v>
      </c>
      <c r="B1788" s="29">
        <v>0.0</v>
      </c>
      <c r="C1788" s="59">
        <v>0.0</v>
      </c>
      <c r="D1788" s="27">
        <v>0.0</v>
      </c>
      <c r="E1788" s="41"/>
    </row>
    <row r="1789" hidden="1">
      <c r="A1789" s="35" t="s">
        <v>1681</v>
      </c>
      <c r="B1789" s="29">
        <v>182253.85</v>
      </c>
      <c r="C1789" s="59">
        <v>183038.85</v>
      </c>
      <c r="D1789" s="27">
        <v>785.0</v>
      </c>
      <c r="E1789" s="41"/>
    </row>
    <row r="1790" hidden="1">
      <c r="A1790" s="36" t="s">
        <v>1682</v>
      </c>
      <c r="B1790" s="42">
        <v>22.400000000001455</v>
      </c>
      <c r="C1790" s="71">
        <v>-217.60000000000582</v>
      </c>
      <c r="D1790" s="66">
        <v>-240.00000000000728</v>
      </c>
      <c r="E1790" s="45"/>
    </row>
    <row r="1791" hidden="1"/>
    <row r="1792" hidden="1"/>
    <row r="1793" hidden="1">
      <c r="A1793" s="5" t="s">
        <v>1983</v>
      </c>
      <c r="B1793" s="6"/>
      <c r="C1793" s="6"/>
      <c r="D1793" s="6"/>
      <c r="E1793" s="7"/>
    </row>
    <row r="1794" hidden="1">
      <c r="A1794" s="10"/>
      <c r="B1794" s="11"/>
      <c r="C1794" s="11"/>
      <c r="D1794" s="11"/>
      <c r="E1794" s="12"/>
    </row>
    <row r="1795" hidden="1">
      <c r="A1795" s="5" t="s">
        <v>1655</v>
      </c>
      <c r="B1795" s="6"/>
      <c r="C1795" s="6"/>
      <c r="D1795" s="6"/>
      <c r="E1795" s="7"/>
    </row>
    <row r="1796" hidden="1">
      <c r="A1796" s="10"/>
      <c r="B1796" s="11"/>
      <c r="C1796" s="11"/>
      <c r="D1796" s="11"/>
      <c r="E1796" s="12"/>
    </row>
    <row r="1797" hidden="1">
      <c r="A1797" s="13">
        <v>45908.0</v>
      </c>
      <c r="B1797" s="6"/>
      <c r="C1797" s="54" t="s">
        <v>1656</v>
      </c>
      <c r="D1797" s="15">
        <v>45914.0</v>
      </c>
      <c r="E1797" s="7"/>
    </row>
    <row r="1798" hidden="1">
      <c r="A1798" s="10"/>
      <c r="B1798" s="11"/>
      <c r="C1798" s="16"/>
      <c r="D1798" s="11"/>
      <c r="E1798" s="12"/>
    </row>
    <row r="1799" hidden="1">
      <c r="A1799" s="55" t="s">
        <v>1985</v>
      </c>
      <c r="B1799" s="7"/>
      <c r="C1799" s="16"/>
      <c r="D1799" s="56" t="s">
        <v>1986</v>
      </c>
      <c r="E1799" s="7"/>
    </row>
    <row r="1800" hidden="1">
      <c r="A1800" s="10"/>
      <c r="B1800" s="12"/>
      <c r="C1800" s="16"/>
      <c r="D1800" s="11"/>
      <c r="E1800" s="12"/>
    </row>
    <row r="1801" hidden="1">
      <c r="A1801" s="19" t="s">
        <v>1657</v>
      </c>
      <c r="B1801" s="6"/>
      <c r="C1801" s="6"/>
      <c r="D1801" s="6"/>
      <c r="E1801" s="7"/>
    </row>
    <row r="1802" hidden="1">
      <c r="A1802" s="20" t="s">
        <v>1658</v>
      </c>
      <c r="B1802" s="21" t="s">
        <v>1659</v>
      </c>
      <c r="C1802" s="22" t="s">
        <v>1660</v>
      </c>
      <c r="D1802" s="21" t="s">
        <v>1661</v>
      </c>
      <c r="E1802" s="23" t="s">
        <v>13</v>
      </c>
    </row>
    <row r="1803" hidden="1">
      <c r="A1803" s="57" t="s">
        <v>1662</v>
      </c>
      <c r="B1803" s="25">
        <v>6321.0</v>
      </c>
      <c r="C1803" s="26">
        <v>6321.0</v>
      </c>
      <c r="D1803" s="27">
        <v>0.0</v>
      </c>
      <c r="E1803" s="40"/>
    </row>
    <row r="1804" hidden="1">
      <c r="A1804" s="57" t="s">
        <v>1663</v>
      </c>
      <c r="B1804" s="29">
        <v>14700.0</v>
      </c>
      <c r="C1804" s="26">
        <v>14700.0</v>
      </c>
      <c r="D1804" s="27">
        <v>0.0</v>
      </c>
      <c r="E1804" s="40"/>
    </row>
    <row r="1805" hidden="1">
      <c r="A1805" s="57" t="s">
        <v>1664</v>
      </c>
      <c r="B1805" s="29">
        <v>600.0</v>
      </c>
      <c r="C1805" s="26">
        <v>600.0</v>
      </c>
      <c r="D1805" s="27">
        <v>0.0</v>
      </c>
      <c r="E1805" s="41"/>
    </row>
    <row r="1806" hidden="1">
      <c r="A1806" s="57" t="s">
        <v>1666</v>
      </c>
      <c r="B1806" s="25">
        <v>0.0</v>
      </c>
      <c r="C1806" s="26"/>
      <c r="D1806" s="27">
        <v>0.0</v>
      </c>
      <c r="E1806" s="40"/>
    </row>
    <row r="1807" hidden="1">
      <c r="A1807" s="31" t="s">
        <v>1668</v>
      </c>
      <c r="B1807" s="29">
        <v>0.0</v>
      </c>
      <c r="C1807" s="26"/>
      <c r="D1807" s="27">
        <v>0.0</v>
      </c>
      <c r="E1807" s="41"/>
    </row>
    <row r="1808" hidden="1">
      <c r="A1808" s="31" t="s">
        <v>1669</v>
      </c>
      <c r="B1808" s="29">
        <v>0.0</v>
      </c>
      <c r="C1808" s="26"/>
      <c r="D1808" s="27">
        <v>0.0</v>
      </c>
      <c r="E1808" s="41"/>
    </row>
    <row r="1809" hidden="1">
      <c r="A1809" s="31" t="s">
        <v>1671</v>
      </c>
      <c r="B1809" s="29">
        <v>0.0</v>
      </c>
      <c r="C1809" s="26"/>
      <c r="D1809" s="27">
        <v>0.0</v>
      </c>
      <c r="E1809" s="28"/>
    </row>
    <row r="1810" hidden="1">
      <c r="A1810" s="31" t="s">
        <v>1673</v>
      </c>
      <c r="B1810" s="29">
        <v>1760.0</v>
      </c>
      <c r="C1810" s="26">
        <v>1780.0</v>
      </c>
      <c r="D1810" s="27">
        <v>20.0</v>
      </c>
      <c r="E1810" s="28"/>
    </row>
    <row r="1811" hidden="1">
      <c r="A1811" s="58" t="s">
        <v>1674</v>
      </c>
      <c r="B1811" s="29">
        <v>67871.0</v>
      </c>
      <c r="C1811" s="29">
        <v>67871.0</v>
      </c>
      <c r="D1811" s="27">
        <v>0.0</v>
      </c>
      <c r="E1811" s="41"/>
    </row>
    <row r="1812" hidden="1">
      <c r="A1812" s="58" t="s">
        <v>1675</v>
      </c>
      <c r="B1812" s="29">
        <v>27412.0</v>
      </c>
      <c r="C1812" s="59">
        <v>27412.0</v>
      </c>
      <c r="D1812" s="27">
        <v>0.0</v>
      </c>
      <c r="E1812" s="41"/>
    </row>
    <row r="1813" hidden="1">
      <c r="A1813" s="58" t="s">
        <v>1676</v>
      </c>
      <c r="B1813" s="29">
        <v>35544.0</v>
      </c>
      <c r="C1813" s="59">
        <v>35255.0</v>
      </c>
      <c r="D1813" s="27">
        <v>-289.0</v>
      </c>
      <c r="E1813" s="41"/>
    </row>
    <row r="1814" hidden="1">
      <c r="A1814" s="58" t="s">
        <v>1677</v>
      </c>
      <c r="B1814" s="29">
        <v>24445.0</v>
      </c>
      <c r="C1814" s="59">
        <v>24445.0</v>
      </c>
      <c r="D1814" s="27">
        <v>0.0</v>
      </c>
      <c r="E1814" s="41"/>
    </row>
    <row r="1815" hidden="1">
      <c r="A1815" s="58" t="s">
        <v>1679</v>
      </c>
      <c r="B1815" s="29">
        <v>309.0</v>
      </c>
      <c r="C1815" s="59">
        <v>309.0</v>
      </c>
      <c r="D1815" s="27">
        <v>0.0</v>
      </c>
      <c r="E1815" s="41"/>
    </row>
    <row r="1816" hidden="1">
      <c r="A1816" s="58" t="s">
        <v>1680</v>
      </c>
      <c r="B1816" s="29">
        <v>0.0</v>
      </c>
      <c r="C1816" s="59">
        <v>0.0</v>
      </c>
      <c r="D1816" s="27">
        <v>0.0</v>
      </c>
      <c r="E1816" s="41"/>
    </row>
    <row r="1817" hidden="1">
      <c r="A1817" s="35" t="s">
        <v>1681</v>
      </c>
      <c r="B1817" s="29">
        <v>178959.0</v>
      </c>
      <c r="C1817" s="59">
        <v>178670.0</v>
      </c>
      <c r="D1817" s="27">
        <v>-289.0</v>
      </c>
      <c r="E1817" s="41"/>
    </row>
    <row r="1818" hidden="1">
      <c r="A1818" s="36" t="s">
        <v>1682</v>
      </c>
      <c r="B1818" s="42">
        <v>3.0</v>
      </c>
      <c r="C1818" s="71">
        <v>23.0</v>
      </c>
      <c r="D1818" s="66">
        <v>20.0</v>
      </c>
      <c r="E1818" s="45"/>
    </row>
    <row r="1819" hidden="1"/>
    <row r="1820" hidden="1"/>
    <row r="1821" hidden="1">
      <c r="A1821" s="5" t="s">
        <v>1983</v>
      </c>
      <c r="B1821" s="6"/>
      <c r="C1821" s="6"/>
      <c r="D1821" s="6"/>
      <c r="E1821" s="7"/>
    </row>
    <row r="1822" hidden="1">
      <c r="A1822" s="10"/>
      <c r="B1822" s="11"/>
      <c r="C1822" s="11"/>
      <c r="D1822" s="11"/>
      <c r="E1822" s="12"/>
    </row>
    <row r="1823" hidden="1">
      <c r="A1823" s="5" t="s">
        <v>1655</v>
      </c>
      <c r="B1823" s="6"/>
      <c r="C1823" s="6"/>
      <c r="D1823" s="6"/>
      <c r="E1823" s="7"/>
    </row>
    <row r="1824" hidden="1">
      <c r="A1824" s="10"/>
      <c r="B1824" s="11"/>
      <c r="C1824" s="11"/>
      <c r="D1824" s="11"/>
      <c r="E1824" s="12"/>
    </row>
    <row r="1825" hidden="1">
      <c r="A1825" s="13">
        <v>45915.0</v>
      </c>
      <c r="B1825" s="6"/>
      <c r="C1825" s="54" t="s">
        <v>1656</v>
      </c>
      <c r="D1825" s="15">
        <v>45921.0</v>
      </c>
      <c r="E1825" s="7"/>
    </row>
    <row r="1826" hidden="1">
      <c r="A1826" s="10"/>
      <c r="B1826" s="11"/>
      <c r="C1826" s="16"/>
      <c r="D1826" s="11"/>
      <c r="E1826" s="12"/>
    </row>
    <row r="1827" hidden="1">
      <c r="A1827" s="55" t="s">
        <v>1985</v>
      </c>
      <c r="B1827" s="7"/>
      <c r="C1827" s="16"/>
      <c r="D1827" s="56" t="s">
        <v>1986</v>
      </c>
      <c r="E1827" s="7"/>
    </row>
    <row r="1828" hidden="1">
      <c r="A1828" s="10"/>
      <c r="B1828" s="12"/>
      <c r="C1828" s="16"/>
      <c r="D1828" s="11"/>
      <c r="E1828" s="12"/>
    </row>
    <row r="1829" hidden="1">
      <c r="A1829" s="19" t="s">
        <v>1657</v>
      </c>
      <c r="B1829" s="6"/>
      <c r="C1829" s="6"/>
      <c r="D1829" s="6"/>
      <c r="E1829" s="7"/>
    </row>
    <row r="1830" hidden="1">
      <c r="A1830" s="20" t="s">
        <v>1658</v>
      </c>
      <c r="B1830" s="21" t="s">
        <v>1659</v>
      </c>
      <c r="C1830" s="22" t="s">
        <v>1660</v>
      </c>
      <c r="D1830" s="21" t="s">
        <v>1661</v>
      </c>
      <c r="E1830" s="23" t="s">
        <v>13</v>
      </c>
    </row>
    <row r="1831" hidden="1">
      <c r="A1831" s="57" t="s">
        <v>1662</v>
      </c>
      <c r="B1831" s="25">
        <v>6715.0</v>
      </c>
      <c r="C1831" s="26">
        <v>6352.0</v>
      </c>
      <c r="D1831" s="27">
        <v>-363.0</v>
      </c>
      <c r="E1831" s="40"/>
    </row>
    <row r="1832" hidden="1">
      <c r="A1832" s="57" t="s">
        <v>1663</v>
      </c>
      <c r="B1832" s="29">
        <v>20252.0</v>
      </c>
      <c r="C1832" s="26">
        <v>19024.0</v>
      </c>
      <c r="D1832" s="27">
        <v>-1228.0</v>
      </c>
      <c r="E1832" s="40" t="s">
        <v>3875</v>
      </c>
    </row>
    <row r="1833" hidden="1">
      <c r="A1833" s="57" t="s">
        <v>1664</v>
      </c>
      <c r="B1833" s="29">
        <v>600.0</v>
      </c>
      <c r="C1833" s="26">
        <v>600.0</v>
      </c>
      <c r="D1833" s="27">
        <v>0.0</v>
      </c>
      <c r="E1833" s="41"/>
    </row>
    <row r="1834" hidden="1">
      <c r="A1834" s="57" t="s">
        <v>1666</v>
      </c>
      <c r="B1834" s="25">
        <v>0.0</v>
      </c>
      <c r="C1834" s="26"/>
      <c r="D1834" s="27">
        <v>0.0</v>
      </c>
      <c r="E1834" s="40"/>
    </row>
    <row r="1835" hidden="1">
      <c r="A1835" s="31" t="s">
        <v>1668</v>
      </c>
      <c r="B1835" s="29">
        <v>0.0</v>
      </c>
      <c r="C1835" s="26"/>
      <c r="D1835" s="27">
        <v>0.0</v>
      </c>
      <c r="E1835" s="41"/>
    </row>
    <row r="1836" hidden="1">
      <c r="A1836" s="31" t="s">
        <v>1669</v>
      </c>
      <c r="B1836" s="29">
        <v>0.0</v>
      </c>
      <c r="C1836" s="26"/>
      <c r="D1836" s="27">
        <v>0.0</v>
      </c>
      <c r="E1836" s="41"/>
    </row>
    <row r="1837" hidden="1">
      <c r="A1837" s="31" t="s">
        <v>1671</v>
      </c>
      <c r="B1837" s="29">
        <v>0.0</v>
      </c>
      <c r="C1837" s="26"/>
      <c r="D1837" s="27">
        <v>0.0</v>
      </c>
      <c r="E1837" s="28"/>
    </row>
    <row r="1838" hidden="1">
      <c r="A1838" s="31" t="s">
        <v>1673</v>
      </c>
      <c r="B1838" s="29">
        <v>2120.0</v>
      </c>
      <c r="C1838" s="26">
        <v>2120.0</v>
      </c>
      <c r="D1838" s="27">
        <v>0.0</v>
      </c>
      <c r="E1838" s="28"/>
    </row>
    <row r="1839" hidden="1">
      <c r="A1839" s="58" t="s">
        <v>1674</v>
      </c>
      <c r="B1839" s="29">
        <v>58536.0</v>
      </c>
      <c r="C1839" s="29">
        <v>58536.0</v>
      </c>
      <c r="D1839" s="27">
        <v>0.0</v>
      </c>
      <c r="E1839" s="41"/>
    </row>
    <row r="1840" hidden="1">
      <c r="A1840" s="58" t="s">
        <v>1675</v>
      </c>
      <c r="B1840" s="29">
        <v>23865.0</v>
      </c>
      <c r="C1840" s="59">
        <v>23865.0</v>
      </c>
      <c r="D1840" s="27">
        <v>0.0</v>
      </c>
      <c r="E1840" s="41"/>
    </row>
    <row r="1841" hidden="1">
      <c r="A1841" s="58" t="s">
        <v>1676</v>
      </c>
      <c r="B1841" s="29">
        <v>48290.0</v>
      </c>
      <c r="C1841" s="59">
        <v>48001.0</v>
      </c>
      <c r="D1841" s="27">
        <v>-289.0</v>
      </c>
      <c r="E1841" s="41"/>
    </row>
    <row r="1842" hidden="1">
      <c r="A1842" s="58" t="s">
        <v>1677</v>
      </c>
      <c r="B1842" s="29">
        <v>23643.0</v>
      </c>
      <c r="C1842" s="59">
        <v>23643.0</v>
      </c>
      <c r="D1842" s="27">
        <v>0.0</v>
      </c>
      <c r="E1842" s="41"/>
    </row>
    <row r="1843" hidden="1">
      <c r="A1843" s="58" t="s">
        <v>1679</v>
      </c>
      <c r="B1843" s="29">
        <v>0.0</v>
      </c>
      <c r="C1843" s="59">
        <v>0.0</v>
      </c>
      <c r="D1843" s="27">
        <v>0.0</v>
      </c>
      <c r="E1843" s="41"/>
    </row>
    <row r="1844" hidden="1">
      <c r="A1844" s="58" t="s">
        <v>1680</v>
      </c>
      <c r="B1844" s="29">
        <v>0.0</v>
      </c>
      <c r="C1844" s="59">
        <v>0.0</v>
      </c>
      <c r="D1844" s="27">
        <v>0.0</v>
      </c>
      <c r="E1844" s="41"/>
    </row>
    <row r="1845" hidden="1">
      <c r="A1845" s="35" t="s">
        <v>1681</v>
      </c>
      <c r="B1845" s="29">
        <v>183657.8</v>
      </c>
      <c r="C1845" s="59">
        <v>183368.8</v>
      </c>
      <c r="D1845" s="27">
        <v>-289.0</v>
      </c>
      <c r="E1845" s="41"/>
    </row>
    <row r="1846" hidden="1">
      <c r="A1846" s="36" t="s">
        <v>1682</v>
      </c>
      <c r="B1846" s="42">
        <v>363.2000000000007</v>
      </c>
      <c r="C1846" s="71">
        <v>-1227.7999999999884</v>
      </c>
      <c r="D1846" s="66">
        <v>-1590.999999999989</v>
      </c>
      <c r="E1846" s="45"/>
    </row>
    <row r="1847" hidden="1"/>
    <row r="1848" hidden="1"/>
    <row r="1849" hidden="1">
      <c r="A1849" s="5" t="s">
        <v>1983</v>
      </c>
      <c r="B1849" s="6"/>
      <c r="C1849" s="6"/>
      <c r="D1849" s="6"/>
      <c r="E1849" s="7"/>
    </row>
    <row r="1850" hidden="1">
      <c r="A1850" s="10"/>
      <c r="B1850" s="11"/>
      <c r="C1850" s="11"/>
      <c r="D1850" s="11"/>
      <c r="E1850" s="12"/>
    </row>
    <row r="1851" hidden="1">
      <c r="A1851" s="5" t="s">
        <v>1655</v>
      </c>
      <c r="B1851" s="6"/>
      <c r="C1851" s="6"/>
      <c r="D1851" s="6"/>
      <c r="E1851" s="7"/>
    </row>
    <row r="1852" hidden="1">
      <c r="A1852" s="10"/>
      <c r="B1852" s="11"/>
      <c r="C1852" s="11"/>
      <c r="D1852" s="11"/>
      <c r="E1852" s="12"/>
    </row>
    <row r="1853" hidden="1">
      <c r="A1853" s="13">
        <v>45922.0</v>
      </c>
      <c r="B1853" s="6"/>
      <c r="C1853" s="54" t="s">
        <v>1656</v>
      </c>
      <c r="D1853" s="15">
        <v>45928.0</v>
      </c>
      <c r="E1853" s="7"/>
    </row>
    <row r="1854" hidden="1">
      <c r="A1854" s="10"/>
      <c r="B1854" s="11"/>
      <c r="C1854" s="16"/>
      <c r="D1854" s="11"/>
      <c r="E1854" s="12"/>
    </row>
    <row r="1855" hidden="1">
      <c r="A1855" s="55" t="s">
        <v>1985</v>
      </c>
      <c r="B1855" s="7"/>
      <c r="C1855" s="16"/>
      <c r="D1855" s="56" t="s">
        <v>1986</v>
      </c>
      <c r="E1855" s="7"/>
    </row>
    <row r="1856" hidden="1">
      <c r="A1856" s="10"/>
      <c r="B1856" s="12"/>
      <c r="C1856" s="16"/>
      <c r="D1856" s="11"/>
      <c r="E1856" s="12"/>
    </row>
    <row r="1857" hidden="1">
      <c r="A1857" s="19" t="s">
        <v>1657</v>
      </c>
      <c r="B1857" s="6"/>
      <c r="C1857" s="6"/>
      <c r="D1857" s="6"/>
      <c r="E1857" s="7"/>
    </row>
    <row r="1858" hidden="1">
      <c r="A1858" s="20" t="s">
        <v>1658</v>
      </c>
      <c r="B1858" s="21" t="s">
        <v>1659</v>
      </c>
      <c r="C1858" s="22" t="s">
        <v>1660</v>
      </c>
      <c r="D1858" s="21" t="s">
        <v>1661</v>
      </c>
      <c r="E1858" s="23" t="s">
        <v>13</v>
      </c>
    </row>
    <row r="1859" hidden="1">
      <c r="A1859" s="57" t="s">
        <v>1662</v>
      </c>
      <c r="B1859" s="25">
        <v>8854.0</v>
      </c>
      <c r="C1859" s="26">
        <v>8855.0</v>
      </c>
      <c r="D1859" s="27">
        <v>1.0</v>
      </c>
      <c r="E1859" s="40"/>
    </row>
    <row r="1860" hidden="1">
      <c r="A1860" s="57" t="s">
        <v>1663</v>
      </c>
      <c r="B1860" s="29">
        <v>15467.0</v>
      </c>
      <c r="C1860" s="26">
        <v>15467.0</v>
      </c>
      <c r="D1860" s="27">
        <v>0.0</v>
      </c>
      <c r="E1860" s="40"/>
    </row>
    <row r="1861" hidden="1">
      <c r="A1861" s="57" t="s">
        <v>1664</v>
      </c>
      <c r="B1861" s="29">
        <v>150.0</v>
      </c>
      <c r="C1861" s="26">
        <v>150.0</v>
      </c>
      <c r="D1861" s="27">
        <v>0.0</v>
      </c>
      <c r="E1861" s="41"/>
    </row>
    <row r="1862" hidden="1">
      <c r="A1862" s="57" t="s">
        <v>1666</v>
      </c>
      <c r="B1862" s="25">
        <v>0.0</v>
      </c>
      <c r="C1862" s="26"/>
      <c r="D1862" s="27">
        <v>0.0</v>
      </c>
      <c r="E1862" s="40"/>
    </row>
    <row r="1863" hidden="1">
      <c r="A1863" s="31" t="s">
        <v>1668</v>
      </c>
      <c r="B1863" s="29">
        <v>0.0</v>
      </c>
      <c r="C1863" s="26"/>
      <c r="D1863" s="27">
        <v>0.0</v>
      </c>
      <c r="E1863" s="41"/>
    </row>
    <row r="1864" hidden="1">
      <c r="A1864" s="31" t="s">
        <v>1669</v>
      </c>
      <c r="B1864" s="29">
        <v>0.0</v>
      </c>
      <c r="C1864" s="26"/>
      <c r="D1864" s="27">
        <v>0.0</v>
      </c>
      <c r="E1864" s="41"/>
    </row>
    <row r="1865" hidden="1">
      <c r="A1865" s="31" t="s">
        <v>1671</v>
      </c>
      <c r="B1865" s="29">
        <v>0.0</v>
      </c>
      <c r="C1865" s="26"/>
      <c r="D1865" s="27">
        <v>0.0</v>
      </c>
      <c r="E1865" s="28"/>
    </row>
    <row r="1866" hidden="1">
      <c r="A1866" s="31" t="s">
        <v>1673</v>
      </c>
      <c r="B1866" s="29">
        <v>2080.0</v>
      </c>
      <c r="C1866" s="26">
        <v>2080.0</v>
      </c>
      <c r="D1866" s="27">
        <v>0.0</v>
      </c>
      <c r="E1866" s="28"/>
    </row>
    <row r="1867" hidden="1">
      <c r="A1867" s="58" t="s">
        <v>1674</v>
      </c>
      <c r="B1867" s="29">
        <v>78321.0</v>
      </c>
      <c r="C1867" s="29">
        <v>78321.0</v>
      </c>
      <c r="D1867" s="27">
        <v>0.0</v>
      </c>
      <c r="E1867" s="41"/>
    </row>
    <row r="1868" hidden="1">
      <c r="A1868" s="58" t="s">
        <v>1675</v>
      </c>
      <c r="B1868" s="29">
        <v>26101.0</v>
      </c>
      <c r="C1868" s="59">
        <v>25694.0</v>
      </c>
      <c r="D1868" s="27">
        <v>-407.0</v>
      </c>
      <c r="E1868" s="41"/>
    </row>
    <row r="1869" hidden="1">
      <c r="A1869" s="58" t="s">
        <v>1676</v>
      </c>
      <c r="B1869" s="29">
        <v>59837.110000000015</v>
      </c>
      <c r="C1869" s="59">
        <v>59837.10999999997</v>
      </c>
      <c r="D1869" s="27">
        <v>-4.3655745685100555E-11</v>
      </c>
      <c r="E1869" s="41"/>
    </row>
    <row r="1870" hidden="1">
      <c r="A1870" s="58" t="s">
        <v>1677</v>
      </c>
      <c r="B1870" s="29">
        <v>22548.0</v>
      </c>
      <c r="C1870" s="59">
        <v>22548.0</v>
      </c>
      <c r="D1870" s="27">
        <v>0.0</v>
      </c>
      <c r="E1870" s="41"/>
    </row>
    <row r="1871" hidden="1">
      <c r="A1871" s="58" t="s">
        <v>1679</v>
      </c>
      <c r="B1871" s="29">
        <v>0.0</v>
      </c>
      <c r="C1871" s="59">
        <v>0.0</v>
      </c>
      <c r="D1871" s="27">
        <v>0.0</v>
      </c>
      <c r="E1871" s="41"/>
    </row>
    <row r="1872" hidden="1">
      <c r="A1872" s="58" t="s">
        <v>1680</v>
      </c>
      <c r="B1872" s="29">
        <v>0.0</v>
      </c>
      <c r="C1872" s="59">
        <v>0.0</v>
      </c>
      <c r="D1872" s="27">
        <v>0.0</v>
      </c>
      <c r="E1872" s="41"/>
    </row>
    <row r="1873" hidden="1">
      <c r="A1873" s="35" t="s">
        <v>1681</v>
      </c>
      <c r="B1873" s="29">
        <v>213357.61</v>
      </c>
      <c r="C1873" s="59">
        <v>212950.6100000001</v>
      </c>
      <c r="D1873" s="27">
        <v>-406.9999999998836</v>
      </c>
      <c r="E1873" s="41"/>
    </row>
    <row r="1874" hidden="1">
      <c r="A1874" s="36" t="s">
        <v>1682</v>
      </c>
      <c r="B1874" s="42">
        <v>0.5000000000291038</v>
      </c>
      <c r="C1874" s="71">
        <v>1.4999999998835847</v>
      </c>
      <c r="D1874" s="66">
        <v>0.9999999998544808</v>
      </c>
      <c r="E1874" s="45"/>
    </row>
    <row r="1875" hidden="1"/>
    <row r="1876" hidden="1"/>
    <row r="1877" hidden="1">
      <c r="A1877" s="5" t="s">
        <v>1983</v>
      </c>
      <c r="B1877" s="6"/>
      <c r="C1877" s="6"/>
      <c r="D1877" s="6"/>
      <c r="E1877" s="7"/>
    </row>
    <row r="1878" hidden="1">
      <c r="A1878" s="10"/>
      <c r="B1878" s="11"/>
      <c r="C1878" s="11"/>
      <c r="D1878" s="11"/>
      <c r="E1878" s="12"/>
    </row>
    <row r="1879" hidden="1">
      <c r="A1879" s="5" t="s">
        <v>1655</v>
      </c>
      <c r="B1879" s="6"/>
      <c r="C1879" s="6"/>
      <c r="D1879" s="6"/>
      <c r="E1879" s="7"/>
    </row>
    <row r="1880" hidden="1">
      <c r="A1880" s="10"/>
      <c r="B1880" s="11"/>
      <c r="C1880" s="11"/>
      <c r="D1880" s="11"/>
      <c r="E1880" s="12"/>
    </row>
    <row r="1881" hidden="1">
      <c r="A1881" s="13">
        <v>45929.0</v>
      </c>
      <c r="B1881" s="6"/>
      <c r="C1881" s="54" t="s">
        <v>1656</v>
      </c>
      <c r="D1881" s="15">
        <v>45930.0</v>
      </c>
      <c r="E1881" s="7"/>
    </row>
    <row r="1882" hidden="1">
      <c r="A1882" s="10"/>
      <c r="B1882" s="11"/>
      <c r="C1882" s="16"/>
      <c r="D1882" s="11"/>
      <c r="E1882" s="12"/>
    </row>
    <row r="1883" hidden="1">
      <c r="A1883" s="55" t="s">
        <v>1985</v>
      </c>
      <c r="B1883" s="7"/>
      <c r="C1883" s="16"/>
      <c r="D1883" s="56" t="s">
        <v>1987</v>
      </c>
      <c r="E1883" s="7"/>
    </row>
    <row r="1884" hidden="1">
      <c r="A1884" s="10"/>
      <c r="B1884" s="12"/>
      <c r="C1884" s="16"/>
      <c r="D1884" s="11"/>
      <c r="E1884" s="12"/>
    </row>
    <row r="1885" hidden="1">
      <c r="A1885" s="19" t="s">
        <v>1657</v>
      </c>
      <c r="B1885" s="6"/>
      <c r="C1885" s="6"/>
      <c r="D1885" s="6"/>
      <c r="E1885" s="7"/>
    </row>
    <row r="1886" hidden="1">
      <c r="A1886" s="20" t="s">
        <v>1658</v>
      </c>
      <c r="B1886" s="21" t="s">
        <v>1659</v>
      </c>
      <c r="C1886" s="22" t="s">
        <v>1660</v>
      </c>
      <c r="D1886" s="21" t="s">
        <v>1661</v>
      </c>
      <c r="E1886" s="23" t="s">
        <v>13</v>
      </c>
    </row>
    <row r="1887" hidden="1">
      <c r="A1887" s="57" t="s">
        <v>1662</v>
      </c>
      <c r="B1887" s="25">
        <v>1727.0</v>
      </c>
      <c r="C1887" s="26">
        <v>1727.0</v>
      </c>
      <c r="D1887" s="27">
        <v>0.0</v>
      </c>
      <c r="E1887" s="40"/>
    </row>
    <row r="1888" hidden="1">
      <c r="A1888" s="57" t="s">
        <v>1663</v>
      </c>
      <c r="B1888" s="29">
        <v>3635.0</v>
      </c>
      <c r="C1888" s="26">
        <v>3635.0</v>
      </c>
      <c r="D1888" s="27">
        <v>0.0</v>
      </c>
      <c r="E1888" s="40"/>
    </row>
    <row r="1889" hidden="1">
      <c r="A1889" s="57" t="s">
        <v>1664</v>
      </c>
      <c r="B1889" s="29">
        <v>0.0</v>
      </c>
      <c r="C1889" s="26"/>
      <c r="D1889" s="27">
        <v>0.0</v>
      </c>
      <c r="E1889" s="41"/>
    </row>
    <row r="1890" hidden="1">
      <c r="A1890" s="57" t="s">
        <v>1666</v>
      </c>
      <c r="B1890" s="25">
        <v>0.0</v>
      </c>
      <c r="C1890" s="26"/>
      <c r="D1890" s="27">
        <v>0.0</v>
      </c>
      <c r="E1890" s="40"/>
    </row>
    <row r="1891" hidden="1">
      <c r="A1891" s="31" t="s">
        <v>1668</v>
      </c>
      <c r="B1891" s="29">
        <v>0.0</v>
      </c>
      <c r="C1891" s="26"/>
      <c r="D1891" s="27">
        <v>0.0</v>
      </c>
      <c r="E1891" s="41"/>
    </row>
    <row r="1892" hidden="1">
      <c r="A1892" s="31" t="s">
        <v>1669</v>
      </c>
      <c r="B1892" s="29">
        <v>0.0</v>
      </c>
      <c r="C1892" s="26"/>
      <c r="D1892" s="27">
        <v>0.0</v>
      </c>
      <c r="E1892" s="41"/>
    </row>
    <row r="1893" hidden="1">
      <c r="A1893" s="31" t="s">
        <v>1671</v>
      </c>
      <c r="B1893" s="29">
        <v>0.0</v>
      </c>
      <c r="C1893" s="26"/>
      <c r="D1893" s="27">
        <v>0.0</v>
      </c>
      <c r="E1893" s="28"/>
    </row>
    <row r="1894" hidden="1">
      <c r="A1894" s="31" t="s">
        <v>1673</v>
      </c>
      <c r="B1894" s="29">
        <v>400.0</v>
      </c>
      <c r="C1894" s="26">
        <v>400.0</v>
      </c>
      <c r="D1894" s="27">
        <v>0.0</v>
      </c>
      <c r="E1894" s="28"/>
    </row>
    <row r="1895" hidden="1">
      <c r="A1895" s="58" t="s">
        <v>1674</v>
      </c>
      <c r="B1895" s="29">
        <v>22219.0</v>
      </c>
      <c r="C1895" s="29">
        <v>22219.0</v>
      </c>
      <c r="D1895" s="27">
        <v>0.0</v>
      </c>
      <c r="E1895" s="41"/>
    </row>
    <row r="1896" hidden="1">
      <c r="A1896" s="58" t="s">
        <v>1675</v>
      </c>
      <c r="B1896" s="29">
        <v>7001.0</v>
      </c>
      <c r="C1896" s="59">
        <v>7001.0</v>
      </c>
      <c r="D1896" s="27">
        <v>0.0</v>
      </c>
      <c r="E1896" s="41"/>
    </row>
    <row r="1897" hidden="1">
      <c r="A1897" s="58" t="s">
        <v>1676</v>
      </c>
      <c r="B1897" s="29">
        <v>21703.0</v>
      </c>
      <c r="C1897" s="59">
        <v>21702.999999999996</v>
      </c>
      <c r="D1897" s="27">
        <v>-3.637978807091713E-12</v>
      </c>
      <c r="E1897" s="41"/>
    </row>
    <row r="1898" hidden="1">
      <c r="A1898" s="58" t="s">
        <v>1677</v>
      </c>
      <c r="B1898" s="29">
        <v>6016.0</v>
      </c>
      <c r="C1898" s="59">
        <v>6016.0</v>
      </c>
      <c r="D1898" s="27">
        <v>0.0</v>
      </c>
      <c r="E1898" s="41"/>
    </row>
    <row r="1899" hidden="1">
      <c r="A1899" s="58" t="s">
        <v>1679</v>
      </c>
      <c r="B1899" s="29">
        <v>0.0</v>
      </c>
      <c r="C1899" s="59">
        <v>0.0</v>
      </c>
      <c r="D1899" s="27">
        <v>0.0</v>
      </c>
      <c r="E1899" s="41"/>
    </row>
    <row r="1900" hidden="1">
      <c r="A1900" s="58" t="s">
        <v>1680</v>
      </c>
      <c r="B1900" s="29">
        <v>0.0</v>
      </c>
      <c r="C1900" s="59">
        <v>0.0</v>
      </c>
      <c r="D1900" s="27">
        <v>0.0</v>
      </c>
      <c r="E1900" s="41"/>
    </row>
    <row r="1901" hidden="1">
      <c r="A1901" s="35" t="s">
        <v>1681</v>
      </c>
      <c r="B1901" s="29">
        <v>62701.0</v>
      </c>
      <c r="C1901" s="59">
        <v>62701.0</v>
      </c>
      <c r="D1901" s="27">
        <v>0.0</v>
      </c>
      <c r="E1901" s="41"/>
    </row>
    <row r="1902" hidden="1">
      <c r="A1902" s="36" t="s">
        <v>1682</v>
      </c>
      <c r="B1902" s="42">
        <v>0.0</v>
      </c>
      <c r="C1902" s="71">
        <v>0.0</v>
      </c>
      <c r="D1902" s="66">
        <v>0.0</v>
      </c>
      <c r="E1902" s="45"/>
    </row>
    <row r="1903" hidden="1"/>
    <row r="1904" hidden="1"/>
    <row r="1905" hidden="1">
      <c r="A1905" s="5" t="s">
        <v>1983</v>
      </c>
      <c r="B1905" s="6"/>
      <c r="C1905" s="6"/>
      <c r="D1905" s="6"/>
      <c r="E1905" s="7"/>
    </row>
    <row r="1906" hidden="1">
      <c r="A1906" s="10"/>
      <c r="B1906" s="11"/>
      <c r="C1906" s="11"/>
      <c r="D1906" s="11"/>
      <c r="E1906" s="12"/>
    </row>
    <row r="1907" hidden="1">
      <c r="A1907" s="5" t="s">
        <v>1655</v>
      </c>
      <c r="B1907" s="6"/>
      <c r="C1907" s="6"/>
      <c r="D1907" s="6"/>
      <c r="E1907" s="7"/>
    </row>
    <row r="1908" hidden="1">
      <c r="A1908" s="10"/>
      <c r="B1908" s="11"/>
      <c r="C1908" s="11"/>
      <c r="D1908" s="11"/>
      <c r="E1908" s="12"/>
    </row>
    <row r="1909" hidden="1">
      <c r="A1909" s="13">
        <v>45931.0</v>
      </c>
      <c r="B1909" s="6"/>
      <c r="C1909" s="54" t="s">
        <v>1656</v>
      </c>
      <c r="D1909" s="15">
        <v>45935.0</v>
      </c>
      <c r="E1909" s="7"/>
    </row>
    <row r="1910" hidden="1">
      <c r="A1910" s="10"/>
      <c r="B1910" s="11"/>
      <c r="C1910" s="16"/>
      <c r="D1910" s="11"/>
      <c r="E1910" s="12"/>
    </row>
    <row r="1911" hidden="1">
      <c r="A1911" s="55" t="s">
        <v>1988</v>
      </c>
      <c r="B1911" s="7"/>
      <c r="C1911" s="16"/>
      <c r="D1911" s="56" t="s">
        <v>1986</v>
      </c>
      <c r="E1911" s="7"/>
    </row>
    <row r="1912" hidden="1">
      <c r="A1912" s="10"/>
      <c r="B1912" s="12"/>
      <c r="C1912" s="16"/>
      <c r="D1912" s="11"/>
      <c r="E1912" s="12"/>
    </row>
    <row r="1913" hidden="1">
      <c r="A1913" s="19" t="s">
        <v>1657</v>
      </c>
      <c r="B1913" s="6"/>
      <c r="C1913" s="6"/>
      <c r="D1913" s="6"/>
      <c r="E1913" s="7"/>
    </row>
    <row r="1914" hidden="1">
      <c r="A1914" s="20" t="s">
        <v>1658</v>
      </c>
      <c r="B1914" s="21" t="s">
        <v>1659</v>
      </c>
      <c r="C1914" s="22" t="s">
        <v>1660</v>
      </c>
      <c r="D1914" s="21" t="s">
        <v>1661</v>
      </c>
      <c r="E1914" s="23" t="s">
        <v>13</v>
      </c>
    </row>
    <row r="1915" hidden="1">
      <c r="A1915" s="57" t="s">
        <v>1662</v>
      </c>
      <c r="B1915" s="25">
        <v>2213.0</v>
      </c>
      <c r="C1915" s="26">
        <v>2213.0</v>
      </c>
      <c r="D1915" s="27">
        <v>0.0</v>
      </c>
      <c r="E1915" s="40"/>
    </row>
    <row r="1916" hidden="1">
      <c r="A1916" s="57" t="s">
        <v>1663</v>
      </c>
      <c r="B1916" s="29">
        <v>10766.0</v>
      </c>
      <c r="C1916" s="26">
        <v>10766.0</v>
      </c>
      <c r="D1916" s="27">
        <v>0.0</v>
      </c>
      <c r="E1916" s="40"/>
    </row>
    <row r="1917" hidden="1">
      <c r="A1917" s="57" t="s">
        <v>1664</v>
      </c>
      <c r="B1917" s="29">
        <v>0.0</v>
      </c>
      <c r="C1917" s="26"/>
      <c r="D1917" s="27">
        <v>0.0</v>
      </c>
      <c r="E1917" s="41"/>
    </row>
    <row r="1918" hidden="1">
      <c r="A1918" s="57" t="s">
        <v>1666</v>
      </c>
      <c r="B1918" s="25">
        <v>0.0</v>
      </c>
      <c r="C1918" s="26"/>
      <c r="D1918" s="27">
        <v>0.0</v>
      </c>
      <c r="E1918" s="40"/>
    </row>
    <row r="1919" hidden="1">
      <c r="A1919" s="31" t="s">
        <v>1668</v>
      </c>
      <c r="B1919" s="29">
        <v>0.0</v>
      </c>
      <c r="C1919" s="26"/>
      <c r="D1919" s="27">
        <v>0.0</v>
      </c>
      <c r="E1919" s="41"/>
    </row>
    <row r="1920" hidden="1">
      <c r="A1920" s="31" t="s">
        <v>1669</v>
      </c>
      <c r="B1920" s="29">
        <v>0.0</v>
      </c>
      <c r="C1920" s="26"/>
      <c r="D1920" s="27">
        <v>0.0</v>
      </c>
      <c r="E1920" s="41"/>
    </row>
    <row r="1921" hidden="1">
      <c r="A1921" s="31" t="s">
        <v>1671</v>
      </c>
      <c r="B1921" s="29">
        <v>0.0</v>
      </c>
      <c r="C1921" s="26"/>
      <c r="D1921" s="27">
        <v>0.0</v>
      </c>
      <c r="E1921" s="28"/>
    </row>
    <row r="1922" hidden="1">
      <c r="A1922" s="31" t="s">
        <v>1673</v>
      </c>
      <c r="B1922" s="29">
        <v>1600.0</v>
      </c>
      <c r="C1922" s="26">
        <v>1560.0</v>
      </c>
      <c r="D1922" s="27">
        <v>-40.0</v>
      </c>
      <c r="E1922" s="28"/>
    </row>
    <row r="1923" hidden="1">
      <c r="A1923" s="58" t="s">
        <v>1674</v>
      </c>
      <c r="B1923" s="29">
        <v>61489.0</v>
      </c>
      <c r="C1923" s="29">
        <v>61489.0</v>
      </c>
      <c r="D1923" s="27">
        <v>0.0</v>
      </c>
      <c r="E1923" s="41"/>
    </row>
    <row r="1924" hidden="1">
      <c r="A1924" s="58" t="s">
        <v>1675</v>
      </c>
      <c r="B1924" s="29">
        <v>16154.0</v>
      </c>
      <c r="C1924" s="59">
        <v>16154.0</v>
      </c>
      <c r="D1924" s="27">
        <v>0.0</v>
      </c>
      <c r="E1924" s="41"/>
    </row>
    <row r="1925" hidden="1">
      <c r="A1925" s="58" t="s">
        <v>1676</v>
      </c>
      <c r="B1925" s="29">
        <v>30830.0</v>
      </c>
      <c r="C1925" s="59">
        <v>30830.0</v>
      </c>
      <c r="D1925" s="27">
        <v>0.0</v>
      </c>
      <c r="E1925" s="41"/>
    </row>
    <row r="1926" hidden="1">
      <c r="A1926" s="58" t="s">
        <v>1677</v>
      </c>
      <c r="B1926" s="29">
        <v>19356.0</v>
      </c>
      <c r="C1926" s="59">
        <v>19356.0</v>
      </c>
      <c r="D1926" s="27">
        <v>0.0</v>
      </c>
      <c r="E1926" s="41"/>
    </row>
    <row r="1927" hidden="1">
      <c r="A1927" s="58" t="s">
        <v>1679</v>
      </c>
      <c r="B1927" s="29">
        <v>0.0</v>
      </c>
      <c r="C1927" s="59">
        <v>0.0</v>
      </c>
      <c r="D1927" s="27">
        <v>0.0</v>
      </c>
      <c r="E1927" s="41"/>
    </row>
    <row r="1928" hidden="1">
      <c r="A1928" s="58" t="s">
        <v>1680</v>
      </c>
      <c r="B1928" s="29">
        <v>0.0</v>
      </c>
      <c r="C1928" s="59">
        <v>0.0</v>
      </c>
      <c r="D1928" s="27">
        <v>0.0</v>
      </c>
      <c r="E1928" s="41"/>
    </row>
    <row r="1929" hidden="1">
      <c r="A1929" s="35" t="s">
        <v>1681</v>
      </c>
      <c r="B1929" s="29">
        <v>142334.0</v>
      </c>
      <c r="C1929" s="59">
        <v>142334.0</v>
      </c>
      <c r="D1929" s="27">
        <v>0.0</v>
      </c>
      <c r="E1929" s="41"/>
    </row>
    <row r="1930" hidden="1">
      <c r="A1930" s="36" t="s">
        <v>1682</v>
      </c>
      <c r="B1930" s="42">
        <v>74.0</v>
      </c>
      <c r="C1930" s="71">
        <v>34.0</v>
      </c>
      <c r="D1930" s="66">
        <v>-40.0</v>
      </c>
      <c r="E1930" s="45"/>
    </row>
    <row r="1931" hidden="1"/>
    <row r="1932" hidden="1"/>
    <row r="1933" hidden="1">
      <c r="A1933" s="5" t="s">
        <v>1983</v>
      </c>
      <c r="B1933" s="6"/>
      <c r="C1933" s="6"/>
      <c r="D1933" s="6"/>
      <c r="E1933" s="7"/>
    </row>
    <row r="1934" hidden="1">
      <c r="A1934" s="10"/>
      <c r="B1934" s="11"/>
      <c r="C1934" s="11"/>
      <c r="D1934" s="11"/>
      <c r="E1934" s="12"/>
    </row>
    <row r="1935" hidden="1">
      <c r="A1935" s="5" t="s">
        <v>1655</v>
      </c>
      <c r="B1935" s="6"/>
      <c r="C1935" s="6"/>
      <c r="D1935" s="6"/>
      <c r="E1935" s="7"/>
    </row>
    <row r="1936" hidden="1">
      <c r="A1936" s="10"/>
      <c r="B1936" s="11"/>
      <c r="C1936" s="11"/>
      <c r="D1936" s="11"/>
      <c r="E1936" s="12"/>
    </row>
    <row r="1937" hidden="1">
      <c r="A1937" s="13">
        <v>45936.0</v>
      </c>
      <c r="B1937" s="6"/>
      <c r="C1937" s="54" t="s">
        <v>1656</v>
      </c>
      <c r="D1937" s="15">
        <v>45942.0</v>
      </c>
      <c r="E1937" s="7"/>
    </row>
    <row r="1938" hidden="1">
      <c r="A1938" s="10"/>
      <c r="B1938" s="11"/>
      <c r="C1938" s="16"/>
      <c r="D1938" s="11"/>
      <c r="E1938" s="12"/>
    </row>
    <row r="1939" hidden="1">
      <c r="A1939" s="55" t="s">
        <v>1985</v>
      </c>
      <c r="B1939" s="7"/>
      <c r="C1939" s="16"/>
      <c r="D1939" s="56" t="s">
        <v>1986</v>
      </c>
      <c r="E1939" s="7"/>
    </row>
    <row r="1940" hidden="1">
      <c r="A1940" s="10"/>
      <c r="B1940" s="12"/>
      <c r="C1940" s="16"/>
      <c r="D1940" s="11"/>
      <c r="E1940" s="12"/>
    </row>
    <row r="1941" hidden="1">
      <c r="A1941" s="19" t="s">
        <v>1657</v>
      </c>
      <c r="B1941" s="6"/>
      <c r="C1941" s="6"/>
      <c r="D1941" s="6"/>
      <c r="E1941" s="7"/>
    </row>
    <row r="1942" hidden="1">
      <c r="A1942" s="20" t="s">
        <v>1658</v>
      </c>
      <c r="B1942" s="21" t="s">
        <v>1659</v>
      </c>
      <c r="C1942" s="22" t="s">
        <v>1660</v>
      </c>
      <c r="D1942" s="21" t="s">
        <v>1661</v>
      </c>
      <c r="E1942" s="23" t="s">
        <v>13</v>
      </c>
    </row>
    <row r="1943" hidden="1">
      <c r="A1943" s="57" t="s">
        <v>1662</v>
      </c>
      <c r="B1943" s="25">
        <v>10101.0</v>
      </c>
      <c r="C1943" s="26">
        <v>10101.0</v>
      </c>
      <c r="D1943" s="27">
        <v>0.0</v>
      </c>
      <c r="E1943" s="40"/>
    </row>
    <row r="1944" hidden="1">
      <c r="A1944" s="57" t="s">
        <v>1663</v>
      </c>
      <c r="B1944" s="29">
        <v>15027.0</v>
      </c>
      <c r="C1944" s="26">
        <v>15027.0</v>
      </c>
      <c r="D1944" s="27">
        <v>0.0</v>
      </c>
      <c r="E1944" s="40"/>
    </row>
    <row r="1945" hidden="1">
      <c r="A1945" s="57" t="s">
        <v>1664</v>
      </c>
      <c r="B1945" s="29">
        <v>0.0</v>
      </c>
      <c r="C1945" s="26"/>
      <c r="D1945" s="27">
        <v>0.0</v>
      </c>
      <c r="E1945" s="41"/>
    </row>
    <row r="1946" hidden="1">
      <c r="A1946" s="57" t="s">
        <v>1666</v>
      </c>
      <c r="B1946" s="25">
        <v>0.0</v>
      </c>
      <c r="C1946" s="26"/>
      <c r="D1946" s="27">
        <v>0.0</v>
      </c>
      <c r="E1946" s="40"/>
    </row>
    <row r="1947" hidden="1">
      <c r="A1947" s="31" t="s">
        <v>1668</v>
      </c>
      <c r="B1947" s="29">
        <v>0.0</v>
      </c>
      <c r="C1947" s="26"/>
      <c r="D1947" s="27">
        <v>0.0</v>
      </c>
      <c r="E1947" s="41"/>
    </row>
    <row r="1948" hidden="1">
      <c r="A1948" s="31" t="s">
        <v>1669</v>
      </c>
      <c r="B1948" s="29">
        <v>0.0</v>
      </c>
      <c r="C1948" s="26"/>
      <c r="D1948" s="27">
        <v>0.0</v>
      </c>
      <c r="E1948" s="41"/>
    </row>
    <row r="1949" hidden="1">
      <c r="A1949" s="31" t="s">
        <v>1671</v>
      </c>
      <c r="B1949" s="29">
        <v>0.0</v>
      </c>
      <c r="C1949" s="26"/>
      <c r="D1949" s="27">
        <v>0.0</v>
      </c>
      <c r="E1949" s="28"/>
    </row>
    <row r="1950" hidden="1">
      <c r="A1950" s="31" t="s">
        <v>1673</v>
      </c>
      <c r="B1950" s="29">
        <v>2000.0</v>
      </c>
      <c r="C1950" s="26">
        <v>2000.0</v>
      </c>
      <c r="D1950" s="27">
        <v>0.0</v>
      </c>
      <c r="E1950" s="28"/>
    </row>
    <row r="1951" hidden="1">
      <c r="A1951" s="58" t="s">
        <v>1674</v>
      </c>
      <c r="B1951" s="29">
        <v>91920.0</v>
      </c>
      <c r="C1951" s="29">
        <v>90819.0</v>
      </c>
      <c r="D1951" s="27">
        <v>-1101.0</v>
      </c>
      <c r="E1951" s="41"/>
    </row>
    <row r="1952" hidden="1">
      <c r="A1952" s="58" t="s">
        <v>1675</v>
      </c>
      <c r="B1952" s="29">
        <v>27069.0</v>
      </c>
      <c r="C1952" s="59">
        <v>27069.0</v>
      </c>
      <c r="D1952" s="27">
        <v>0.0</v>
      </c>
      <c r="E1952" s="41"/>
    </row>
    <row r="1953" hidden="1">
      <c r="A1953" s="58" t="s">
        <v>1676</v>
      </c>
      <c r="B1953" s="29">
        <v>40342.0</v>
      </c>
      <c r="C1953" s="59">
        <v>40023.0</v>
      </c>
      <c r="D1953" s="27">
        <v>-319.0</v>
      </c>
      <c r="E1953" s="41"/>
    </row>
    <row r="1954" hidden="1">
      <c r="A1954" s="58" t="s">
        <v>1677</v>
      </c>
      <c r="B1954" s="29">
        <v>25439.0</v>
      </c>
      <c r="C1954" s="59">
        <v>25439.0</v>
      </c>
      <c r="D1954" s="27">
        <v>0.0</v>
      </c>
      <c r="E1954" s="41"/>
    </row>
    <row r="1955" hidden="1">
      <c r="A1955" s="58" t="s">
        <v>1679</v>
      </c>
      <c r="B1955" s="29">
        <v>413.0</v>
      </c>
      <c r="C1955" s="59">
        <v>413.0</v>
      </c>
      <c r="D1955" s="27">
        <v>0.0</v>
      </c>
      <c r="E1955" s="41"/>
    </row>
    <row r="1956" hidden="1">
      <c r="A1956" s="58" t="s">
        <v>1680</v>
      </c>
      <c r="B1956" s="29">
        <v>0.0</v>
      </c>
      <c r="C1956" s="59">
        <v>0.0</v>
      </c>
      <c r="D1956" s="27">
        <v>0.0</v>
      </c>
      <c r="E1956" s="41"/>
    </row>
    <row r="1957" hidden="1">
      <c r="A1957" s="35" t="s">
        <v>1681</v>
      </c>
      <c r="B1957" s="29">
        <v>212297.0</v>
      </c>
      <c r="C1957" s="59">
        <v>210877.0</v>
      </c>
      <c r="D1957" s="27">
        <v>-1420.0</v>
      </c>
      <c r="E1957" s="41"/>
    </row>
    <row r="1958" hidden="1">
      <c r="A1958" s="36" t="s">
        <v>1682</v>
      </c>
      <c r="B1958" s="42">
        <v>14.0</v>
      </c>
      <c r="C1958" s="71">
        <v>14.0</v>
      </c>
      <c r="D1958" s="66">
        <v>0.0</v>
      </c>
      <c r="E1958" s="45"/>
    </row>
    <row r="1959" hidden="1"/>
    <row r="1960" hidden="1"/>
    <row r="1961" hidden="1">
      <c r="A1961" s="5" t="s">
        <v>1983</v>
      </c>
      <c r="B1961" s="6"/>
      <c r="C1961" s="6"/>
      <c r="D1961" s="6"/>
      <c r="E1961" s="7"/>
    </row>
    <row r="1962" hidden="1">
      <c r="A1962" s="10"/>
      <c r="B1962" s="11"/>
      <c r="C1962" s="11"/>
      <c r="D1962" s="11"/>
      <c r="E1962" s="12"/>
    </row>
    <row r="1963" hidden="1">
      <c r="A1963" s="5" t="s">
        <v>1655</v>
      </c>
      <c r="B1963" s="6"/>
      <c r="C1963" s="6"/>
      <c r="D1963" s="6"/>
      <c r="E1963" s="7"/>
    </row>
    <row r="1964" hidden="1">
      <c r="A1964" s="10"/>
      <c r="B1964" s="11"/>
      <c r="C1964" s="11"/>
      <c r="D1964" s="11"/>
      <c r="E1964" s="12"/>
    </row>
    <row r="1965" hidden="1">
      <c r="A1965" s="13">
        <v>45943.0</v>
      </c>
      <c r="B1965" s="6"/>
      <c r="C1965" s="54" t="s">
        <v>1656</v>
      </c>
      <c r="D1965" s="15">
        <v>45949.0</v>
      </c>
      <c r="E1965" s="7"/>
    </row>
    <row r="1966" hidden="1">
      <c r="A1966" s="10"/>
      <c r="B1966" s="11"/>
      <c r="C1966" s="16"/>
      <c r="D1966" s="11"/>
      <c r="E1966" s="12"/>
    </row>
    <row r="1967" hidden="1">
      <c r="A1967" s="55" t="s">
        <v>1985</v>
      </c>
      <c r="B1967" s="7"/>
      <c r="C1967" s="16"/>
      <c r="D1967" s="56" t="s">
        <v>1986</v>
      </c>
      <c r="E1967" s="7"/>
    </row>
    <row r="1968" hidden="1">
      <c r="A1968" s="10"/>
      <c r="B1968" s="12"/>
      <c r="C1968" s="16"/>
      <c r="D1968" s="11"/>
      <c r="E1968" s="12"/>
    </row>
    <row r="1969" hidden="1">
      <c r="A1969" s="19" t="s">
        <v>1657</v>
      </c>
      <c r="B1969" s="6"/>
      <c r="C1969" s="6"/>
      <c r="D1969" s="6"/>
      <c r="E1969" s="7"/>
    </row>
    <row r="1970" hidden="1">
      <c r="A1970" s="20" t="s">
        <v>1658</v>
      </c>
      <c r="B1970" s="21" t="s">
        <v>1659</v>
      </c>
      <c r="C1970" s="22" t="s">
        <v>1660</v>
      </c>
      <c r="D1970" s="21" t="s">
        <v>1661</v>
      </c>
      <c r="E1970" s="23" t="s">
        <v>13</v>
      </c>
    </row>
    <row r="1971" hidden="1">
      <c r="A1971" s="57" t="s">
        <v>1662</v>
      </c>
      <c r="B1971" s="25">
        <v>7614.0</v>
      </c>
      <c r="C1971" s="26">
        <v>7614.0</v>
      </c>
      <c r="D1971" s="27">
        <v>0.0</v>
      </c>
      <c r="E1971" s="40"/>
    </row>
    <row r="1972" hidden="1">
      <c r="A1972" s="57" t="s">
        <v>1663</v>
      </c>
      <c r="B1972" s="29">
        <v>14635.0</v>
      </c>
      <c r="C1972" s="26">
        <v>14635.0</v>
      </c>
      <c r="D1972" s="27">
        <v>0.0</v>
      </c>
      <c r="E1972" s="40"/>
    </row>
    <row r="1973" hidden="1">
      <c r="A1973" s="57" t="s">
        <v>1664</v>
      </c>
      <c r="B1973" s="29">
        <v>0.0</v>
      </c>
      <c r="C1973" s="26"/>
      <c r="D1973" s="27">
        <v>0.0</v>
      </c>
      <c r="E1973" s="41"/>
    </row>
    <row r="1974" hidden="1">
      <c r="A1974" s="57" t="s">
        <v>1666</v>
      </c>
      <c r="B1974" s="25">
        <v>0.0</v>
      </c>
      <c r="C1974" s="26"/>
      <c r="D1974" s="27">
        <v>0.0</v>
      </c>
      <c r="E1974" s="40"/>
    </row>
    <row r="1975" hidden="1">
      <c r="A1975" s="31" t="s">
        <v>1668</v>
      </c>
      <c r="B1975" s="25">
        <v>0.0</v>
      </c>
      <c r="C1975" s="26"/>
      <c r="D1975" s="27">
        <v>0.0</v>
      </c>
      <c r="E1975" s="41"/>
    </row>
    <row r="1976" hidden="1">
      <c r="A1976" s="31" t="s">
        <v>1669</v>
      </c>
      <c r="B1976" s="29">
        <v>0.0</v>
      </c>
      <c r="C1976" s="26"/>
      <c r="D1976" s="27">
        <v>0.0</v>
      </c>
      <c r="E1976" s="41"/>
    </row>
    <row r="1977" hidden="1">
      <c r="A1977" s="31" t="s">
        <v>1671</v>
      </c>
      <c r="B1977" s="29">
        <v>0.0</v>
      </c>
      <c r="C1977" s="26"/>
      <c r="D1977" s="27">
        <v>0.0</v>
      </c>
      <c r="E1977" s="28"/>
    </row>
    <row r="1978" hidden="1">
      <c r="A1978" s="31" t="s">
        <v>1673</v>
      </c>
      <c r="B1978" s="29">
        <v>2240.0</v>
      </c>
      <c r="C1978" s="26">
        <v>2240.0</v>
      </c>
      <c r="D1978" s="27">
        <v>0.0</v>
      </c>
      <c r="E1978" s="28"/>
    </row>
    <row r="1979" hidden="1">
      <c r="A1979" s="58" t="s">
        <v>1674</v>
      </c>
      <c r="B1979" s="29">
        <v>93689.0</v>
      </c>
      <c r="C1979" s="29">
        <v>93689.0</v>
      </c>
      <c r="D1979" s="27">
        <v>0.0</v>
      </c>
      <c r="E1979" s="41"/>
    </row>
    <row r="1980" hidden="1">
      <c r="A1980" s="58" t="s">
        <v>1675</v>
      </c>
      <c r="B1980" s="29">
        <v>29487.0</v>
      </c>
      <c r="C1980" s="59">
        <v>29487.0</v>
      </c>
      <c r="D1980" s="27">
        <v>0.0</v>
      </c>
      <c r="E1980" s="41"/>
    </row>
    <row r="1981" hidden="1">
      <c r="A1981" s="58" t="s">
        <v>1676</v>
      </c>
      <c r="B1981" s="29">
        <v>40515.0</v>
      </c>
      <c r="C1981" s="59">
        <v>40515.0</v>
      </c>
      <c r="D1981" s="27">
        <v>0.0</v>
      </c>
      <c r="E1981" s="41"/>
    </row>
    <row r="1982" hidden="1">
      <c r="A1982" s="58" t="s">
        <v>1677</v>
      </c>
      <c r="B1982" s="29">
        <v>29938.0</v>
      </c>
      <c r="C1982" s="59">
        <v>29938.0</v>
      </c>
      <c r="D1982" s="27">
        <v>0.0</v>
      </c>
      <c r="E1982" s="41"/>
    </row>
    <row r="1983" hidden="1">
      <c r="A1983" s="58" t="s">
        <v>1679</v>
      </c>
      <c r="B1983" s="29">
        <v>346.0</v>
      </c>
      <c r="C1983" s="59">
        <v>346.0</v>
      </c>
      <c r="D1983" s="27">
        <v>0.0</v>
      </c>
      <c r="E1983" s="41"/>
    </row>
    <row r="1984" hidden="1">
      <c r="A1984" s="58" t="s">
        <v>1680</v>
      </c>
      <c r="B1984" s="29">
        <v>0.0</v>
      </c>
      <c r="C1984" s="59">
        <v>0.0</v>
      </c>
      <c r="D1984" s="27">
        <v>0.0</v>
      </c>
      <c r="E1984" s="41"/>
    </row>
    <row r="1985" hidden="1">
      <c r="A1985" s="35" t="s">
        <v>1681</v>
      </c>
      <c r="B1985" s="29">
        <v>218460.2</v>
      </c>
      <c r="C1985" s="59">
        <v>218460.2</v>
      </c>
      <c r="D1985" s="27">
        <v>0.0</v>
      </c>
      <c r="E1985" s="41"/>
    </row>
    <row r="1986" hidden="1">
      <c r="A1986" s="36" t="s">
        <v>1682</v>
      </c>
      <c r="B1986" s="42" t="s">
        <v>3876</v>
      </c>
      <c r="C1986" s="71">
        <v>3.7999999999883585</v>
      </c>
      <c r="D1986" s="66" t="e">
        <v>#VALUE!</v>
      </c>
      <c r="E1986" s="45"/>
    </row>
    <row r="1987" hidden="1"/>
    <row r="1988" hidden="1"/>
    <row r="1989" hidden="1">
      <c r="A1989" s="5" t="s">
        <v>1983</v>
      </c>
      <c r="B1989" s="6"/>
      <c r="C1989" s="6"/>
      <c r="D1989" s="6"/>
      <c r="E1989" s="7"/>
    </row>
    <row r="1990" hidden="1">
      <c r="A1990" s="10"/>
      <c r="B1990" s="11"/>
      <c r="C1990" s="11"/>
      <c r="D1990" s="11"/>
      <c r="E1990" s="12"/>
    </row>
    <row r="1991" hidden="1">
      <c r="A1991" s="5" t="s">
        <v>1655</v>
      </c>
      <c r="B1991" s="6"/>
      <c r="C1991" s="6"/>
      <c r="D1991" s="6"/>
      <c r="E1991" s="7"/>
    </row>
    <row r="1992" hidden="1">
      <c r="A1992" s="10"/>
      <c r="B1992" s="11"/>
      <c r="C1992" s="11"/>
      <c r="D1992" s="11"/>
      <c r="E1992" s="12"/>
    </row>
    <row r="1993" hidden="1">
      <c r="A1993" s="13">
        <v>45943.0</v>
      </c>
      <c r="B1993" s="6"/>
      <c r="C1993" s="54" t="s">
        <v>1656</v>
      </c>
      <c r="D1993" s="15">
        <v>45949.0</v>
      </c>
      <c r="E1993" s="7"/>
    </row>
    <row r="1994" hidden="1">
      <c r="A1994" s="10"/>
      <c r="B1994" s="11"/>
      <c r="C1994" s="16"/>
      <c r="D1994" s="11"/>
      <c r="E1994" s="12"/>
    </row>
    <row r="1995" hidden="1">
      <c r="A1995" s="55" t="s">
        <v>1985</v>
      </c>
      <c r="B1995" s="7"/>
      <c r="C1995" s="16"/>
      <c r="D1995" s="56" t="s">
        <v>1986</v>
      </c>
      <c r="E1995" s="7"/>
    </row>
    <row r="1996" hidden="1">
      <c r="A1996" s="10"/>
      <c r="B1996" s="12"/>
      <c r="C1996" s="16"/>
      <c r="D1996" s="11"/>
      <c r="E1996" s="12"/>
    </row>
    <row r="1997" hidden="1">
      <c r="A1997" s="19" t="s">
        <v>1657</v>
      </c>
      <c r="B1997" s="6"/>
      <c r="C1997" s="6"/>
      <c r="D1997" s="6"/>
      <c r="E1997" s="7"/>
    </row>
    <row r="1998" hidden="1">
      <c r="A1998" s="20" t="s">
        <v>1658</v>
      </c>
      <c r="B1998" s="21" t="s">
        <v>1659</v>
      </c>
      <c r="C1998" s="22" t="s">
        <v>1660</v>
      </c>
      <c r="D1998" s="21" t="s">
        <v>1661</v>
      </c>
      <c r="E1998" s="23" t="s">
        <v>13</v>
      </c>
    </row>
    <row r="1999" hidden="1">
      <c r="A1999" s="57" t="s">
        <v>1662</v>
      </c>
      <c r="B1999" s="25">
        <v>7614.0</v>
      </c>
      <c r="C1999" s="26">
        <v>7614.0</v>
      </c>
      <c r="D1999" s="27">
        <v>0.0</v>
      </c>
      <c r="E1999" s="40"/>
    </row>
    <row r="2000" hidden="1">
      <c r="A2000" s="57" t="s">
        <v>1663</v>
      </c>
      <c r="B2000" s="29">
        <v>14635.0</v>
      </c>
      <c r="C2000" s="26">
        <v>14635.0</v>
      </c>
      <c r="D2000" s="27">
        <v>0.0</v>
      </c>
      <c r="E2000" s="40"/>
    </row>
    <row r="2001" hidden="1">
      <c r="A2001" s="57" t="s">
        <v>1664</v>
      </c>
      <c r="B2001" s="29">
        <v>0.0</v>
      </c>
      <c r="C2001" s="26"/>
      <c r="D2001" s="27">
        <v>0.0</v>
      </c>
      <c r="E2001" s="41"/>
    </row>
    <row r="2002" hidden="1">
      <c r="A2002" s="57" t="s">
        <v>1666</v>
      </c>
      <c r="B2002" s="25">
        <v>0.0</v>
      </c>
      <c r="C2002" s="26"/>
      <c r="D2002" s="27">
        <v>0.0</v>
      </c>
      <c r="E2002" s="40"/>
    </row>
    <row r="2003" hidden="1">
      <c r="A2003" s="31" t="s">
        <v>1668</v>
      </c>
      <c r="B2003" s="25">
        <v>0.0</v>
      </c>
      <c r="C2003" s="26"/>
      <c r="D2003" s="27">
        <v>0.0</v>
      </c>
      <c r="E2003" s="41"/>
    </row>
    <row r="2004" hidden="1">
      <c r="A2004" s="31" t="s">
        <v>1669</v>
      </c>
      <c r="B2004" s="29">
        <v>0.0</v>
      </c>
      <c r="C2004" s="26"/>
      <c r="D2004" s="27">
        <v>0.0</v>
      </c>
      <c r="E2004" s="41"/>
    </row>
    <row r="2005" hidden="1">
      <c r="A2005" s="31" t="s">
        <v>1671</v>
      </c>
      <c r="B2005" s="29">
        <v>0.0</v>
      </c>
      <c r="C2005" s="26"/>
      <c r="D2005" s="27">
        <v>0.0</v>
      </c>
      <c r="E2005" s="28"/>
    </row>
    <row r="2006" hidden="1">
      <c r="A2006" s="31" t="s">
        <v>1673</v>
      </c>
      <c r="B2006" s="29">
        <v>2240.0</v>
      </c>
      <c r="C2006" s="26">
        <v>2240.0</v>
      </c>
      <c r="D2006" s="27">
        <v>0.0</v>
      </c>
      <c r="E2006" s="28"/>
    </row>
    <row r="2007" hidden="1">
      <c r="A2007" s="58" t="s">
        <v>1674</v>
      </c>
      <c r="B2007" s="29">
        <v>93689.0</v>
      </c>
      <c r="C2007" s="29">
        <v>93689.0</v>
      </c>
      <c r="D2007" s="27">
        <v>0.0</v>
      </c>
      <c r="E2007" s="41"/>
    </row>
    <row r="2008" hidden="1">
      <c r="A2008" s="58" t="s">
        <v>1675</v>
      </c>
      <c r="B2008" s="29">
        <v>29487.0</v>
      </c>
      <c r="C2008" s="59">
        <v>29487.0</v>
      </c>
      <c r="D2008" s="27">
        <v>0.0</v>
      </c>
      <c r="E2008" s="41"/>
    </row>
    <row r="2009" hidden="1">
      <c r="A2009" s="58" t="s">
        <v>1676</v>
      </c>
      <c r="B2009" s="29">
        <v>40515.0</v>
      </c>
      <c r="C2009" s="59">
        <v>40515.0</v>
      </c>
      <c r="D2009" s="27">
        <v>0.0</v>
      </c>
      <c r="E2009" s="41"/>
    </row>
    <row r="2010" hidden="1">
      <c r="A2010" s="58" t="s">
        <v>1677</v>
      </c>
      <c r="B2010" s="29">
        <v>29938.0</v>
      </c>
      <c r="C2010" s="59">
        <v>29938.0</v>
      </c>
      <c r="D2010" s="27">
        <v>0.0</v>
      </c>
      <c r="E2010" s="41"/>
    </row>
    <row r="2011" hidden="1">
      <c r="A2011" s="58" t="s">
        <v>1679</v>
      </c>
      <c r="B2011" s="29">
        <v>346.0</v>
      </c>
      <c r="C2011" s="59">
        <v>346.0</v>
      </c>
      <c r="D2011" s="27">
        <v>0.0</v>
      </c>
      <c r="E2011" s="41"/>
    </row>
    <row r="2012" hidden="1">
      <c r="A2012" s="58" t="s">
        <v>1680</v>
      </c>
      <c r="B2012" s="29">
        <v>0.0</v>
      </c>
      <c r="C2012" s="59">
        <v>0.0</v>
      </c>
      <c r="D2012" s="27">
        <v>0.0</v>
      </c>
      <c r="E2012" s="41"/>
    </row>
    <row r="2013" hidden="1">
      <c r="A2013" s="35" t="s">
        <v>1681</v>
      </c>
      <c r="B2013" s="29">
        <v>218460.2</v>
      </c>
      <c r="C2013" s="59">
        <v>218460.2</v>
      </c>
      <c r="D2013" s="27">
        <v>0.0</v>
      </c>
      <c r="E2013" s="41"/>
    </row>
    <row r="2014" hidden="1">
      <c r="A2014" s="36" t="s">
        <v>1682</v>
      </c>
      <c r="B2014" s="42">
        <v>3.7999999999992724</v>
      </c>
      <c r="C2014" s="71">
        <v>3.7999999999883585</v>
      </c>
      <c r="D2014" s="66">
        <v>-1.0913936421275139E-11</v>
      </c>
      <c r="E2014" s="45"/>
    </row>
    <row r="2015" hidden="1"/>
    <row r="2016" hidden="1"/>
    <row r="2017" hidden="1">
      <c r="A2017" s="5" t="s">
        <v>1983</v>
      </c>
      <c r="B2017" s="6"/>
      <c r="C2017" s="6"/>
      <c r="D2017" s="6"/>
      <c r="E2017" s="7"/>
    </row>
    <row r="2018" hidden="1">
      <c r="A2018" s="10"/>
      <c r="B2018" s="11"/>
      <c r="C2018" s="11"/>
      <c r="D2018" s="11"/>
      <c r="E2018" s="12"/>
    </row>
    <row r="2019" hidden="1">
      <c r="A2019" s="5" t="s">
        <v>1655</v>
      </c>
      <c r="B2019" s="6"/>
      <c r="C2019" s="6"/>
      <c r="D2019" s="6"/>
      <c r="E2019" s="7"/>
    </row>
    <row r="2020" hidden="1">
      <c r="A2020" s="10"/>
      <c r="B2020" s="11"/>
      <c r="C2020" s="11"/>
      <c r="D2020" s="11"/>
      <c r="E2020" s="12"/>
    </row>
    <row r="2021" hidden="1">
      <c r="A2021" s="13">
        <v>45950.0</v>
      </c>
      <c r="B2021" s="6"/>
      <c r="C2021" s="54" t="s">
        <v>1656</v>
      </c>
      <c r="D2021" s="15">
        <v>45956.0</v>
      </c>
      <c r="E2021" s="7"/>
    </row>
    <row r="2022" hidden="1">
      <c r="A2022" s="10"/>
      <c r="B2022" s="11"/>
      <c r="C2022" s="16"/>
      <c r="D2022" s="11"/>
      <c r="E2022" s="12"/>
    </row>
    <row r="2023" hidden="1">
      <c r="A2023" s="55" t="s">
        <v>1985</v>
      </c>
      <c r="B2023" s="7"/>
      <c r="C2023" s="16"/>
      <c r="D2023" s="56" t="s">
        <v>1986</v>
      </c>
      <c r="E2023" s="7"/>
    </row>
    <row r="2024" hidden="1">
      <c r="A2024" s="10"/>
      <c r="B2024" s="12"/>
      <c r="C2024" s="16"/>
      <c r="D2024" s="11"/>
      <c r="E2024" s="12"/>
    </row>
    <row r="2025" hidden="1">
      <c r="A2025" s="19" t="s">
        <v>1657</v>
      </c>
      <c r="B2025" s="6"/>
      <c r="C2025" s="6"/>
      <c r="D2025" s="6"/>
      <c r="E2025" s="7"/>
    </row>
    <row r="2026" hidden="1">
      <c r="A2026" s="20" t="s">
        <v>1658</v>
      </c>
      <c r="B2026" s="21" t="s">
        <v>1659</v>
      </c>
      <c r="C2026" s="22" t="s">
        <v>1660</v>
      </c>
      <c r="D2026" s="21" t="s">
        <v>1661</v>
      </c>
      <c r="E2026" s="23" t="s">
        <v>13</v>
      </c>
    </row>
    <row r="2027" hidden="1">
      <c r="A2027" s="57" t="s">
        <v>1662</v>
      </c>
      <c r="B2027" s="25">
        <v>9497.0</v>
      </c>
      <c r="C2027" s="26">
        <v>9497.0</v>
      </c>
      <c r="D2027" s="27">
        <v>0.0</v>
      </c>
      <c r="E2027" s="40"/>
    </row>
    <row r="2028" hidden="1">
      <c r="A2028" s="57" t="s">
        <v>1663</v>
      </c>
      <c r="B2028" s="29">
        <v>7069.0</v>
      </c>
      <c r="C2028" s="26">
        <v>7069.0</v>
      </c>
      <c r="D2028" s="27">
        <v>0.0</v>
      </c>
      <c r="E2028" s="40"/>
    </row>
    <row r="2029" hidden="1">
      <c r="A2029" s="57" t="s">
        <v>1664</v>
      </c>
      <c r="B2029" s="29">
        <v>0.0</v>
      </c>
      <c r="C2029" s="26"/>
      <c r="D2029" s="27">
        <v>0.0</v>
      </c>
      <c r="E2029" s="41"/>
    </row>
    <row r="2030" hidden="1">
      <c r="A2030" s="57" t="s">
        <v>1666</v>
      </c>
      <c r="B2030" s="25">
        <v>0.0</v>
      </c>
      <c r="C2030" s="26"/>
      <c r="D2030" s="27">
        <v>0.0</v>
      </c>
      <c r="E2030" s="40"/>
    </row>
    <row r="2031" hidden="1">
      <c r="A2031" s="31" t="s">
        <v>1668</v>
      </c>
      <c r="B2031" s="25">
        <v>0.0</v>
      </c>
      <c r="C2031" s="26"/>
      <c r="D2031" s="27">
        <v>0.0</v>
      </c>
      <c r="E2031" s="41"/>
    </row>
    <row r="2032" hidden="1">
      <c r="A2032" s="31" t="s">
        <v>1669</v>
      </c>
      <c r="B2032" s="29">
        <v>0.0</v>
      </c>
      <c r="C2032" s="26"/>
      <c r="D2032" s="27">
        <v>0.0</v>
      </c>
      <c r="E2032" s="41"/>
    </row>
    <row r="2033" hidden="1">
      <c r="A2033" s="31" t="s">
        <v>1671</v>
      </c>
      <c r="B2033" s="29">
        <v>0.0</v>
      </c>
      <c r="C2033" s="26"/>
      <c r="D2033" s="27">
        <v>0.0</v>
      </c>
      <c r="E2033" s="28"/>
    </row>
    <row r="2034" hidden="1">
      <c r="A2034" s="31" t="s">
        <v>1673</v>
      </c>
      <c r="B2034" s="29">
        <v>2080.0</v>
      </c>
      <c r="C2034" s="26">
        <v>2040.0</v>
      </c>
      <c r="D2034" s="27">
        <v>-40.0</v>
      </c>
      <c r="E2034" s="28"/>
    </row>
    <row r="2035" hidden="1">
      <c r="A2035" s="58" t="s">
        <v>1674</v>
      </c>
      <c r="B2035" s="29">
        <v>78505.0</v>
      </c>
      <c r="C2035" s="29">
        <v>78505.0</v>
      </c>
      <c r="D2035" s="27">
        <v>0.0</v>
      </c>
      <c r="E2035" s="41"/>
    </row>
    <row r="2036" hidden="1">
      <c r="A2036" s="58" t="s">
        <v>1675</v>
      </c>
      <c r="B2036" s="29">
        <v>34831.0</v>
      </c>
      <c r="C2036" s="59">
        <v>34831.0</v>
      </c>
      <c r="D2036" s="27">
        <v>0.0</v>
      </c>
      <c r="E2036" s="41"/>
    </row>
    <row r="2037" hidden="1">
      <c r="A2037" s="58" t="s">
        <v>1676</v>
      </c>
      <c r="B2037" s="29">
        <v>35062.0</v>
      </c>
      <c r="C2037" s="59">
        <v>35062.0</v>
      </c>
      <c r="D2037" s="27">
        <v>0.0</v>
      </c>
      <c r="E2037" s="41"/>
    </row>
    <row r="2038" hidden="1">
      <c r="A2038" s="58" t="s">
        <v>1677</v>
      </c>
      <c r="B2038" s="29">
        <v>24033.0</v>
      </c>
      <c r="C2038" s="59">
        <v>24033.0</v>
      </c>
      <c r="D2038" s="27">
        <v>0.0</v>
      </c>
      <c r="E2038" s="41"/>
    </row>
    <row r="2039" hidden="1">
      <c r="A2039" s="58" t="s">
        <v>1679</v>
      </c>
      <c r="B2039" s="29">
        <v>0.0</v>
      </c>
      <c r="C2039" s="59">
        <v>0.0</v>
      </c>
      <c r="D2039" s="27">
        <v>0.0</v>
      </c>
      <c r="E2039" s="41"/>
    </row>
    <row r="2040" hidden="1">
      <c r="A2040" s="58" t="s">
        <v>1680</v>
      </c>
      <c r="B2040" s="29">
        <v>0.0</v>
      </c>
      <c r="C2040" s="59">
        <v>0.0</v>
      </c>
      <c r="D2040" s="27">
        <v>0.0</v>
      </c>
      <c r="E2040" s="41"/>
    </row>
    <row r="2041" hidden="1">
      <c r="A2041" s="35" t="s">
        <v>1681</v>
      </c>
      <c r="B2041" s="29">
        <v>191075.5</v>
      </c>
      <c r="C2041" s="59">
        <v>191075.5</v>
      </c>
      <c r="D2041" s="27">
        <v>0.0</v>
      </c>
      <c r="E2041" s="41"/>
    </row>
    <row r="2042" hidden="1">
      <c r="A2042" s="36" t="s">
        <v>1682</v>
      </c>
      <c r="B2042" s="42">
        <v>1.5</v>
      </c>
      <c r="C2042" s="71">
        <v>-38.5</v>
      </c>
      <c r="D2042" s="66">
        <v>-40.0</v>
      </c>
      <c r="E2042" s="45"/>
    </row>
    <row r="2043" hidden="1"/>
    <row r="2044" hidden="1"/>
    <row r="2045" hidden="1">
      <c r="A2045" s="5" t="s">
        <v>1983</v>
      </c>
      <c r="B2045" s="6"/>
      <c r="C2045" s="6"/>
      <c r="D2045" s="6"/>
      <c r="E2045" s="7"/>
    </row>
    <row r="2046" hidden="1">
      <c r="A2046" s="10"/>
      <c r="B2046" s="11"/>
      <c r="C2046" s="11"/>
      <c r="D2046" s="11"/>
      <c r="E2046" s="12"/>
    </row>
    <row r="2047" hidden="1">
      <c r="A2047" s="5" t="s">
        <v>1655</v>
      </c>
      <c r="B2047" s="6"/>
      <c r="C2047" s="6"/>
      <c r="D2047" s="6"/>
      <c r="E2047" s="7"/>
    </row>
    <row r="2048" hidden="1">
      <c r="A2048" s="10"/>
      <c r="B2048" s="11"/>
      <c r="C2048" s="11"/>
      <c r="D2048" s="11"/>
      <c r="E2048" s="12"/>
    </row>
    <row r="2049" hidden="1">
      <c r="A2049" s="13">
        <v>45957.0</v>
      </c>
      <c r="B2049" s="6"/>
      <c r="C2049" s="54" t="s">
        <v>1656</v>
      </c>
      <c r="D2049" s="15">
        <v>45961.0</v>
      </c>
      <c r="E2049" s="7"/>
    </row>
    <row r="2050" hidden="1">
      <c r="A2050" s="10"/>
      <c r="B2050" s="11"/>
      <c r="C2050" s="16"/>
      <c r="D2050" s="11"/>
      <c r="E2050" s="12"/>
    </row>
    <row r="2051" hidden="1">
      <c r="A2051" s="55" t="s">
        <v>1985</v>
      </c>
      <c r="B2051" s="7"/>
      <c r="C2051" s="16"/>
      <c r="D2051" s="56" t="s">
        <v>1992</v>
      </c>
      <c r="E2051" s="7"/>
    </row>
    <row r="2052" hidden="1">
      <c r="A2052" s="10"/>
      <c r="B2052" s="12"/>
      <c r="C2052" s="16"/>
      <c r="D2052" s="11"/>
      <c r="E2052" s="12"/>
    </row>
    <row r="2053" hidden="1">
      <c r="A2053" s="19" t="s">
        <v>1657</v>
      </c>
      <c r="B2053" s="6"/>
      <c r="C2053" s="6"/>
      <c r="D2053" s="6"/>
      <c r="E2053" s="7"/>
    </row>
    <row r="2054" hidden="1">
      <c r="A2054" s="20" t="s">
        <v>1658</v>
      </c>
      <c r="B2054" s="21" t="s">
        <v>1659</v>
      </c>
      <c r="C2054" s="22" t="s">
        <v>1660</v>
      </c>
      <c r="D2054" s="21" t="s">
        <v>1661</v>
      </c>
      <c r="E2054" s="23" t="s">
        <v>13</v>
      </c>
    </row>
    <row r="2055" hidden="1">
      <c r="A2055" s="57" t="s">
        <v>1662</v>
      </c>
      <c r="B2055" s="25">
        <v>9583.0</v>
      </c>
      <c r="C2055" s="26">
        <v>9583.0</v>
      </c>
      <c r="D2055" s="27">
        <v>0.0</v>
      </c>
      <c r="E2055" s="40"/>
    </row>
    <row r="2056" hidden="1">
      <c r="A2056" s="57" t="s">
        <v>1663</v>
      </c>
      <c r="B2056" s="29">
        <v>0.0</v>
      </c>
      <c r="C2056" s="26"/>
      <c r="D2056" s="27">
        <v>0.0</v>
      </c>
      <c r="E2056" s="40"/>
    </row>
    <row r="2057" hidden="1">
      <c r="A2057" s="57" t="s">
        <v>1664</v>
      </c>
      <c r="B2057" s="29">
        <v>0.0</v>
      </c>
      <c r="C2057" s="26"/>
      <c r="D2057" s="27">
        <v>0.0</v>
      </c>
      <c r="E2057" s="41"/>
    </row>
    <row r="2058" hidden="1">
      <c r="A2058" s="57" t="s">
        <v>1666</v>
      </c>
      <c r="B2058" s="25">
        <v>0.0</v>
      </c>
      <c r="C2058" s="26"/>
      <c r="D2058" s="27">
        <v>0.0</v>
      </c>
      <c r="E2058" s="40"/>
    </row>
    <row r="2059" hidden="1">
      <c r="A2059" s="31" t="s">
        <v>1668</v>
      </c>
      <c r="B2059" s="25">
        <v>0.0</v>
      </c>
      <c r="C2059" s="26"/>
      <c r="D2059" s="27">
        <v>0.0</v>
      </c>
      <c r="E2059" s="41"/>
    </row>
    <row r="2060" hidden="1">
      <c r="A2060" s="31" t="s">
        <v>1669</v>
      </c>
      <c r="B2060" s="29">
        <v>0.0</v>
      </c>
      <c r="C2060" s="26"/>
      <c r="D2060" s="27">
        <v>0.0</v>
      </c>
      <c r="E2060" s="41"/>
    </row>
    <row r="2061" hidden="1">
      <c r="A2061" s="31" t="s">
        <v>1671</v>
      </c>
      <c r="B2061" s="29">
        <v>0.0</v>
      </c>
      <c r="C2061" s="26"/>
      <c r="D2061" s="27">
        <v>0.0</v>
      </c>
      <c r="E2061" s="28"/>
    </row>
    <row r="2062" hidden="1">
      <c r="A2062" s="31" t="s">
        <v>1673</v>
      </c>
      <c r="B2062" s="29">
        <v>1640.0</v>
      </c>
      <c r="C2062" s="26">
        <v>1640.0</v>
      </c>
      <c r="D2062" s="27">
        <v>0.0</v>
      </c>
      <c r="E2062" s="28"/>
    </row>
    <row r="2063" hidden="1">
      <c r="A2063" s="58" t="s">
        <v>1674</v>
      </c>
      <c r="B2063" s="29">
        <v>63640.0</v>
      </c>
      <c r="C2063" s="29">
        <v>63640.0</v>
      </c>
      <c r="D2063" s="27">
        <v>0.0</v>
      </c>
      <c r="E2063" s="41"/>
    </row>
    <row r="2064" hidden="1">
      <c r="A2064" s="58" t="s">
        <v>1675</v>
      </c>
      <c r="B2064" s="29">
        <v>12603.0</v>
      </c>
      <c r="C2064" s="59">
        <v>12603.0</v>
      </c>
      <c r="D2064" s="27">
        <v>0.0</v>
      </c>
      <c r="E2064" s="41"/>
    </row>
    <row r="2065" hidden="1">
      <c r="A2065" s="58" t="s">
        <v>1676</v>
      </c>
      <c r="B2065" s="29">
        <v>32397.0</v>
      </c>
      <c r="C2065" s="59">
        <v>32397.0</v>
      </c>
      <c r="D2065" s="27">
        <v>0.0</v>
      </c>
      <c r="E2065" s="41"/>
    </row>
    <row r="2066" hidden="1">
      <c r="A2066" s="58" t="s">
        <v>1677</v>
      </c>
      <c r="B2066" s="29">
        <v>22961.0</v>
      </c>
      <c r="C2066" s="59">
        <v>22961.0</v>
      </c>
      <c r="D2066" s="27">
        <v>0.0</v>
      </c>
      <c r="E2066" s="41"/>
    </row>
    <row r="2067" hidden="1">
      <c r="A2067" s="58" t="s">
        <v>1679</v>
      </c>
      <c r="B2067" s="29">
        <v>0.0</v>
      </c>
      <c r="C2067" s="59">
        <v>0.0</v>
      </c>
      <c r="D2067" s="27">
        <v>0.0</v>
      </c>
      <c r="E2067" s="41"/>
    </row>
    <row r="2068" hidden="1">
      <c r="A2068" s="58" t="s">
        <v>1680</v>
      </c>
      <c r="B2068" s="29">
        <v>0.0</v>
      </c>
      <c r="C2068" s="59">
        <v>0.0</v>
      </c>
      <c r="D2068" s="27">
        <v>0.0</v>
      </c>
      <c r="E2068" s="41"/>
    </row>
    <row r="2069" hidden="1">
      <c r="A2069" s="35" t="s">
        <v>1681</v>
      </c>
      <c r="B2069" s="29">
        <v>142823.5</v>
      </c>
      <c r="C2069" s="59">
        <v>142823.5</v>
      </c>
      <c r="D2069" s="27">
        <v>0.0</v>
      </c>
      <c r="E2069" s="41"/>
    </row>
    <row r="2070" hidden="1">
      <c r="A2070" s="36" t="s">
        <v>1682</v>
      </c>
      <c r="B2070" s="42">
        <v>0.5</v>
      </c>
      <c r="C2070" s="71">
        <v>0.5</v>
      </c>
      <c r="D2070" s="66">
        <v>0.0</v>
      </c>
      <c r="E2070" s="45"/>
    </row>
    <row r="2071" hidden="1"/>
    <row r="2072" hidden="1"/>
    <row r="2073" hidden="1">
      <c r="A2073" s="5" t="s">
        <v>1983</v>
      </c>
      <c r="B2073" s="6"/>
      <c r="C2073" s="6"/>
      <c r="D2073" s="6"/>
      <c r="E2073" s="7"/>
    </row>
    <row r="2074" hidden="1">
      <c r="A2074" s="10"/>
      <c r="B2074" s="11"/>
      <c r="C2074" s="11"/>
      <c r="D2074" s="11"/>
      <c r="E2074" s="12"/>
    </row>
    <row r="2075" hidden="1">
      <c r="A2075" s="5" t="s">
        <v>1655</v>
      </c>
      <c r="B2075" s="6"/>
      <c r="C2075" s="6"/>
      <c r="D2075" s="6"/>
      <c r="E2075" s="7"/>
    </row>
    <row r="2076" hidden="1">
      <c r="A2076" s="10"/>
      <c r="B2076" s="11"/>
      <c r="C2076" s="11"/>
      <c r="D2076" s="11"/>
      <c r="E2076" s="12"/>
    </row>
    <row r="2077" hidden="1">
      <c r="A2077" s="13">
        <v>45962.0</v>
      </c>
      <c r="B2077" s="6"/>
      <c r="C2077" s="54" t="s">
        <v>1656</v>
      </c>
      <c r="D2077" s="15">
        <v>45963.0</v>
      </c>
      <c r="E2077" s="7"/>
    </row>
    <row r="2078" hidden="1">
      <c r="A2078" s="10"/>
      <c r="B2078" s="11"/>
      <c r="C2078" s="16"/>
      <c r="D2078" s="11"/>
      <c r="E2078" s="12"/>
    </row>
    <row r="2079" hidden="1">
      <c r="A2079" s="55" t="s">
        <v>1994</v>
      </c>
      <c r="B2079" s="7"/>
      <c r="C2079" s="16"/>
      <c r="D2079" s="56" t="s">
        <v>1986</v>
      </c>
      <c r="E2079" s="7"/>
    </row>
    <row r="2080" hidden="1">
      <c r="A2080" s="10"/>
      <c r="B2080" s="12"/>
      <c r="C2080" s="16"/>
      <c r="D2080" s="11"/>
      <c r="E2080" s="12"/>
    </row>
    <row r="2081" hidden="1">
      <c r="A2081" s="19" t="s">
        <v>1657</v>
      </c>
      <c r="B2081" s="6"/>
      <c r="C2081" s="6"/>
      <c r="D2081" s="6"/>
      <c r="E2081" s="7"/>
    </row>
    <row r="2082" hidden="1">
      <c r="A2082" s="20" t="s">
        <v>1658</v>
      </c>
      <c r="B2082" s="21" t="s">
        <v>1659</v>
      </c>
      <c r="C2082" s="22" t="s">
        <v>1660</v>
      </c>
      <c r="D2082" s="21" t="s">
        <v>1661</v>
      </c>
      <c r="E2082" s="23" t="s">
        <v>13</v>
      </c>
    </row>
    <row r="2083" hidden="1">
      <c r="A2083" s="57" t="s">
        <v>1662</v>
      </c>
      <c r="B2083" s="25">
        <v>7328.0</v>
      </c>
      <c r="C2083" s="26">
        <v>7328.0</v>
      </c>
      <c r="D2083" s="27">
        <v>0.0</v>
      </c>
      <c r="E2083" s="40"/>
    </row>
    <row r="2084" hidden="1">
      <c r="A2084" s="57" t="s">
        <v>1663</v>
      </c>
      <c r="B2084" s="29">
        <v>0.0</v>
      </c>
      <c r="C2084" s="26"/>
      <c r="D2084" s="27">
        <v>0.0</v>
      </c>
      <c r="E2084" s="40"/>
    </row>
    <row r="2085" hidden="1">
      <c r="A2085" s="57" t="s">
        <v>1664</v>
      </c>
      <c r="B2085" s="29">
        <v>0.0</v>
      </c>
      <c r="C2085" s="26"/>
      <c r="D2085" s="27">
        <v>0.0</v>
      </c>
      <c r="E2085" s="41"/>
    </row>
    <row r="2086" hidden="1">
      <c r="A2086" s="57" t="s">
        <v>1666</v>
      </c>
      <c r="B2086" s="25">
        <v>0.0</v>
      </c>
      <c r="C2086" s="26"/>
      <c r="D2086" s="27">
        <v>0.0</v>
      </c>
      <c r="E2086" s="40"/>
    </row>
    <row r="2087" hidden="1">
      <c r="A2087" s="31" t="s">
        <v>1668</v>
      </c>
      <c r="B2087" s="25">
        <v>0.0</v>
      </c>
      <c r="C2087" s="26"/>
      <c r="D2087" s="27">
        <v>0.0</v>
      </c>
      <c r="E2087" s="41"/>
    </row>
    <row r="2088" hidden="1">
      <c r="A2088" s="31" t="s">
        <v>1669</v>
      </c>
      <c r="B2088" s="29">
        <v>0.0</v>
      </c>
      <c r="C2088" s="26"/>
      <c r="D2088" s="27">
        <v>0.0</v>
      </c>
      <c r="E2088" s="41"/>
    </row>
    <row r="2089" hidden="1">
      <c r="A2089" s="31" t="s">
        <v>1671</v>
      </c>
      <c r="B2089" s="29">
        <v>744.0</v>
      </c>
      <c r="C2089" s="26">
        <v>744.0</v>
      </c>
      <c r="D2089" s="27">
        <v>0.0</v>
      </c>
      <c r="E2089" s="28" t="s">
        <v>3877</v>
      </c>
    </row>
    <row r="2090" hidden="1">
      <c r="A2090" s="31" t="s">
        <v>1673</v>
      </c>
      <c r="B2090" s="29">
        <v>480.0</v>
      </c>
      <c r="C2090" s="26">
        <v>480.0</v>
      </c>
      <c r="D2090" s="27">
        <v>0.0</v>
      </c>
      <c r="E2090" s="28"/>
    </row>
    <row r="2091" hidden="1">
      <c r="A2091" s="58" t="s">
        <v>1674</v>
      </c>
      <c r="B2091" s="29">
        <v>28779.0</v>
      </c>
      <c r="C2091" s="29">
        <v>28779.0</v>
      </c>
      <c r="D2091" s="27">
        <v>0.0</v>
      </c>
      <c r="E2091" s="41"/>
    </row>
    <row r="2092" hidden="1">
      <c r="A2092" s="58" t="s">
        <v>1675</v>
      </c>
      <c r="B2092" s="29">
        <v>8808.0</v>
      </c>
      <c r="C2092" s="59">
        <v>8808.0</v>
      </c>
      <c r="D2092" s="27">
        <v>0.0</v>
      </c>
      <c r="E2092" s="41"/>
    </row>
    <row r="2093" hidden="1">
      <c r="A2093" s="58" t="s">
        <v>1676</v>
      </c>
      <c r="B2093" s="29">
        <v>8822.0</v>
      </c>
      <c r="C2093" s="59">
        <v>8822.0</v>
      </c>
      <c r="D2093" s="27">
        <v>0.0</v>
      </c>
      <c r="E2093" s="41"/>
    </row>
    <row r="2094" hidden="1">
      <c r="A2094" s="58" t="s">
        <v>1677</v>
      </c>
      <c r="B2094" s="29">
        <v>5230.0</v>
      </c>
      <c r="C2094" s="59">
        <v>5230.0</v>
      </c>
      <c r="D2094" s="27">
        <v>0.0</v>
      </c>
      <c r="E2094" s="41"/>
    </row>
    <row r="2095" hidden="1">
      <c r="A2095" s="58" t="s">
        <v>1679</v>
      </c>
      <c r="B2095" s="29">
        <v>0.0</v>
      </c>
      <c r="C2095" s="59">
        <v>0.0</v>
      </c>
      <c r="D2095" s="27">
        <v>0.0</v>
      </c>
      <c r="E2095" s="41"/>
    </row>
    <row r="2096" hidden="1">
      <c r="A2096" s="58" t="s">
        <v>1680</v>
      </c>
      <c r="B2096" s="29">
        <v>0.0</v>
      </c>
      <c r="C2096" s="59">
        <v>0.0</v>
      </c>
      <c r="D2096" s="27">
        <v>0.0</v>
      </c>
      <c r="E2096" s="41"/>
    </row>
    <row r="2097" hidden="1">
      <c r="A2097" s="35" t="s">
        <v>1681</v>
      </c>
      <c r="B2097" s="29">
        <v>60190.5</v>
      </c>
      <c r="C2097" s="59">
        <v>60190.5</v>
      </c>
      <c r="D2097" s="27">
        <v>0.0</v>
      </c>
      <c r="E2097" s="41"/>
    </row>
    <row r="2098" hidden="1">
      <c r="A2098" s="36" t="s">
        <v>1682</v>
      </c>
      <c r="B2098" s="42">
        <v>0.5</v>
      </c>
      <c r="C2098" s="71">
        <v>0.5</v>
      </c>
      <c r="D2098" s="66">
        <v>0.0</v>
      </c>
      <c r="E2098" s="45"/>
    </row>
    <row r="2099" hidden="1"/>
    <row r="2100" hidden="1"/>
    <row r="2101" hidden="1">
      <c r="A2101" s="5" t="s">
        <v>1983</v>
      </c>
      <c r="B2101" s="6"/>
      <c r="C2101" s="6"/>
      <c r="D2101" s="6"/>
      <c r="E2101" s="7"/>
    </row>
    <row r="2102" hidden="1">
      <c r="A2102" s="10"/>
      <c r="B2102" s="11"/>
      <c r="C2102" s="11"/>
      <c r="D2102" s="11"/>
      <c r="E2102" s="12"/>
    </row>
    <row r="2103" hidden="1">
      <c r="A2103" s="5" t="s">
        <v>1655</v>
      </c>
      <c r="B2103" s="6"/>
      <c r="C2103" s="6"/>
      <c r="D2103" s="6"/>
      <c r="E2103" s="7"/>
    </row>
    <row r="2104" hidden="1">
      <c r="A2104" s="10"/>
      <c r="B2104" s="11"/>
      <c r="C2104" s="11"/>
      <c r="D2104" s="11"/>
      <c r="E2104" s="12"/>
    </row>
    <row r="2105" hidden="1">
      <c r="A2105" s="13">
        <v>45964.0</v>
      </c>
      <c r="B2105" s="6"/>
      <c r="C2105" s="54" t="s">
        <v>1656</v>
      </c>
      <c r="D2105" s="15">
        <v>45970.0</v>
      </c>
      <c r="E2105" s="7"/>
    </row>
    <row r="2106" hidden="1">
      <c r="A2106" s="10"/>
      <c r="B2106" s="11"/>
      <c r="C2106" s="16"/>
      <c r="D2106" s="11"/>
      <c r="E2106" s="12"/>
    </row>
    <row r="2107" hidden="1">
      <c r="A2107" s="55" t="s">
        <v>1985</v>
      </c>
      <c r="B2107" s="7"/>
      <c r="C2107" s="16"/>
      <c r="D2107" s="56" t="s">
        <v>1986</v>
      </c>
      <c r="E2107" s="7"/>
    </row>
    <row r="2108" hidden="1">
      <c r="A2108" s="10"/>
      <c r="B2108" s="12"/>
      <c r="C2108" s="16"/>
      <c r="D2108" s="11"/>
      <c r="E2108" s="12"/>
    </row>
    <row r="2109" hidden="1">
      <c r="A2109" s="19" t="s">
        <v>1657</v>
      </c>
      <c r="B2109" s="6"/>
      <c r="C2109" s="6"/>
      <c r="D2109" s="6"/>
      <c r="E2109" s="7"/>
    </row>
    <row r="2110" hidden="1">
      <c r="A2110" s="20" t="s">
        <v>1658</v>
      </c>
      <c r="B2110" s="21" t="s">
        <v>1659</v>
      </c>
      <c r="C2110" s="22" t="s">
        <v>1660</v>
      </c>
      <c r="D2110" s="21" t="s">
        <v>1661</v>
      </c>
      <c r="E2110" s="23" t="s">
        <v>13</v>
      </c>
    </row>
    <row r="2111" hidden="1">
      <c r="A2111" s="57" t="s">
        <v>1662</v>
      </c>
      <c r="B2111" s="25">
        <v>9851.0</v>
      </c>
      <c r="C2111" s="26">
        <v>9851.0</v>
      </c>
      <c r="D2111" s="27">
        <v>0.0</v>
      </c>
      <c r="E2111" s="40"/>
    </row>
    <row r="2112" hidden="1">
      <c r="A2112" s="57" t="s">
        <v>1663</v>
      </c>
      <c r="B2112" s="29">
        <v>0.0</v>
      </c>
      <c r="C2112" s="26"/>
      <c r="D2112" s="27">
        <v>0.0</v>
      </c>
      <c r="E2112" s="40"/>
    </row>
    <row r="2113" hidden="1">
      <c r="A2113" s="57" t="s">
        <v>1664</v>
      </c>
      <c r="B2113" s="29">
        <v>0.0</v>
      </c>
      <c r="C2113" s="26"/>
      <c r="D2113" s="27">
        <v>0.0</v>
      </c>
      <c r="E2113" s="41"/>
    </row>
    <row r="2114" hidden="1">
      <c r="A2114" s="57" t="s">
        <v>1666</v>
      </c>
      <c r="B2114" s="25">
        <v>0.0</v>
      </c>
      <c r="C2114" s="26"/>
      <c r="D2114" s="27">
        <v>0.0</v>
      </c>
      <c r="E2114" s="40"/>
    </row>
    <row r="2115" hidden="1">
      <c r="A2115" s="31" t="s">
        <v>1668</v>
      </c>
      <c r="B2115" s="25">
        <v>0.0</v>
      </c>
      <c r="C2115" s="26"/>
      <c r="D2115" s="27">
        <v>0.0</v>
      </c>
      <c r="E2115" s="41"/>
    </row>
    <row r="2116" hidden="1">
      <c r="A2116" s="31" t="s">
        <v>1669</v>
      </c>
      <c r="B2116" s="29">
        <v>0.0</v>
      </c>
      <c r="C2116" s="26"/>
      <c r="D2116" s="27">
        <v>0.0</v>
      </c>
      <c r="E2116" s="41"/>
    </row>
    <row r="2117" hidden="1">
      <c r="A2117" s="31" t="s">
        <v>1671</v>
      </c>
      <c r="B2117" s="29">
        <v>1614.0</v>
      </c>
      <c r="C2117" s="26">
        <v>1614.0</v>
      </c>
      <c r="D2117" s="27">
        <v>0.0</v>
      </c>
      <c r="E2117" s="28" t="s">
        <v>3878</v>
      </c>
    </row>
    <row r="2118" hidden="1">
      <c r="A2118" s="31" t="s">
        <v>1673</v>
      </c>
      <c r="B2118" s="29">
        <v>2360.0</v>
      </c>
      <c r="C2118" s="26">
        <v>2360.0</v>
      </c>
      <c r="D2118" s="27">
        <v>0.0</v>
      </c>
      <c r="E2118" s="28"/>
    </row>
    <row r="2119" hidden="1">
      <c r="A2119" s="58" t="s">
        <v>1674</v>
      </c>
      <c r="B2119" s="29">
        <v>78818.0</v>
      </c>
      <c r="C2119" s="29">
        <v>78818.0</v>
      </c>
      <c r="D2119" s="27">
        <v>0.0</v>
      </c>
      <c r="E2119" s="41"/>
    </row>
    <row r="2120" hidden="1">
      <c r="A2120" s="58" t="s">
        <v>1675</v>
      </c>
      <c r="B2120" s="29">
        <v>26355.0</v>
      </c>
      <c r="C2120" s="59">
        <v>26355.0</v>
      </c>
      <c r="D2120" s="27">
        <v>0.0</v>
      </c>
      <c r="E2120" s="41"/>
    </row>
    <row r="2121" hidden="1">
      <c r="A2121" s="58" t="s">
        <v>1676</v>
      </c>
      <c r="B2121" s="29">
        <v>44078.0</v>
      </c>
      <c r="C2121" s="59">
        <v>44078.0</v>
      </c>
      <c r="D2121" s="27">
        <v>0.0</v>
      </c>
      <c r="E2121" s="41"/>
    </row>
    <row r="2122" hidden="1">
      <c r="A2122" s="58" t="s">
        <v>1677</v>
      </c>
      <c r="B2122" s="29">
        <v>30549.0</v>
      </c>
      <c r="C2122" s="59">
        <v>30549.0</v>
      </c>
      <c r="D2122" s="27">
        <v>0.0</v>
      </c>
      <c r="E2122" s="41"/>
    </row>
    <row r="2123" hidden="1">
      <c r="A2123" s="58" t="s">
        <v>1679</v>
      </c>
      <c r="B2123" s="29">
        <v>0.0</v>
      </c>
      <c r="C2123" s="59">
        <v>0.0</v>
      </c>
      <c r="D2123" s="27">
        <v>0.0</v>
      </c>
      <c r="E2123" s="41"/>
    </row>
    <row r="2124" hidden="1">
      <c r="A2124" s="58" t="s">
        <v>1680</v>
      </c>
      <c r="B2124" s="29">
        <v>0.0</v>
      </c>
      <c r="C2124" s="59">
        <v>0.0</v>
      </c>
      <c r="D2124" s="27">
        <v>0.0</v>
      </c>
      <c r="E2124" s="41"/>
    </row>
    <row r="2125" hidden="1">
      <c r="A2125" s="35" t="s">
        <v>1681</v>
      </c>
      <c r="B2125" s="29">
        <v>193543.5</v>
      </c>
      <c r="C2125" s="59">
        <v>193543.5</v>
      </c>
      <c r="D2125" s="27">
        <v>0.0</v>
      </c>
      <c r="E2125" s="41"/>
    </row>
    <row r="2126" hidden="1">
      <c r="A2126" s="36" t="s">
        <v>1682</v>
      </c>
      <c r="B2126" s="42">
        <v>81.5</v>
      </c>
      <c r="C2126" s="71">
        <v>81.5</v>
      </c>
      <c r="D2126" s="66">
        <v>0.0</v>
      </c>
      <c r="E2126" s="45"/>
    </row>
    <row r="2127" hidden="1"/>
    <row r="2128" hidden="1"/>
    <row r="2129" hidden="1">
      <c r="A2129" s="5" t="s">
        <v>1983</v>
      </c>
      <c r="B2129" s="6"/>
      <c r="C2129" s="6"/>
      <c r="D2129" s="6"/>
      <c r="E2129" s="7"/>
    </row>
    <row r="2130" hidden="1">
      <c r="A2130" s="10"/>
      <c r="B2130" s="11"/>
      <c r="C2130" s="11"/>
      <c r="D2130" s="11"/>
      <c r="E2130" s="12"/>
    </row>
    <row r="2131" hidden="1">
      <c r="A2131" s="5" t="s">
        <v>1655</v>
      </c>
      <c r="B2131" s="6"/>
      <c r="C2131" s="6"/>
      <c r="D2131" s="6"/>
      <c r="E2131" s="7"/>
    </row>
    <row r="2132" hidden="1">
      <c r="A2132" s="10"/>
      <c r="B2132" s="11"/>
      <c r="C2132" s="11"/>
      <c r="D2132" s="11"/>
      <c r="E2132" s="12"/>
    </row>
    <row r="2133" hidden="1">
      <c r="A2133" s="13">
        <v>45971.0</v>
      </c>
      <c r="B2133" s="6"/>
      <c r="C2133" s="54" t="s">
        <v>1656</v>
      </c>
      <c r="D2133" s="15">
        <v>45977.0</v>
      </c>
      <c r="E2133" s="7"/>
    </row>
    <row r="2134" hidden="1">
      <c r="A2134" s="10"/>
      <c r="B2134" s="11"/>
      <c r="C2134" s="16"/>
      <c r="D2134" s="11"/>
      <c r="E2134" s="12"/>
    </row>
    <row r="2135" hidden="1">
      <c r="A2135" s="55" t="s">
        <v>1985</v>
      </c>
      <c r="B2135" s="7"/>
      <c r="C2135" s="16"/>
      <c r="D2135" s="56" t="s">
        <v>1986</v>
      </c>
      <c r="E2135" s="7"/>
    </row>
    <row r="2136" hidden="1">
      <c r="A2136" s="10"/>
      <c r="B2136" s="12"/>
      <c r="C2136" s="16"/>
      <c r="D2136" s="11"/>
      <c r="E2136" s="12"/>
    </row>
    <row r="2137" hidden="1">
      <c r="A2137" s="19" t="s">
        <v>1657</v>
      </c>
      <c r="B2137" s="6"/>
      <c r="C2137" s="6"/>
      <c r="D2137" s="6"/>
      <c r="E2137" s="7"/>
    </row>
    <row r="2138" hidden="1">
      <c r="A2138" s="20" t="s">
        <v>1658</v>
      </c>
      <c r="B2138" s="21" t="s">
        <v>1659</v>
      </c>
      <c r="C2138" s="22" t="s">
        <v>1660</v>
      </c>
      <c r="D2138" s="21" t="s">
        <v>1661</v>
      </c>
      <c r="E2138" s="23" t="s">
        <v>13</v>
      </c>
    </row>
    <row r="2139" hidden="1">
      <c r="A2139" s="57" t="s">
        <v>1662</v>
      </c>
      <c r="B2139" s="25">
        <v>6581.0</v>
      </c>
      <c r="C2139" s="26">
        <v>6581.0</v>
      </c>
      <c r="D2139" s="27">
        <v>0.0</v>
      </c>
      <c r="E2139" s="40"/>
    </row>
    <row r="2140" hidden="1">
      <c r="A2140" s="57" t="s">
        <v>1663</v>
      </c>
      <c r="B2140" s="29">
        <v>12366.0</v>
      </c>
      <c r="C2140" s="26">
        <v>12366.0</v>
      </c>
      <c r="D2140" s="27">
        <v>0.0</v>
      </c>
      <c r="E2140" s="40"/>
    </row>
    <row r="2141" hidden="1">
      <c r="A2141" s="57" t="s">
        <v>1664</v>
      </c>
      <c r="B2141" s="29">
        <v>0.0</v>
      </c>
      <c r="C2141" s="26"/>
      <c r="D2141" s="27">
        <v>0.0</v>
      </c>
      <c r="E2141" s="41"/>
    </row>
    <row r="2142" hidden="1">
      <c r="A2142" s="57" t="s">
        <v>1666</v>
      </c>
      <c r="B2142" s="25">
        <v>0.0</v>
      </c>
      <c r="C2142" s="26"/>
      <c r="D2142" s="27">
        <v>0.0</v>
      </c>
      <c r="E2142" s="40"/>
    </row>
    <row r="2143" hidden="1">
      <c r="A2143" s="31" t="s">
        <v>1668</v>
      </c>
      <c r="B2143" s="25">
        <v>0.0</v>
      </c>
      <c r="C2143" s="26"/>
      <c r="D2143" s="27">
        <v>0.0</v>
      </c>
      <c r="E2143" s="41"/>
    </row>
    <row r="2144" hidden="1">
      <c r="A2144" s="31" t="s">
        <v>1669</v>
      </c>
      <c r="B2144" s="29">
        <v>0.0</v>
      </c>
      <c r="C2144" s="26"/>
      <c r="D2144" s="27">
        <v>0.0</v>
      </c>
      <c r="E2144" s="41"/>
    </row>
    <row r="2145" hidden="1">
      <c r="A2145" s="31" t="s">
        <v>1671</v>
      </c>
      <c r="B2145" s="29">
        <v>0.0</v>
      </c>
      <c r="C2145" s="26"/>
      <c r="D2145" s="27">
        <v>0.0</v>
      </c>
      <c r="E2145" s="28"/>
    </row>
    <row r="2146" hidden="1">
      <c r="A2146" s="31" t="s">
        <v>1673</v>
      </c>
      <c r="B2146" s="29">
        <v>2120.0</v>
      </c>
      <c r="C2146" s="26">
        <v>2080.0</v>
      </c>
      <c r="D2146" s="27">
        <v>-40.0</v>
      </c>
      <c r="E2146" s="28" t="s">
        <v>3879</v>
      </c>
    </row>
    <row r="2147" hidden="1">
      <c r="A2147" s="58" t="s">
        <v>1674</v>
      </c>
      <c r="B2147" s="29">
        <v>79563.0</v>
      </c>
      <c r="C2147" s="29">
        <v>79563.0</v>
      </c>
      <c r="D2147" s="27">
        <v>0.0</v>
      </c>
      <c r="E2147" s="41"/>
    </row>
    <row r="2148" hidden="1">
      <c r="A2148" s="58" t="s">
        <v>1675</v>
      </c>
      <c r="B2148" s="29">
        <v>27155.0</v>
      </c>
      <c r="C2148" s="59">
        <v>27155.0</v>
      </c>
      <c r="D2148" s="27">
        <v>0.0</v>
      </c>
      <c r="E2148" s="41"/>
    </row>
    <row r="2149" hidden="1">
      <c r="A2149" s="58" t="s">
        <v>1676</v>
      </c>
      <c r="B2149" s="29">
        <v>46165.0</v>
      </c>
      <c r="C2149" s="59">
        <v>46247.0</v>
      </c>
      <c r="D2149" s="27">
        <v>82.0</v>
      </c>
      <c r="E2149" s="41"/>
    </row>
    <row r="2150" hidden="1">
      <c r="A2150" s="58" t="s">
        <v>1677</v>
      </c>
      <c r="B2150" s="29">
        <v>32639.0</v>
      </c>
      <c r="C2150" s="59">
        <v>32639.0</v>
      </c>
      <c r="D2150" s="27">
        <v>0.0</v>
      </c>
      <c r="E2150" s="41"/>
    </row>
    <row r="2151" hidden="1">
      <c r="A2151" s="58" t="s">
        <v>1679</v>
      </c>
      <c r="B2151" s="29">
        <v>0.0</v>
      </c>
      <c r="C2151" s="59">
        <v>0.0</v>
      </c>
      <c r="D2151" s="27">
        <v>0.0</v>
      </c>
      <c r="E2151" s="41"/>
    </row>
    <row r="2152" hidden="1">
      <c r="A2152" s="58" t="s">
        <v>1680</v>
      </c>
      <c r="B2152" s="29">
        <v>0.0</v>
      </c>
      <c r="C2152" s="59">
        <v>0.0</v>
      </c>
      <c r="D2152" s="27">
        <v>0.0</v>
      </c>
      <c r="E2152" s="41"/>
    </row>
    <row r="2153" hidden="1">
      <c r="A2153" s="35" t="s">
        <v>1681</v>
      </c>
      <c r="B2153" s="29">
        <v>206588.0</v>
      </c>
      <c r="C2153" s="59">
        <v>206670.0</v>
      </c>
      <c r="D2153" s="27">
        <v>82.0</v>
      </c>
      <c r="E2153" s="41"/>
    </row>
    <row r="2154" hidden="1">
      <c r="A2154" s="36" t="s">
        <v>1682</v>
      </c>
      <c r="B2154" s="42">
        <v>1.0</v>
      </c>
      <c r="C2154" s="71">
        <v>-39.0</v>
      </c>
      <c r="D2154" s="66">
        <v>-40.0</v>
      </c>
      <c r="E2154" s="45"/>
    </row>
    <row r="2155" hidden="1"/>
    <row r="2156" hidden="1"/>
    <row r="2157" hidden="1">
      <c r="A2157" s="5" t="s">
        <v>1983</v>
      </c>
      <c r="B2157" s="6"/>
      <c r="C2157" s="6"/>
      <c r="D2157" s="6"/>
      <c r="E2157" s="7"/>
    </row>
    <row r="2158" hidden="1">
      <c r="A2158" s="10"/>
      <c r="B2158" s="11"/>
      <c r="C2158" s="11"/>
      <c r="D2158" s="11"/>
      <c r="E2158" s="12"/>
    </row>
    <row r="2159" hidden="1">
      <c r="A2159" s="5" t="s">
        <v>1655</v>
      </c>
      <c r="B2159" s="6"/>
      <c r="C2159" s="6"/>
      <c r="D2159" s="6"/>
      <c r="E2159" s="7"/>
    </row>
    <row r="2160" hidden="1">
      <c r="A2160" s="10"/>
      <c r="B2160" s="11"/>
      <c r="C2160" s="11"/>
      <c r="D2160" s="11"/>
      <c r="E2160" s="12"/>
    </row>
    <row r="2161" hidden="1">
      <c r="A2161" s="13">
        <v>45978.0</v>
      </c>
      <c r="B2161" s="6"/>
      <c r="C2161" s="54" t="s">
        <v>1656</v>
      </c>
      <c r="D2161" s="15">
        <v>45984.0</v>
      </c>
      <c r="E2161" s="7"/>
    </row>
    <row r="2162" hidden="1">
      <c r="A2162" s="10"/>
      <c r="B2162" s="11"/>
      <c r="C2162" s="16"/>
      <c r="D2162" s="11"/>
      <c r="E2162" s="12"/>
    </row>
    <row r="2163" hidden="1">
      <c r="A2163" s="55" t="s">
        <v>1985</v>
      </c>
      <c r="B2163" s="7"/>
      <c r="C2163" s="16"/>
      <c r="D2163" s="56" t="s">
        <v>1986</v>
      </c>
      <c r="E2163" s="7"/>
    </row>
    <row r="2164" hidden="1">
      <c r="A2164" s="10"/>
      <c r="B2164" s="12"/>
      <c r="C2164" s="16"/>
      <c r="D2164" s="11"/>
      <c r="E2164" s="12"/>
    </row>
    <row r="2165" hidden="1">
      <c r="A2165" s="19" t="s">
        <v>1657</v>
      </c>
      <c r="B2165" s="6"/>
      <c r="C2165" s="6"/>
      <c r="D2165" s="6"/>
      <c r="E2165" s="7"/>
    </row>
    <row r="2166" hidden="1">
      <c r="A2166" s="20" t="s">
        <v>1658</v>
      </c>
      <c r="B2166" s="21" t="s">
        <v>1659</v>
      </c>
      <c r="C2166" s="22" t="s">
        <v>1660</v>
      </c>
      <c r="D2166" s="21" t="s">
        <v>1661</v>
      </c>
      <c r="E2166" s="23" t="s">
        <v>13</v>
      </c>
    </row>
    <row r="2167" hidden="1">
      <c r="A2167" s="57" t="s">
        <v>1662</v>
      </c>
      <c r="B2167" s="25">
        <v>6003.0</v>
      </c>
      <c r="C2167" s="26">
        <v>6003.0</v>
      </c>
      <c r="D2167" s="27">
        <v>0.0</v>
      </c>
      <c r="E2167" s="40"/>
    </row>
    <row r="2168" hidden="1">
      <c r="A2168" s="57" t="s">
        <v>1663</v>
      </c>
      <c r="B2168" s="29">
        <v>10482.0</v>
      </c>
      <c r="C2168" s="26">
        <v>10482.0</v>
      </c>
      <c r="D2168" s="27">
        <v>0.0</v>
      </c>
      <c r="E2168" s="40"/>
    </row>
    <row r="2169" hidden="1">
      <c r="A2169" s="57" t="s">
        <v>1664</v>
      </c>
      <c r="B2169" s="29">
        <v>0.0</v>
      </c>
      <c r="C2169" s="26"/>
      <c r="D2169" s="27">
        <v>0.0</v>
      </c>
      <c r="E2169" s="41"/>
    </row>
    <row r="2170" hidden="1">
      <c r="A2170" s="57" t="s">
        <v>1666</v>
      </c>
      <c r="B2170" s="25">
        <v>0.0</v>
      </c>
      <c r="C2170" s="26"/>
      <c r="D2170" s="27">
        <v>0.0</v>
      </c>
      <c r="E2170" s="40"/>
    </row>
    <row r="2171" hidden="1">
      <c r="A2171" s="31" t="s">
        <v>1668</v>
      </c>
      <c r="B2171" s="25">
        <v>0.0</v>
      </c>
      <c r="C2171" s="26"/>
      <c r="D2171" s="27">
        <v>0.0</v>
      </c>
      <c r="E2171" s="41"/>
    </row>
    <row r="2172" hidden="1">
      <c r="A2172" s="31" t="s">
        <v>1669</v>
      </c>
      <c r="B2172" s="29">
        <v>0.0</v>
      </c>
      <c r="C2172" s="26"/>
      <c r="D2172" s="27">
        <v>0.0</v>
      </c>
      <c r="E2172" s="41"/>
    </row>
    <row r="2173" hidden="1">
      <c r="A2173" s="31" t="s">
        <v>1671</v>
      </c>
      <c r="B2173" s="29">
        <v>0.0</v>
      </c>
      <c r="C2173" s="26"/>
      <c r="D2173" s="27">
        <v>0.0</v>
      </c>
      <c r="E2173" s="28"/>
    </row>
    <row r="2174" hidden="1">
      <c r="A2174" s="31" t="s">
        <v>1673</v>
      </c>
      <c r="B2174" s="29">
        <v>2160.0</v>
      </c>
      <c r="C2174" s="26">
        <v>2160.0</v>
      </c>
      <c r="D2174" s="27">
        <v>0.0</v>
      </c>
      <c r="E2174" s="28"/>
    </row>
    <row r="2175" hidden="1">
      <c r="A2175" s="58" t="s">
        <v>1674</v>
      </c>
      <c r="B2175" s="29">
        <v>83979.0</v>
      </c>
      <c r="C2175" s="29">
        <v>83979.0</v>
      </c>
      <c r="D2175" s="27">
        <v>0.0</v>
      </c>
      <c r="E2175" s="41"/>
    </row>
    <row r="2176" hidden="1">
      <c r="A2176" s="58" t="s">
        <v>1675</v>
      </c>
      <c r="B2176" s="29">
        <v>25205.0</v>
      </c>
      <c r="C2176" s="59">
        <v>24782.0</v>
      </c>
      <c r="D2176" s="27">
        <v>-423.0</v>
      </c>
      <c r="E2176" s="41"/>
    </row>
    <row r="2177" hidden="1">
      <c r="A2177" s="58" t="s">
        <v>1676</v>
      </c>
      <c r="B2177" s="29">
        <v>43098.0</v>
      </c>
      <c r="C2177" s="59">
        <v>43098.0</v>
      </c>
      <c r="D2177" s="27">
        <v>0.0</v>
      </c>
      <c r="E2177" s="41"/>
    </row>
    <row r="2178" hidden="1">
      <c r="A2178" s="58" t="s">
        <v>1677</v>
      </c>
      <c r="B2178" s="29">
        <v>29606.0</v>
      </c>
      <c r="C2178" s="59">
        <v>29606.0</v>
      </c>
      <c r="D2178" s="27">
        <v>0.0</v>
      </c>
      <c r="E2178" s="41"/>
    </row>
    <row r="2179" hidden="1">
      <c r="A2179" s="58" t="s">
        <v>1679</v>
      </c>
      <c r="B2179" s="29">
        <v>0.0</v>
      </c>
      <c r="C2179" s="59">
        <v>0.0</v>
      </c>
      <c r="D2179" s="27">
        <v>0.0</v>
      </c>
      <c r="E2179" s="41"/>
    </row>
    <row r="2180" hidden="1">
      <c r="A2180" s="58" t="s">
        <v>1680</v>
      </c>
      <c r="B2180" s="29">
        <v>0.0</v>
      </c>
      <c r="C2180" s="59">
        <v>0.0</v>
      </c>
      <c r="D2180" s="27">
        <v>0.0</v>
      </c>
      <c r="E2180" s="41"/>
    </row>
    <row r="2181" hidden="1">
      <c r="A2181" s="35" t="s">
        <v>1681</v>
      </c>
      <c r="B2181" s="29">
        <v>200532.5</v>
      </c>
      <c r="C2181" s="59">
        <v>200109.5</v>
      </c>
      <c r="D2181" s="27">
        <v>-423.0</v>
      </c>
      <c r="E2181" s="41"/>
    </row>
    <row r="2182" hidden="1">
      <c r="A2182" s="36" t="s">
        <v>1682</v>
      </c>
      <c r="B2182" s="42">
        <v>0.5</v>
      </c>
      <c r="C2182" s="71">
        <v>0.5</v>
      </c>
      <c r="D2182" s="66">
        <v>0.0</v>
      </c>
      <c r="E2182" s="45"/>
    </row>
    <row r="2183" hidden="1"/>
    <row r="2184" hidden="1"/>
    <row r="2185" hidden="1">
      <c r="A2185" s="5" t="s">
        <v>1983</v>
      </c>
      <c r="B2185" s="6"/>
      <c r="C2185" s="6"/>
      <c r="D2185" s="6"/>
      <c r="E2185" s="7"/>
    </row>
    <row r="2186" hidden="1">
      <c r="A2186" s="10"/>
      <c r="B2186" s="11"/>
      <c r="C2186" s="11"/>
      <c r="D2186" s="11"/>
      <c r="E2186" s="12"/>
    </row>
    <row r="2187" hidden="1">
      <c r="A2187" s="5" t="s">
        <v>1655</v>
      </c>
      <c r="B2187" s="6"/>
      <c r="C2187" s="6"/>
      <c r="D2187" s="6"/>
      <c r="E2187" s="7"/>
    </row>
    <row r="2188" hidden="1">
      <c r="A2188" s="10"/>
      <c r="B2188" s="11"/>
      <c r="C2188" s="11"/>
      <c r="D2188" s="11"/>
      <c r="E2188" s="12"/>
    </row>
    <row r="2189" hidden="1">
      <c r="A2189" s="13">
        <v>45985.0</v>
      </c>
      <c r="B2189" s="6"/>
      <c r="C2189" s="54" t="s">
        <v>1656</v>
      </c>
      <c r="D2189" s="15">
        <v>45991.0</v>
      </c>
      <c r="E2189" s="7"/>
    </row>
    <row r="2190" hidden="1">
      <c r="A2190" s="10"/>
      <c r="B2190" s="11"/>
      <c r="C2190" s="16"/>
      <c r="D2190" s="11"/>
      <c r="E2190" s="12"/>
    </row>
    <row r="2191" hidden="1">
      <c r="A2191" s="55" t="s">
        <v>1985</v>
      </c>
      <c r="B2191" s="7"/>
      <c r="C2191" s="16"/>
      <c r="D2191" s="56" t="s">
        <v>1986</v>
      </c>
      <c r="E2191" s="7"/>
    </row>
    <row r="2192" hidden="1">
      <c r="A2192" s="10"/>
      <c r="B2192" s="12"/>
      <c r="C2192" s="16"/>
      <c r="D2192" s="11"/>
      <c r="E2192" s="12"/>
    </row>
    <row r="2193" hidden="1">
      <c r="A2193" s="19" t="s">
        <v>1657</v>
      </c>
      <c r="B2193" s="6"/>
      <c r="C2193" s="6"/>
      <c r="D2193" s="6"/>
      <c r="E2193" s="7"/>
    </row>
    <row r="2194" hidden="1">
      <c r="A2194" s="20" t="s">
        <v>1658</v>
      </c>
      <c r="B2194" s="21" t="s">
        <v>1659</v>
      </c>
      <c r="C2194" s="22" t="s">
        <v>1660</v>
      </c>
      <c r="D2194" s="21" t="s">
        <v>1661</v>
      </c>
      <c r="E2194" s="23" t="s">
        <v>13</v>
      </c>
    </row>
    <row r="2195" hidden="1">
      <c r="A2195" s="57" t="s">
        <v>1662</v>
      </c>
      <c r="B2195" s="25">
        <v>9058.0</v>
      </c>
      <c r="C2195" s="26">
        <v>9058.0</v>
      </c>
      <c r="D2195" s="27">
        <v>0.0</v>
      </c>
      <c r="E2195" s="40"/>
    </row>
    <row r="2196" hidden="1">
      <c r="A2196" s="57" t="s">
        <v>1663</v>
      </c>
      <c r="B2196" s="29">
        <v>14373.0</v>
      </c>
      <c r="C2196" s="26">
        <v>14373.0</v>
      </c>
      <c r="D2196" s="27">
        <v>0.0</v>
      </c>
      <c r="E2196" s="40"/>
    </row>
    <row r="2197" hidden="1">
      <c r="A2197" s="57" t="s">
        <v>1664</v>
      </c>
      <c r="B2197" s="29">
        <v>0.0</v>
      </c>
      <c r="C2197" s="26"/>
      <c r="D2197" s="27">
        <v>0.0</v>
      </c>
      <c r="E2197" s="41"/>
    </row>
    <row r="2198" hidden="1">
      <c r="A2198" s="57" t="s">
        <v>1666</v>
      </c>
      <c r="B2198" s="25">
        <v>0.0</v>
      </c>
      <c r="C2198" s="26"/>
      <c r="D2198" s="27">
        <v>0.0</v>
      </c>
      <c r="E2198" s="40"/>
    </row>
    <row r="2199" hidden="1">
      <c r="A2199" s="31" t="s">
        <v>1668</v>
      </c>
      <c r="B2199" s="25">
        <v>0.0</v>
      </c>
      <c r="C2199" s="26"/>
      <c r="D2199" s="27">
        <v>0.0</v>
      </c>
      <c r="E2199" s="41"/>
    </row>
    <row r="2200" hidden="1">
      <c r="A2200" s="31" t="s">
        <v>1669</v>
      </c>
      <c r="B2200" s="29">
        <v>0.0</v>
      </c>
      <c r="C2200" s="26"/>
      <c r="D2200" s="27">
        <v>0.0</v>
      </c>
      <c r="E2200" s="41"/>
    </row>
    <row r="2201" hidden="1">
      <c r="A2201" s="31" t="s">
        <v>1671</v>
      </c>
      <c r="B2201" s="29">
        <v>159.0</v>
      </c>
      <c r="C2201" s="26">
        <v>159.0</v>
      </c>
      <c r="D2201" s="27">
        <v>0.0</v>
      </c>
      <c r="E2201" s="28" t="s">
        <v>3880</v>
      </c>
    </row>
    <row r="2202" hidden="1">
      <c r="A2202" s="31" t="s">
        <v>1673</v>
      </c>
      <c r="B2202" s="29">
        <v>2560.0</v>
      </c>
      <c r="C2202" s="26">
        <v>2560.0</v>
      </c>
      <c r="D2202" s="27">
        <v>0.0</v>
      </c>
      <c r="E2202" s="28"/>
    </row>
    <row r="2203" hidden="1">
      <c r="A2203" s="58" t="s">
        <v>1674</v>
      </c>
      <c r="B2203" s="29">
        <v>78246.0</v>
      </c>
      <c r="C2203" s="29">
        <v>78246.0</v>
      </c>
      <c r="D2203" s="27">
        <v>0.0</v>
      </c>
      <c r="E2203" s="41"/>
    </row>
    <row r="2204" hidden="1">
      <c r="A2204" s="58" t="s">
        <v>1675</v>
      </c>
      <c r="B2204" s="29">
        <v>20790.0</v>
      </c>
      <c r="C2204" s="59">
        <v>20790.0</v>
      </c>
      <c r="D2204" s="27">
        <v>0.0</v>
      </c>
      <c r="E2204" s="41"/>
    </row>
    <row r="2205" hidden="1">
      <c r="A2205" s="58" t="s">
        <v>1676</v>
      </c>
      <c r="B2205" s="29">
        <v>39130.0</v>
      </c>
      <c r="C2205" s="59">
        <v>39130.0</v>
      </c>
      <c r="D2205" s="27">
        <v>0.0</v>
      </c>
      <c r="E2205" s="41"/>
    </row>
    <row r="2206" hidden="1">
      <c r="A2206" s="58" t="s">
        <v>1677</v>
      </c>
      <c r="B2206" s="29">
        <v>30166.1</v>
      </c>
      <c r="C2206" s="59">
        <v>30166.1</v>
      </c>
      <c r="D2206" s="27">
        <v>0.0</v>
      </c>
      <c r="E2206" s="41"/>
    </row>
    <row r="2207" hidden="1">
      <c r="A2207" s="58" t="s">
        <v>1679</v>
      </c>
      <c r="B2207" s="29">
        <v>0.0</v>
      </c>
      <c r="C2207" s="59">
        <v>0.0</v>
      </c>
      <c r="D2207" s="27">
        <v>0.0</v>
      </c>
      <c r="E2207" s="41"/>
    </row>
    <row r="2208" hidden="1">
      <c r="A2208" s="58" t="s">
        <v>1680</v>
      </c>
      <c r="B2208" s="29">
        <v>0.0</v>
      </c>
      <c r="C2208" s="59">
        <v>0.0</v>
      </c>
      <c r="D2208" s="27">
        <v>0.0</v>
      </c>
      <c r="E2208" s="41"/>
    </row>
    <row r="2209" hidden="1">
      <c r="A2209" s="35" t="s">
        <v>1681</v>
      </c>
      <c r="B2209" s="29">
        <v>194481.6</v>
      </c>
      <c r="C2209" s="59">
        <v>194481.6</v>
      </c>
      <c r="D2209" s="27">
        <v>0.0</v>
      </c>
      <c r="E2209" s="41"/>
    </row>
    <row r="2210" hidden="1">
      <c r="A2210" s="36" t="s">
        <v>1682</v>
      </c>
      <c r="B2210" s="42">
        <v>0.5</v>
      </c>
      <c r="C2210" s="71">
        <v>0.5</v>
      </c>
      <c r="D2210" s="66">
        <v>0.0</v>
      </c>
      <c r="E2210" s="45"/>
    </row>
    <row r="2211" hidden="1"/>
    <row r="2212" hidden="1"/>
    <row r="2213" hidden="1">
      <c r="A2213" s="5" t="s">
        <v>1983</v>
      </c>
      <c r="B2213" s="6"/>
      <c r="C2213" s="6"/>
      <c r="D2213" s="6"/>
      <c r="E2213" s="7"/>
    </row>
    <row r="2214" hidden="1">
      <c r="A2214" s="10"/>
      <c r="B2214" s="11"/>
      <c r="C2214" s="11"/>
      <c r="D2214" s="11"/>
      <c r="E2214" s="12"/>
    </row>
    <row r="2215" hidden="1">
      <c r="A2215" s="5" t="s">
        <v>1655</v>
      </c>
      <c r="B2215" s="6"/>
      <c r="C2215" s="6"/>
      <c r="D2215" s="6"/>
      <c r="E2215" s="7"/>
    </row>
    <row r="2216" hidden="1">
      <c r="A2216" s="10"/>
      <c r="B2216" s="11"/>
      <c r="C2216" s="11"/>
      <c r="D2216" s="11"/>
      <c r="E2216" s="12"/>
    </row>
    <row r="2217" hidden="1">
      <c r="A2217" s="13">
        <v>45992.0</v>
      </c>
      <c r="B2217" s="6"/>
      <c r="C2217" s="54" t="s">
        <v>1656</v>
      </c>
      <c r="D2217" s="15">
        <v>45998.0</v>
      </c>
      <c r="E2217" s="7"/>
    </row>
    <row r="2218" hidden="1">
      <c r="A2218" s="10"/>
      <c r="B2218" s="11"/>
      <c r="C2218" s="16"/>
      <c r="D2218" s="11"/>
      <c r="E2218" s="12"/>
    </row>
    <row r="2219" hidden="1">
      <c r="A2219" s="55" t="s">
        <v>1985</v>
      </c>
      <c r="B2219" s="7"/>
      <c r="C2219" s="16"/>
      <c r="D2219" s="56" t="s">
        <v>1986</v>
      </c>
      <c r="E2219" s="7"/>
    </row>
    <row r="2220" hidden="1">
      <c r="A2220" s="10"/>
      <c r="B2220" s="12"/>
      <c r="C2220" s="16"/>
      <c r="D2220" s="11"/>
      <c r="E2220" s="12"/>
    </row>
    <row r="2221" hidden="1">
      <c r="A2221" s="19" t="s">
        <v>1657</v>
      </c>
      <c r="B2221" s="6"/>
      <c r="C2221" s="6"/>
      <c r="D2221" s="6"/>
      <c r="E2221" s="7"/>
    </row>
    <row r="2222" hidden="1">
      <c r="A2222" s="20" t="s">
        <v>1658</v>
      </c>
      <c r="B2222" s="21" t="s">
        <v>1659</v>
      </c>
      <c r="C2222" s="22" t="s">
        <v>1660</v>
      </c>
      <c r="D2222" s="21" t="s">
        <v>1661</v>
      </c>
      <c r="E2222" s="23" t="s">
        <v>13</v>
      </c>
    </row>
    <row r="2223" hidden="1">
      <c r="A2223" s="57" t="s">
        <v>1662</v>
      </c>
      <c r="B2223" s="25">
        <v>11587.0</v>
      </c>
      <c r="C2223" s="26">
        <v>11587.0</v>
      </c>
      <c r="D2223" s="27">
        <v>0.0</v>
      </c>
      <c r="E2223" s="40"/>
    </row>
    <row r="2224" hidden="1">
      <c r="A2224" s="57" t="s">
        <v>1663</v>
      </c>
      <c r="B2224" s="29">
        <v>12173.0</v>
      </c>
      <c r="C2224" s="26">
        <v>12173.0</v>
      </c>
      <c r="D2224" s="27">
        <v>0.0</v>
      </c>
      <c r="E2224" s="40"/>
    </row>
    <row r="2225" hidden="1">
      <c r="A2225" s="57" t="s">
        <v>1664</v>
      </c>
      <c r="B2225" s="29">
        <v>0.0</v>
      </c>
      <c r="C2225" s="26"/>
      <c r="D2225" s="27">
        <v>0.0</v>
      </c>
      <c r="E2225" s="41"/>
    </row>
    <row r="2226" hidden="1">
      <c r="A2226" s="57" t="s">
        <v>1666</v>
      </c>
      <c r="B2226" s="25">
        <v>200.0</v>
      </c>
      <c r="C2226" s="26">
        <v>500.0</v>
      </c>
      <c r="D2226" s="27">
        <v>300.0</v>
      </c>
      <c r="E2226" s="40"/>
    </row>
    <row r="2227" hidden="1">
      <c r="A2227" s="31" t="s">
        <v>1668</v>
      </c>
      <c r="B2227" s="25">
        <v>0.0</v>
      </c>
      <c r="C2227" s="26"/>
      <c r="D2227" s="27">
        <v>0.0</v>
      </c>
      <c r="E2227" s="41"/>
    </row>
    <row r="2228" hidden="1">
      <c r="A2228" s="31" t="s">
        <v>1669</v>
      </c>
      <c r="B2228" s="29">
        <v>0.0</v>
      </c>
      <c r="C2228" s="26"/>
      <c r="D2228" s="27">
        <v>0.0</v>
      </c>
      <c r="E2228" s="41"/>
    </row>
    <row r="2229" hidden="1">
      <c r="A2229" s="31" t="s">
        <v>1671</v>
      </c>
      <c r="B2229" s="29">
        <v>0.0</v>
      </c>
      <c r="C2229" s="26"/>
      <c r="D2229" s="27">
        <v>0.0</v>
      </c>
      <c r="E2229" s="28"/>
    </row>
    <row r="2230" hidden="1">
      <c r="A2230" s="31" t="s">
        <v>1673</v>
      </c>
      <c r="B2230" s="29">
        <v>2560.0</v>
      </c>
      <c r="C2230" s="26">
        <v>2560.0</v>
      </c>
      <c r="D2230" s="27">
        <v>0.0</v>
      </c>
      <c r="E2230" s="28"/>
    </row>
    <row r="2231" hidden="1">
      <c r="A2231" s="58" t="s">
        <v>1674</v>
      </c>
      <c r="B2231" s="29">
        <v>90106.0</v>
      </c>
      <c r="C2231" s="29">
        <v>90106.0</v>
      </c>
      <c r="D2231" s="27">
        <v>0.0</v>
      </c>
      <c r="E2231" s="41"/>
    </row>
    <row r="2232" hidden="1">
      <c r="A2232" s="58" t="s">
        <v>1675</v>
      </c>
      <c r="B2232" s="29">
        <v>22590.0</v>
      </c>
      <c r="C2232" s="59">
        <v>22590.0</v>
      </c>
      <c r="D2232" s="27">
        <v>0.0</v>
      </c>
      <c r="E2232" s="41"/>
    </row>
    <row r="2233" hidden="1">
      <c r="A2233" s="58" t="s">
        <v>1676</v>
      </c>
      <c r="B2233" s="29">
        <v>52733.0</v>
      </c>
      <c r="C2233" s="59">
        <v>52733.0</v>
      </c>
      <c r="D2233" s="27">
        <v>0.0</v>
      </c>
      <c r="E2233" s="41"/>
    </row>
    <row r="2234" hidden="1">
      <c r="A2234" s="58" t="s">
        <v>1677</v>
      </c>
      <c r="B2234" s="29">
        <v>36367.0</v>
      </c>
      <c r="C2234" s="59">
        <v>36367.0</v>
      </c>
      <c r="D2234" s="27">
        <v>0.0</v>
      </c>
      <c r="E2234" s="41"/>
    </row>
    <row r="2235" hidden="1">
      <c r="A2235" s="58" t="s">
        <v>1679</v>
      </c>
      <c r="B2235" s="29">
        <v>0.0</v>
      </c>
      <c r="C2235" s="59">
        <v>0.0</v>
      </c>
      <c r="D2235" s="27">
        <v>0.0</v>
      </c>
      <c r="E2235" s="41"/>
    </row>
    <row r="2236" hidden="1">
      <c r="A2236" s="58" t="s">
        <v>1680</v>
      </c>
      <c r="B2236" s="29">
        <v>0.0</v>
      </c>
      <c r="C2236" s="59">
        <v>0.0</v>
      </c>
      <c r="D2236" s="27">
        <v>0.0</v>
      </c>
      <c r="E2236" s="41"/>
    </row>
    <row r="2237" hidden="1">
      <c r="A2237" s="35" t="s">
        <v>1681</v>
      </c>
      <c r="B2237" s="29">
        <v>228314.5</v>
      </c>
      <c r="C2237" s="59">
        <v>228314.5</v>
      </c>
      <c r="D2237" s="27">
        <v>0.0</v>
      </c>
      <c r="E2237" s="41"/>
    </row>
    <row r="2238" hidden="1">
      <c r="A2238" s="36" t="s">
        <v>1682</v>
      </c>
      <c r="B2238" s="42">
        <v>1.5</v>
      </c>
      <c r="C2238" s="71">
        <v>301.5</v>
      </c>
      <c r="D2238" s="66">
        <v>300.0</v>
      </c>
      <c r="E2238" s="45"/>
    </row>
    <row r="2239" hidden="1"/>
    <row r="2240" hidden="1"/>
    <row r="2241" hidden="1">
      <c r="A2241" s="5" t="s">
        <v>1983</v>
      </c>
      <c r="B2241" s="6"/>
      <c r="C2241" s="6"/>
      <c r="D2241" s="6"/>
      <c r="E2241" s="7"/>
    </row>
    <row r="2242" hidden="1">
      <c r="A2242" s="10"/>
      <c r="B2242" s="11"/>
      <c r="C2242" s="11"/>
      <c r="D2242" s="11"/>
      <c r="E2242" s="12"/>
    </row>
    <row r="2243" hidden="1">
      <c r="A2243" s="5" t="s">
        <v>1655</v>
      </c>
      <c r="B2243" s="6"/>
      <c r="C2243" s="6"/>
      <c r="D2243" s="6"/>
      <c r="E2243" s="7"/>
    </row>
    <row r="2244" hidden="1">
      <c r="A2244" s="10"/>
      <c r="B2244" s="11"/>
      <c r="C2244" s="11"/>
      <c r="D2244" s="11"/>
      <c r="E2244" s="12"/>
    </row>
    <row r="2245" hidden="1">
      <c r="A2245" s="13">
        <v>45999.0</v>
      </c>
      <c r="B2245" s="6"/>
      <c r="C2245" s="54" t="s">
        <v>1656</v>
      </c>
      <c r="D2245" s="15">
        <v>46005.0</v>
      </c>
      <c r="E2245" s="7"/>
    </row>
    <row r="2246" hidden="1">
      <c r="A2246" s="10"/>
      <c r="B2246" s="11"/>
      <c r="C2246" s="16"/>
      <c r="D2246" s="11"/>
      <c r="E2246" s="12"/>
    </row>
    <row r="2247" hidden="1">
      <c r="A2247" s="55" t="s">
        <v>1985</v>
      </c>
      <c r="B2247" s="7"/>
      <c r="C2247" s="16"/>
      <c r="D2247" s="56" t="s">
        <v>1986</v>
      </c>
      <c r="E2247" s="7"/>
    </row>
    <row r="2248" hidden="1">
      <c r="A2248" s="10"/>
      <c r="B2248" s="12"/>
      <c r="C2248" s="16"/>
      <c r="D2248" s="11"/>
      <c r="E2248" s="12"/>
    </row>
    <row r="2249" hidden="1">
      <c r="A2249" s="19" t="s">
        <v>1657</v>
      </c>
      <c r="B2249" s="6"/>
      <c r="C2249" s="6"/>
      <c r="D2249" s="6"/>
      <c r="E2249" s="7"/>
    </row>
    <row r="2250" hidden="1">
      <c r="A2250" s="20" t="s">
        <v>1658</v>
      </c>
      <c r="B2250" s="21" t="s">
        <v>1659</v>
      </c>
      <c r="C2250" s="22" t="s">
        <v>1660</v>
      </c>
      <c r="D2250" s="21" t="s">
        <v>1661</v>
      </c>
      <c r="E2250" s="23" t="s">
        <v>13</v>
      </c>
    </row>
    <row r="2251" hidden="1">
      <c r="A2251" s="57" t="s">
        <v>1662</v>
      </c>
      <c r="B2251" s="25">
        <v>6467.0</v>
      </c>
      <c r="C2251" s="26">
        <v>5467.0</v>
      </c>
      <c r="D2251" s="27">
        <v>-1000.0</v>
      </c>
      <c r="E2251" s="40"/>
    </row>
    <row r="2252" hidden="1">
      <c r="A2252" s="57" t="s">
        <v>1663</v>
      </c>
      <c r="B2252" s="29">
        <v>11178.0</v>
      </c>
      <c r="C2252" s="26">
        <v>11178.0</v>
      </c>
      <c r="D2252" s="27">
        <v>0.0</v>
      </c>
      <c r="E2252" s="40"/>
    </row>
    <row r="2253" hidden="1">
      <c r="A2253" s="57" t="s">
        <v>1664</v>
      </c>
      <c r="B2253" s="29">
        <v>300.0</v>
      </c>
      <c r="C2253" s="26">
        <v>300.0</v>
      </c>
      <c r="D2253" s="27">
        <v>0.0</v>
      </c>
      <c r="E2253" s="41"/>
    </row>
    <row r="2254" hidden="1">
      <c r="A2254" s="57" t="s">
        <v>1666</v>
      </c>
      <c r="B2254" s="25">
        <v>0.0</v>
      </c>
      <c r="C2254" s="26"/>
      <c r="D2254" s="27">
        <v>0.0</v>
      </c>
      <c r="E2254" s="40"/>
    </row>
    <row r="2255" hidden="1">
      <c r="A2255" s="31" t="s">
        <v>1668</v>
      </c>
      <c r="B2255" s="25">
        <v>0.0</v>
      </c>
      <c r="C2255" s="26"/>
      <c r="D2255" s="27">
        <v>0.0</v>
      </c>
      <c r="E2255" s="41"/>
    </row>
    <row r="2256" hidden="1">
      <c r="A2256" s="31" t="s">
        <v>1669</v>
      </c>
      <c r="B2256" s="29">
        <v>0.0</v>
      </c>
      <c r="C2256" s="26"/>
      <c r="D2256" s="27">
        <v>0.0</v>
      </c>
      <c r="E2256" s="41"/>
    </row>
    <row r="2257" hidden="1">
      <c r="A2257" s="31" t="s">
        <v>1671</v>
      </c>
      <c r="B2257" s="29">
        <v>760.0</v>
      </c>
      <c r="C2257" s="26">
        <v>1000.0</v>
      </c>
      <c r="D2257" s="27">
        <v>240.0</v>
      </c>
      <c r="E2257" s="28" t="s">
        <v>3881</v>
      </c>
    </row>
    <row r="2258" hidden="1">
      <c r="A2258" s="31" t="s">
        <v>1673</v>
      </c>
      <c r="B2258" s="29">
        <v>1920.0</v>
      </c>
      <c r="C2258" s="26">
        <v>2680.0</v>
      </c>
      <c r="D2258" s="27">
        <v>760.0</v>
      </c>
      <c r="E2258" s="28"/>
    </row>
    <row r="2259" hidden="1">
      <c r="A2259" s="58" t="s">
        <v>1674</v>
      </c>
      <c r="B2259" s="29">
        <v>113013.0</v>
      </c>
      <c r="C2259" s="29">
        <v>113013.0</v>
      </c>
      <c r="D2259" s="27">
        <v>0.0</v>
      </c>
      <c r="E2259" s="41"/>
    </row>
    <row r="2260" hidden="1">
      <c r="A2260" s="58" t="s">
        <v>1675</v>
      </c>
      <c r="B2260" s="29">
        <v>27849.0</v>
      </c>
      <c r="C2260" s="59">
        <v>27849.0</v>
      </c>
      <c r="D2260" s="27">
        <v>0.0</v>
      </c>
      <c r="E2260" s="41"/>
    </row>
    <row r="2261" hidden="1">
      <c r="A2261" s="58" t="s">
        <v>1676</v>
      </c>
      <c r="B2261" s="29">
        <v>50114.0</v>
      </c>
      <c r="C2261" s="59">
        <v>50114.0</v>
      </c>
      <c r="D2261" s="27">
        <v>0.0</v>
      </c>
      <c r="E2261" s="41"/>
    </row>
    <row r="2262" hidden="1">
      <c r="A2262" s="58" t="s">
        <v>1677</v>
      </c>
      <c r="B2262" s="29">
        <v>38295.0</v>
      </c>
      <c r="C2262" s="59">
        <v>38295.0</v>
      </c>
      <c r="D2262" s="27">
        <v>0.0</v>
      </c>
      <c r="E2262" s="41"/>
    </row>
    <row r="2263" hidden="1">
      <c r="A2263" s="58" t="s">
        <v>1679</v>
      </c>
      <c r="B2263" s="29">
        <v>409.0</v>
      </c>
      <c r="C2263" s="59">
        <v>409.0</v>
      </c>
      <c r="D2263" s="27">
        <v>0.0</v>
      </c>
      <c r="E2263" s="41"/>
    </row>
    <row r="2264" hidden="1">
      <c r="A2264" s="58" t="s">
        <v>1680</v>
      </c>
      <c r="B2264" s="29">
        <v>0.0</v>
      </c>
      <c r="C2264" s="59">
        <v>0.0</v>
      </c>
      <c r="D2264" s="27">
        <v>0.0</v>
      </c>
      <c r="E2264" s="41"/>
    </row>
    <row r="2265" hidden="1">
      <c r="A2265" s="35" t="s">
        <v>1681</v>
      </c>
      <c r="B2265" s="29">
        <v>250304.0</v>
      </c>
      <c r="C2265" s="59">
        <v>250304.0</v>
      </c>
      <c r="D2265" s="27">
        <v>0.0</v>
      </c>
      <c r="E2265" s="41"/>
    </row>
    <row r="2266" hidden="1">
      <c r="A2266" s="36" t="s">
        <v>1682</v>
      </c>
      <c r="B2266" s="42">
        <v>1.0</v>
      </c>
      <c r="C2266" s="71">
        <v>1.0</v>
      </c>
      <c r="D2266" s="66">
        <v>0.0</v>
      </c>
      <c r="E2266" s="45"/>
    </row>
    <row r="2267" hidden="1"/>
    <row r="2268" hidden="1"/>
    <row r="2269" hidden="1">
      <c r="A2269" s="5" t="s">
        <v>1983</v>
      </c>
      <c r="B2269" s="6"/>
      <c r="C2269" s="6"/>
      <c r="D2269" s="6"/>
      <c r="E2269" s="7"/>
    </row>
    <row r="2270" hidden="1">
      <c r="A2270" s="10"/>
      <c r="B2270" s="11"/>
      <c r="C2270" s="11"/>
      <c r="D2270" s="11"/>
      <c r="E2270" s="12"/>
    </row>
    <row r="2271" hidden="1">
      <c r="A2271" s="5" t="s">
        <v>1655</v>
      </c>
      <c r="B2271" s="6"/>
      <c r="C2271" s="6"/>
      <c r="D2271" s="6"/>
      <c r="E2271" s="7"/>
    </row>
    <row r="2272" hidden="1">
      <c r="A2272" s="10"/>
      <c r="B2272" s="11"/>
      <c r="C2272" s="11"/>
      <c r="D2272" s="11"/>
      <c r="E2272" s="12"/>
    </row>
    <row r="2273" hidden="1">
      <c r="A2273" s="13">
        <v>46006.0</v>
      </c>
      <c r="B2273" s="6"/>
      <c r="C2273" s="54" t="s">
        <v>1656</v>
      </c>
      <c r="D2273" s="15">
        <v>46012.0</v>
      </c>
      <c r="E2273" s="7"/>
    </row>
    <row r="2274" hidden="1">
      <c r="A2274" s="10"/>
      <c r="B2274" s="11"/>
      <c r="C2274" s="16"/>
      <c r="D2274" s="11"/>
      <c r="E2274" s="12"/>
    </row>
    <row r="2275" hidden="1">
      <c r="A2275" s="55" t="s">
        <v>1985</v>
      </c>
      <c r="B2275" s="7"/>
      <c r="C2275" s="16"/>
      <c r="D2275" s="56" t="s">
        <v>1986</v>
      </c>
      <c r="E2275" s="7"/>
    </row>
    <row r="2276" hidden="1">
      <c r="A2276" s="10"/>
      <c r="B2276" s="12"/>
      <c r="C2276" s="16"/>
      <c r="D2276" s="11"/>
      <c r="E2276" s="12"/>
    </row>
    <row r="2277" hidden="1">
      <c r="A2277" s="19" t="s">
        <v>1657</v>
      </c>
      <c r="B2277" s="6"/>
      <c r="C2277" s="6"/>
      <c r="D2277" s="6"/>
      <c r="E2277" s="7"/>
    </row>
    <row r="2278" hidden="1">
      <c r="A2278" s="20" t="s">
        <v>1658</v>
      </c>
      <c r="B2278" s="21" t="s">
        <v>1659</v>
      </c>
      <c r="C2278" s="22" t="s">
        <v>1660</v>
      </c>
      <c r="D2278" s="21" t="s">
        <v>1661</v>
      </c>
      <c r="E2278" s="23" t="s">
        <v>13</v>
      </c>
    </row>
    <row r="2279" hidden="1">
      <c r="A2279" s="57" t="s">
        <v>1662</v>
      </c>
      <c r="B2279" s="25">
        <v>9481.0</v>
      </c>
      <c r="C2279" s="26">
        <v>8981.0</v>
      </c>
      <c r="D2279" s="27">
        <v>-500.0</v>
      </c>
      <c r="E2279" s="40"/>
    </row>
    <row r="2280" hidden="1">
      <c r="A2280" s="57" t="s">
        <v>1663</v>
      </c>
      <c r="B2280" s="29">
        <v>16699.0</v>
      </c>
      <c r="C2280" s="26">
        <v>16669.0</v>
      </c>
      <c r="D2280" s="27">
        <v>-30.0</v>
      </c>
      <c r="E2280" s="40"/>
    </row>
    <row r="2281" hidden="1">
      <c r="A2281" s="57" t="s">
        <v>1664</v>
      </c>
      <c r="B2281" s="29">
        <v>0.0</v>
      </c>
      <c r="C2281" s="26"/>
      <c r="D2281" s="27">
        <v>0.0</v>
      </c>
      <c r="E2281" s="41"/>
    </row>
    <row r="2282" hidden="1">
      <c r="A2282" s="57" t="s">
        <v>1666</v>
      </c>
      <c r="B2282" s="25">
        <v>240.0</v>
      </c>
      <c r="C2282" s="26"/>
      <c r="D2282" s="27">
        <v>-240.0</v>
      </c>
      <c r="E2282" s="40"/>
    </row>
    <row r="2283" hidden="1">
      <c r="A2283" s="31" t="s">
        <v>1668</v>
      </c>
      <c r="B2283" s="25">
        <v>0.0</v>
      </c>
      <c r="C2283" s="26"/>
      <c r="D2283" s="27">
        <v>0.0</v>
      </c>
      <c r="E2283" s="41"/>
    </row>
    <row r="2284" hidden="1">
      <c r="A2284" s="31" t="s">
        <v>1669</v>
      </c>
      <c r="B2284" s="29">
        <v>0.0</v>
      </c>
      <c r="C2284" s="26"/>
      <c r="D2284" s="27">
        <v>0.0</v>
      </c>
      <c r="E2284" s="41"/>
    </row>
    <row r="2285" hidden="1">
      <c r="A2285" s="31" t="s">
        <v>1671</v>
      </c>
      <c r="B2285" s="29">
        <v>1160.0</v>
      </c>
      <c r="C2285" s="26">
        <v>500.0</v>
      </c>
      <c r="D2285" s="27">
        <v>-660.0</v>
      </c>
      <c r="E2285" s="28" t="s">
        <v>3882</v>
      </c>
    </row>
    <row r="2286" hidden="1">
      <c r="A2286" s="31" t="s">
        <v>1673</v>
      </c>
      <c r="B2286" s="29">
        <v>1400.0</v>
      </c>
      <c r="C2286" s="26">
        <v>2800.0</v>
      </c>
      <c r="D2286" s="27">
        <v>1400.0</v>
      </c>
      <c r="E2286" s="28" t="s">
        <v>3883</v>
      </c>
    </row>
    <row r="2287" hidden="1">
      <c r="A2287" s="58" t="s">
        <v>1674</v>
      </c>
      <c r="B2287" s="29">
        <v>105123.0</v>
      </c>
      <c r="C2287" s="29">
        <v>105123.0</v>
      </c>
      <c r="D2287" s="27">
        <v>0.0</v>
      </c>
      <c r="E2287" s="41"/>
    </row>
    <row r="2288" hidden="1">
      <c r="A2288" s="58" t="s">
        <v>1675</v>
      </c>
      <c r="B2288" s="29">
        <v>29518.0</v>
      </c>
      <c r="C2288" s="59">
        <v>29518.0</v>
      </c>
      <c r="D2288" s="27">
        <v>0.0</v>
      </c>
      <c r="E2288" s="41"/>
    </row>
    <row r="2289" hidden="1">
      <c r="A2289" s="58" t="s">
        <v>1676</v>
      </c>
      <c r="B2289" s="29">
        <v>50963.0</v>
      </c>
      <c r="C2289" s="59">
        <v>50963.0</v>
      </c>
      <c r="D2289" s="27">
        <v>0.0</v>
      </c>
      <c r="E2289" s="41"/>
    </row>
    <row r="2290" hidden="1">
      <c r="A2290" s="58" t="s">
        <v>1677</v>
      </c>
      <c r="B2290" s="29">
        <v>43385.0</v>
      </c>
      <c r="C2290" s="59">
        <v>43385.0</v>
      </c>
      <c r="D2290" s="27">
        <v>0.0</v>
      </c>
      <c r="E2290" s="41"/>
    </row>
    <row r="2291" hidden="1">
      <c r="A2291" s="58" t="s">
        <v>1679</v>
      </c>
      <c r="B2291" s="29">
        <v>0.0</v>
      </c>
      <c r="C2291" s="59">
        <v>0.0</v>
      </c>
      <c r="D2291" s="27">
        <v>0.0</v>
      </c>
      <c r="E2291" s="41"/>
    </row>
    <row r="2292" hidden="1">
      <c r="A2292" s="58" t="s">
        <v>1680</v>
      </c>
      <c r="B2292" s="29">
        <v>0.0</v>
      </c>
      <c r="C2292" s="59">
        <v>0.0</v>
      </c>
      <c r="D2292" s="27">
        <v>0.0</v>
      </c>
      <c r="E2292" s="41"/>
    </row>
    <row r="2293" hidden="1">
      <c r="A2293" s="35" t="s">
        <v>1681</v>
      </c>
      <c r="B2293" s="29">
        <v>257968.5</v>
      </c>
      <c r="C2293" s="59">
        <v>257968.5</v>
      </c>
      <c r="D2293" s="27">
        <v>0.0</v>
      </c>
      <c r="E2293" s="41"/>
    </row>
    <row r="2294" hidden="1">
      <c r="A2294" s="36" t="s">
        <v>1682</v>
      </c>
      <c r="B2294" s="42">
        <v>0.5</v>
      </c>
      <c r="C2294" s="71">
        <v>-29.5</v>
      </c>
      <c r="D2294" s="66">
        <v>-30.0</v>
      </c>
      <c r="E2294" s="45"/>
    </row>
    <row r="2295" hidden="1"/>
    <row r="2296" hidden="1"/>
    <row r="2297" hidden="1">
      <c r="A2297" s="5" t="s">
        <v>1983</v>
      </c>
      <c r="B2297" s="6"/>
      <c r="C2297" s="6"/>
      <c r="D2297" s="6"/>
      <c r="E2297" s="7"/>
    </row>
    <row r="2298" hidden="1">
      <c r="A2298" s="10"/>
      <c r="B2298" s="11"/>
      <c r="C2298" s="11"/>
      <c r="D2298" s="11"/>
      <c r="E2298" s="12"/>
    </row>
    <row r="2299" hidden="1">
      <c r="A2299" s="5" t="s">
        <v>1655</v>
      </c>
      <c r="B2299" s="6"/>
      <c r="C2299" s="6"/>
      <c r="D2299" s="6"/>
      <c r="E2299" s="7"/>
    </row>
    <row r="2300" hidden="1">
      <c r="A2300" s="10"/>
      <c r="B2300" s="11"/>
      <c r="C2300" s="11"/>
      <c r="D2300" s="11"/>
      <c r="E2300" s="12"/>
    </row>
    <row r="2301" hidden="1">
      <c r="A2301" s="13">
        <v>46013.0</v>
      </c>
      <c r="B2301" s="6"/>
      <c r="C2301" s="54" t="s">
        <v>1656</v>
      </c>
      <c r="D2301" s="15">
        <v>46019.0</v>
      </c>
      <c r="E2301" s="7"/>
    </row>
    <row r="2302" hidden="1">
      <c r="A2302" s="10"/>
      <c r="B2302" s="11"/>
      <c r="C2302" s="16"/>
      <c r="D2302" s="11"/>
      <c r="E2302" s="12"/>
    </row>
    <row r="2303" hidden="1">
      <c r="A2303" s="55" t="s">
        <v>1985</v>
      </c>
      <c r="B2303" s="7"/>
      <c r="C2303" s="16"/>
      <c r="D2303" s="56" t="s">
        <v>1986</v>
      </c>
      <c r="E2303" s="7"/>
    </row>
    <row r="2304" hidden="1">
      <c r="A2304" s="10"/>
      <c r="B2304" s="12"/>
      <c r="C2304" s="16"/>
      <c r="D2304" s="11"/>
      <c r="E2304" s="12"/>
    </row>
    <row r="2305" hidden="1">
      <c r="A2305" s="19" t="s">
        <v>1657</v>
      </c>
      <c r="B2305" s="6"/>
      <c r="C2305" s="6"/>
      <c r="D2305" s="6"/>
      <c r="E2305" s="7"/>
    </row>
    <row r="2306" hidden="1">
      <c r="A2306" s="20" t="s">
        <v>1658</v>
      </c>
      <c r="B2306" s="21" t="s">
        <v>1659</v>
      </c>
      <c r="C2306" s="22" t="s">
        <v>1660</v>
      </c>
      <c r="D2306" s="21" t="s">
        <v>1661</v>
      </c>
      <c r="E2306" s="23" t="s">
        <v>13</v>
      </c>
    </row>
    <row r="2307" hidden="1">
      <c r="A2307" s="57" t="s">
        <v>1662</v>
      </c>
      <c r="B2307" s="25">
        <v>7067.0</v>
      </c>
      <c r="C2307" s="26">
        <v>7067.0</v>
      </c>
      <c r="D2307" s="27">
        <v>0.0</v>
      </c>
      <c r="E2307" s="40"/>
    </row>
    <row r="2308" hidden="1">
      <c r="A2308" s="57" t="s">
        <v>1663</v>
      </c>
      <c r="B2308" s="29">
        <v>4780.0</v>
      </c>
      <c r="C2308" s="26">
        <v>4780.0</v>
      </c>
      <c r="D2308" s="27">
        <v>0.0</v>
      </c>
      <c r="E2308" s="40"/>
    </row>
    <row r="2309" hidden="1">
      <c r="A2309" s="57" t="s">
        <v>1664</v>
      </c>
      <c r="B2309" s="29">
        <v>0.0</v>
      </c>
      <c r="C2309" s="26"/>
      <c r="D2309" s="27">
        <v>0.0</v>
      </c>
      <c r="E2309" s="41"/>
    </row>
    <row r="2310" hidden="1">
      <c r="A2310" s="57" t="s">
        <v>1666</v>
      </c>
      <c r="B2310" s="25">
        <v>0.0</v>
      </c>
      <c r="C2310" s="26"/>
      <c r="D2310" s="27">
        <v>0.0</v>
      </c>
      <c r="E2310" s="40"/>
    </row>
    <row r="2311" hidden="1">
      <c r="A2311" s="31" t="s">
        <v>1668</v>
      </c>
      <c r="B2311" s="25">
        <v>0.0</v>
      </c>
      <c r="C2311" s="26"/>
      <c r="D2311" s="27">
        <v>0.0</v>
      </c>
      <c r="E2311" s="41"/>
    </row>
    <row r="2312" hidden="1">
      <c r="A2312" s="31" t="s">
        <v>1669</v>
      </c>
      <c r="B2312" s="29">
        <v>0.0</v>
      </c>
      <c r="C2312" s="26"/>
      <c r="D2312" s="27">
        <v>0.0</v>
      </c>
      <c r="E2312" s="41"/>
    </row>
    <row r="2313" hidden="1">
      <c r="A2313" s="31" t="s">
        <v>1671</v>
      </c>
      <c r="B2313" s="29">
        <v>120.0</v>
      </c>
      <c r="C2313" s="26"/>
      <c r="D2313" s="27">
        <v>-120.0</v>
      </c>
      <c r="E2313" s="28"/>
    </row>
    <row r="2314" hidden="1">
      <c r="A2314" s="31" t="s">
        <v>1673</v>
      </c>
      <c r="B2314" s="29">
        <v>1160.0</v>
      </c>
      <c r="C2314" s="26">
        <v>1280.0</v>
      </c>
      <c r="D2314" s="27">
        <v>120.0</v>
      </c>
      <c r="E2314" s="28"/>
    </row>
    <row r="2315" hidden="1">
      <c r="A2315" s="58" t="s">
        <v>1674</v>
      </c>
      <c r="B2315" s="29">
        <v>54890.0</v>
      </c>
      <c r="C2315" s="29">
        <v>54890.0</v>
      </c>
      <c r="D2315" s="27">
        <v>0.0</v>
      </c>
      <c r="E2315" s="41"/>
    </row>
    <row r="2316" hidden="1">
      <c r="A2316" s="58" t="s">
        <v>1675</v>
      </c>
      <c r="B2316" s="29">
        <v>14963.0</v>
      </c>
      <c r="C2316" s="59">
        <v>14963.0</v>
      </c>
      <c r="D2316" s="27">
        <v>0.0</v>
      </c>
      <c r="E2316" s="41"/>
    </row>
    <row r="2317" hidden="1">
      <c r="A2317" s="58" t="s">
        <v>1676</v>
      </c>
      <c r="B2317" s="29">
        <v>35935.0</v>
      </c>
      <c r="C2317" s="59">
        <v>34848.0</v>
      </c>
      <c r="D2317" s="27">
        <v>-1087.0</v>
      </c>
      <c r="E2317" s="41"/>
    </row>
    <row r="2318" hidden="1">
      <c r="A2318" s="58" t="s">
        <v>1677</v>
      </c>
      <c r="B2318" s="29">
        <v>15559.0</v>
      </c>
      <c r="C2318" s="59">
        <v>15559.0</v>
      </c>
      <c r="D2318" s="27">
        <v>0.0</v>
      </c>
      <c r="E2318" s="41"/>
    </row>
    <row r="2319" hidden="1">
      <c r="A2319" s="58" t="s">
        <v>1679</v>
      </c>
      <c r="B2319" s="29">
        <v>0.0</v>
      </c>
      <c r="C2319" s="59">
        <v>0.0</v>
      </c>
      <c r="D2319" s="27">
        <v>0.0</v>
      </c>
      <c r="E2319" s="41"/>
    </row>
    <row r="2320" hidden="1">
      <c r="A2320" s="58" t="s">
        <v>1680</v>
      </c>
      <c r="B2320" s="29">
        <v>0.0</v>
      </c>
      <c r="C2320" s="59">
        <v>0.0</v>
      </c>
      <c r="D2320" s="27">
        <v>0.0</v>
      </c>
      <c r="E2320" s="41"/>
    </row>
    <row r="2321" hidden="1">
      <c r="A2321" s="35" t="s">
        <v>1681</v>
      </c>
      <c r="B2321" s="29">
        <v>134473.0</v>
      </c>
      <c r="C2321" s="59">
        <v>133386.0</v>
      </c>
      <c r="D2321" s="27">
        <v>-1087.0</v>
      </c>
      <c r="E2321" s="41"/>
    </row>
    <row r="2322" hidden="1">
      <c r="A2322" s="36" t="s">
        <v>1682</v>
      </c>
      <c r="B2322" s="42">
        <v>1.0</v>
      </c>
      <c r="C2322" s="71">
        <v>1.0</v>
      </c>
      <c r="D2322" s="66">
        <v>0.0</v>
      </c>
      <c r="E2322" s="45"/>
    </row>
    <row r="2323" hidden="1"/>
    <row r="2324" hidden="1"/>
    <row r="2325" hidden="1">
      <c r="A2325" s="5" t="s">
        <v>1983</v>
      </c>
      <c r="B2325" s="6"/>
      <c r="C2325" s="6"/>
      <c r="D2325" s="6"/>
      <c r="E2325" s="7"/>
    </row>
    <row r="2326" hidden="1">
      <c r="A2326" s="10"/>
      <c r="B2326" s="11"/>
      <c r="C2326" s="11"/>
      <c r="D2326" s="11"/>
      <c r="E2326" s="12"/>
    </row>
    <row r="2327" hidden="1">
      <c r="A2327" s="5" t="s">
        <v>1655</v>
      </c>
      <c r="B2327" s="6"/>
      <c r="C2327" s="6"/>
      <c r="D2327" s="6"/>
      <c r="E2327" s="7"/>
    </row>
    <row r="2328" hidden="1">
      <c r="A2328" s="10"/>
      <c r="B2328" s="11"/>
      <c r="C2328" s="11"/>
      <c r="D2328" s="11"/>
      <c r="E2328" s="12"/>
    </row>
    <row r="2329" hidden="1">
      <c r="A2329" s="13">
        <v>46020.0</v>
      </c>
      <c r="B2329" s="6"/>
      <c r="C2329" s="54" t="s">
        <v>1656</v>
      </c>
      <c r="D2329" s="15">
        <v>46022.0</v>
      </c>
      <c r="E2329" s="7"/>
    </row>
    <row r="2330" hidden="1">
      <c r="A2330" s="10"/>
      <c r="B2330" s="11"/>
      <c r="C2330" s="16"/>
      <c r="D2330" s="11"/>
      <c r="E2330" s="12"/>
    </row>
    <row r="2331" hidden="1">
      <c r="A2331" s="55" t="s">
        <v>1985</v>
      </c>
      <c r="B2331" s="7"/>
      <c r="C2331" s="16"/>
      <c r="D2331" s="56" t="s">
        <v>1988</v>
      </c>
      <c r="E2331" s="7"/>
    </row>
    <row r="2332" hidden="1">
      <c r="A2332" s="10"/>
      <c r="B2332" s="12"/>
      <c r="C2332" s="16"/>
      <c r="D2332" s="11"/>
      <c r="E2332" s="12"/>
    </row>
    <row r="2333" hidden="1">
      <c r="A2333" s="19" t="s">
        <v>1657</v>
      </c>
      <c r="B2333" s="6"/>
      <c r="C2333" s="6"/>
      <c r="D2333" s="6"/>
      <c r="E2333" s="7"/>
    </row>
    <row r="2334" hidden="1">
      <c r="A2334" s="20" t="s">
        <v>1658</v>
      </c>
      <c r="B2334" s="21" t="s">
        <v>1659</v>
      </c>
      <c r="C2334" s="22" t="s">
        <v>1660</v>
      </c>
      <c r="D2334" s="21" t="s">
        <v>1661</v>
      </c>
      <c r="E2334" s="23" t="s">
        <v>13</v>
      </c>
    </row>
    <row r="2335" hidden="1">
      <c r="A2335" s="57" t="s">
        <v>1662</v>
      </c>
      <c r="B2335" s="25">
        <v>3814.0</v>
      </c>
      <c r="C2335" s="26">
        <v>3814.0</v>
      </c>
      <c r="D2335" s="27">
        <v>0.0</v>
      </c>
      <c r="E2335" s="40"/>
    </row>
    <row r="2336" hidden="1">
      <c r="A2336" s="57" t="s">
        <v>1663</v>
      </c>
      <c r="B2336" s="29">
        <v>5139.0</v>
      </c>
      <c r="C2336" s="26">
        <v>5139.0</v>
      </c>
      <c r="D2336" s="27">
        <v>0.0</v>
      </c>
      <c r="E2336" s="40"/>
    </row>
    <row r="2337" hidden="1">
      <c r="A2337" s="57" t="s">
        <v>1664</v>
      </c>
      <c r="B2337" s="29">
        <v>0.0</v>
      </c>
      <c r="C2337" s="26"/>
      <c r="D2337" s="27">
        <v>0.0</v>
      </c>
      <c r="E2337" s="41"/>
    </row>
    <row r="2338" hidden="1">
      <c r="A2338" s="57" t="s">
        <v>1666</v>
      </c>
      <c r="B2338" s="25">
        <v>0.0</v>
      </c>
      <c r="C2338" s="26"/>
      <c r="D2338" s="27">
        <v>0.0</v>
      </c>
      <c r="E2338" s="40"/>
    </row>
    <row r="2339" hidden="1">
      <c r="A2339" s="31" t="s">
        <v>1668</v>
      </c>
      <c r="B2339" s="25">
        <v>0.0</v>
      </c>
      <c r="C2339" s="26"/>
      <c r="D2339" s="27">
        <v>0.0</v>
      </c>
      <c r="E2339" s="41"/>
    </row>
    <row r="2340" hidden="1">
      <c r="A2340" s="31" t="s">
        <v>1669</v>
      </c>
      <c r="B2340" s="29">
        <v>0.0</v>
      </c>
      <c r="C2340" s="26"/>
      <c r="D2340" s="27">
        <v>0.0</v>
      </c>
      <c r="E2340" s="41"/>
    </row>
    <row r="2341" hidden="1">
      <c r="A2341" s="31" t="s">
        <v>1671</v>
      </c>
      <c r="B2341" s="29">
        <v>280.0</v>
      </c>
      <c r="C2341" s="26"/>
      <c r="D2341" s="27">
        <v>-280.0</v>
      </c>
      <c r="E2341" s="28"/>
    </row>
    <row r="2342" hidden="1">
      <c r="A2342" s="31" t="s">
        <v>1673</v>
      </c>
      <c r="B2342" s="29">
        <v>560.0</v>
      </c>
      <c r="C2342" s="26">
        <v>840.0</v>
      </c>
      <c r="D2342" s="27">
        <v>280.0</v>
      </c>
      <c r="E2342" s="28"/>
    </row>
    <row r="2343" hidden="1">
      <c r="A2343" s="58" t="s">
        <v>1674</v>
      </c>
      <c r="B2343" s="29">
        <v>49267.0</v>
      </c>
      <c r="C2343" s="29">
        <v>49267.0</v>
      </c>
      <c r="D2343" s="27">
        <v>0.0</v>
      </c>
      <c r="E2343" s="41"/>
    </row>
    <row r="2344" hidden="1">
      <c r="A2344" s="58" t="s">
        <v>1675</v>
      </c>
      <c r="B2344" s="29">
        <v>8975.0</v>
      </c>
      <c r="C2344" s="59">
        <v>8975.0</v>
      </c>
      <c r="D2344" s="27">
        <v>0.0</v>
      </c>
      <c r="E2344" s="41"/>
    </row>
    <row r="2345" hidden="1">
      <c r="A2345" s="58" t="s">
        <v>1676</v>
      </c>
      <c r="B2345" s="29">
        <v>17833.0</v>
      </c>
      <c r="C2345" s="59">
        <v>17833.0</v>
      </c>
      <c r="D2345" s="27">
        <v>0.0</v>
      </c>
      <c r="E2345" s="41"/>
    </row>
    <row r="2346" hidden="1">
      <c r="A2346" s="58" t="s">
        <v>1677</v>
      </c>
      <c r="B2346" s="29">
        <v>14673.0</v>
      </c>
      <c r="C2346" s="59">
        <v>14673.0</v>
      </c>
      <c r="D2346" s="27">
        <v>0.0</v>
      </c>
      <c r="E2346" s="41"/>
    </row>
    <row r="2347" hidden="1">
      <c r="A2347" s="58" t="s">
        <v>1679</v>
      </c>
      <c r="B2347" s="29">
        <v>659.0</v>
      </c>
      <c r="C2347" s="59">
        <v>659.0</v>
      </c>
      <c r="D2347" s="27">
        <v>0.0</v>
      </c>
      <c r="E2347" s="41"/>
    </row>
    <row r="2348" hidden="1">
      <c r="A2348" s="58" t="s">
        <v>1680</v>
      </c>
      <c r="B2348" s="29">
        <v>0.0</v>
      </c>
      <c r="C2348" s="59">
        <v>0.0</v>
      </c>
      <c r="D2348" s="27">
        <v>0.0</v>
      </c>
      <c r="E2348" s="41"/>
    </row>
    <row r="2349" hidden="1">
      <c r="A2349" s="35" t="s">
        <v>1681</v>
      </c>
      <c r="B2349" s="29">
        <v>101199.0</v>
      </c>
      <c r="C2349" s="59">
        <v>101199.0</v>
      </c>
      <c r="D2349" s="27">
        <v>0.0</v>
      </c>
      <c r="E2349" s="41"/>
    </row>
    <row r="2350" hidden="1">
      <c r="A2350" s="36" t="s">
        <v>1682</v>
      </c>
      <c r="B2350" s="42">
        <v>1.0</v>
      </c>
      <c r="C2350" s="71">
        <v>1.0</v>
      </c>
      <c r="D2350" s="66">
        <v>0.0</v>
      </c>
      <c r="E2350" s="45"/>
    </row>
    <row r="2351" hidden="1"/>
    <row r="2352" hidden="1"/>
    <row r="2353" hidden="1">
      <c r="A2353" s="5" t="s">
        <v>1983</v>
      </c>
      <c r="B2353" s="6"/>
      <c r="C2353" s="6"/>
      <c r="D2353" s="6"/>
      <c r="E2353" s="7"/>
    </row>
    <row r="2354" hidden="1">
      <c r="A2354" s="10"/>
      <c r="B2354" s="11"/>
      <c r="C2354" s="11"/>
      <c r="D2354" s="11"/>
      <c r="E2354" s="12"/>
    </row>
    <row r="2355" hidden="1">
      <c r="A2355" s="5" t="s">
        <v>1655</v>
      </c>
      <c r="B2355" s="6"/>
      <c r="C2355" s="6"/>
      <c r="D2355" s="6"/>
      <c r="E2355" s="7"/>
    </row>
    <row r="2356" hidden="1">
      <c r="A2356" s="10"/>
      <c r="B2356" s="11"/>
      <c r="C2356" s="11"/>
      <c r="D2356" s="11"/>
      <c r="E2356" s="12"/>
    </row>
    <row r="2357" hidden="1">
      <c r="A2357" s="13">
        <v>46023.0</v>
      </c>
      <c r="B2357" s="6"/>
      <c r="C2357" s="54" t="s">
        <v>1656</v>
      </c>
      <c r="D2357" s="15">
        <v>46026.0</v>
      </c>
      <c r="E2357" s="7"/>
    </row>
    <row r="2358" hidden="1">
      <c r="A2358" s="10"/>
      <c r="B2358" s="11"/>
      <c r="C2358" s="16"/>
      <c r="D2358" s="11"/>
      <c r="E2358" s="12"/>
    </row>
    <row r="2359" hidden="1">
      <c r="A2359" s="55" t="s">
        <v>2000</v>
      </c>
      <c r="B2359" s="7"/>
      <c r="C2359" s="16"/>
      <c r="D2359" s="56" t="s">
        <v>1986</v>
      </c>
      <c r="E2359" s="7"/>
    </row>
    <row r="2360" hidden="1">
      <c r="A2360" s="10"/>
      <c r="B2360" s="12"/>
      <c r="C2360" s="16"/>
      <c r="D2360" s="11"/>
      <c r="E2360" s="12"/>
    </row>
    <row r="2361" hidden="1">
      <c r="A2361" s="19" t="s">
        <v>1657</v>
      </c>
      <c r="B2361" s="6"/>
      <c r="C2361" s="6"/>
      <c r="D2361" s="6"/>
      <c r="E2361" s="7"/>
    </row>
    <row r="2362" hidden="1">
      <c r="A2362" s="20" t="s">
        <v>1658</v>
      </c>
      <c r="B2362" s="21" t="s">
        <v>1659</v>
      </c>
      <c r="C2362" s="22" t="s">
        <v>1660</v>
      </c>
      <c r="D2362" s="21" t="s">
        <v>1661</v>
      </c>
      <c r="E2362" s="23" t="s">
        <v>13</v>
      </c>
    </row>
    <row r="2363" hidden="1">
      <c r="A2363" s="57" t="s">
        <v>1662</v>
      </c>
      <c r="B2363" s="25">
        <v>13335.0</v>
      </c>
      <c r="C2363" s="26">
        <v>13335.0</v>
      </c>
      <c r="D2363" s="27">
        <v>0.0</v>
      </c>
      <c r="E2363" s="40"/>
    </row>
    <row r="2364" hidden="1">
      <c r="A2364" s="57" t="s">
        <v>1663</v>
      </c>
      <c r="B2364" s="29">
        <v>3431.0</v>
      </c>
      <c r="C2364" s="26">
        <v>3431.0</v>
      </c>
      <c r="D2364" s="27">
        <v>0.0</v>
      </c>
      <c r="E2364" s="40"/>
    </row>
    <row r="2365" hidden="1">
      <c r="A2365" s="57" t="s">
        <v>1664</v>
      </c>
      <c r="B2365" s="29">
        <v>0.0</v>
      </c>
      <c r="C2365" s="26"/>
      <c r="D2365" s="27">
        <v>0.0</v>
      </c>
      <c r="E2365" s="41"/>
    </row>
    <row r="2366" hidden="1">
      <c r="A2366" s="57" t="s">
        <v>1666</v>
      </c>
      <c r="B2366" s="25">
        <v>0.0</v>
      </c>
      <c r="C2366" s="26"/>
      <c r="D2366" s="27">
        <v>0.0</v>
      </c>
      <c r="E2366" s="40"/>
    </row>
    <row r="2367" hidden="1">
      <c r="A2367" s="31" t="s">
        <v>1668</v>
      </c>
      <c r="B2367" s="25">
        <v>0.0</v>
      </c>
      <c r="C2367" s="26"/>
      <c r="D2367" s="27">
        <v>0.0</v>
      </c>
      <c r="E2367" s="41"/>
    </row>
    <row r="2368" hidden="1">
      <c r="A2368" s="31" t="s">
        <v>1669</v>
      </c>
      <c r="B2368" s="29">
        <v>0.0</v>
      </c>
      <c r="C2368" s="26"/>
      <c r="D2368" s="27">
        <v>0.0</v>
      </c>
      <c r="E2368" s="41"/>
    </row>
    <row r="2369" hidden="1">
      <c r="A2369" s="31" t="s">
        <v>1671</v>
      </c>
      <c r="B2369" s="29">
        <v>0.0</v>
      </c>
      <c r="C2369" s="26"/>
      <c r="D2369" s="27">
        <v>0.0</v>
      </c>
      <c r="E2369" s="28"/>
    </row>
    <row r="2370" hidden="1">
      <c r="A2370" s="31" t="s">
        <v>1673</v>
      </c>
      <c r="B2370" s="29">
        <v>1640.0</v>
      </c>
      <c r="C2370" s="26">
        <v>1640.0</v>
      </c>
      <c r="D2370" s="27">
        <v>0.0</v>
      </c>
      <c r="E2370" s="28"/>
    </row>
    <row r="2371" hidden="1">
      <c r="A2371" s="58" t="s">
        <v>1674</v>
      </c>
      <c r="B2371" s="29">
        <v>71385.0</v>
      </c>
      <c r="C2371" s="29">
        <v>71385.0</v>
      </c>
      <c r="D2371" s="27">
        <v>0.0</v>
      </c>
      <c r="E2371" s="41"/>
    </row>
    <row r="2372" hidden="1">
      <c r="A2372" s="58" t="s">
        <v>1675</v>
      </c>
      <c r="B2372" s="29">
        <v>21358.0</v>
      </c>
      <c r="C2372" s="59">
        <v>21358.0</v>
      </c>
      <c r="D2372" s="27">
        <v>0.0</v>
      </c>
      <c r="E2372" s="41"/>
    </row>
    <row r="2373" hidden="1">
      <c r="A2373" s="58" t="s">
        <v>1676</v>
      </c>
      <c r="B2373" s="29">
        <v>30718.0</v>
      </c>
      <c r="C2373" s="59">
        <v>30718.0</v>
      </c>
      <c r="D2373" s="27">
        <v>0.0</v>
      </c>
      <c r="E2373" s="41"/>
    </row>
    <row r="2374" hidden="1">
      <c r="A2374" s="58" t="s">
        <v>1677</v>
      </c>
      <c r="B2374" s="29">
        <v>15641.0</v>
      </c>
      <c r="C2374" s="59">
        <v>15641.0</v>
      </c>
      <c r="D2374" s="27">
        <v>0.0</v>
      </c>
      <c r="E2374" s="41"/>
    </row>
    <row r="2375" hidden="1">
      <c r="A2375" s="58" t="s">
        <v>1679</v>
      </c>
      <c r="B2375" s="29">
        <v>0.0</v>
      </c>
      <c r="C2375" s="59">
        <v>0.0</v>
      </c>
      <c r="D2375" s="27">
        <v>0.0</v>
      </c>
      <c r="E2375" s="41"/>
    </row>
    <row r="2376" hidden="1">
      <c r="A2376" s="58" t="s">
        <v>1680</v>
      </c>
      <c r="B2376" s="29">
        <v>0.0</v>
      </c>
      <c r="C2376" s="59">
        <v>0.0</v>
      </c>
      <c r="D2376" s="27">
        <v>0.0</v>
      </c>
      <c r="E2376" s="41"/>
    </row>
    <row r="2377" hidden="1">
      <c r="A2377" s="35" t="s">
        <v>1681</v>
      </c>
      <c r="B2377" s="29">
        <v>157507.5</v>
      </c>
      <c r="C2377" s="59">
        <v>157507.5</v>
      </c>
      <c r="D2377" s="27">
        <v>0.0</v>
      </c>
      <c r="E2377" s="41"/>
    </row>
    <row r="2378" hidden="1">
      <c r="A2378" s="36" t="s">
        <v>1682</v>
      </c>
      <c r="B2378" s="42">
        <v>0.5</v>
      </c>
      <c r="C2378" s="71">
        <v>0.5</v>
      </c>
      <c r="D2378" s="66">
        <v>0.0</v>
      </c>
      <c r="E2378" s="45"/>
    </row>
    <row r="2379" hidden="1"/>
    <row r="2380" hidden="1"/>
    <row r="2381" hidden="1">
      <c r="A2381" s="5" t="s">
        <v>1983</v>
      </c>
      <c r="B2381" s="6"/>
      <c r="C2381" s="6"/>
      <c r="D2381" s="6"/>
      <c r="E2381" s="7"/>
    </row>
    <row r="2382" hidden="1">
      <c r="A2382" s="10"/>
      <c r="B2382" s="11"/>
      <c r="C2382" s="11"/>
      <c r="D2382" s="11"/>
      <c r="E2382" s="12"/>
    </row>
    <row r="2383" hidden="1">
      <c r="A2383" s="5" t="s">
        <v>1655</v>
      </c>
      <c r="B2383" s="6"/>
      <c r="C2383" s="6"/>
      <c r="D2383" s="6"/>
      <c r="E2383" s="7"/>
    </row>
    <row r="2384" hidden="1">
      <c r="A2384" s="10"/>
      <c r="B2384" s="11"/>
      <c r="C2384" s="11"/>
      <c r="D2384" s="11"/>
      <c r="E2384" s="12"/>
    </row>
    <row r="2385" hidden="1">
      <c r="A2385" s="13">
        <v>46027.0</v>
      </c>
      <c r="B2385" s="6"/>
      <c r="C2385" s="54" t="s">
        <v>1656</v>
      </c>
      <c r="D2385" s="15">
        <v>46033.0</v>
      </c>
      <c r="E2385" s="7"/>
    </row>
    <row r="2386" hidden="1">
      <c r="A2386" s="10"/>
      <c r="B2386" s="11"/>
      <c r="C2386" s="16"/>
      <c r="D2386" s="11"/>
      <c r="E2386" s="12"/>
    </row>
    <row r="2387" hidden="1">
      <c r="A2387" s="55" t="s">
        <v>1985</v>
      </c>
      <c r="B2387" s="7"/>
      <c r="C2387" s="16"/>
      <c r="D2387" s="56" t="s">
        <v>1986</v>
      </c>
      <c r="E2387" s="7"/>
    </row>
    <row r="2388" hidden="1">
      <c r="A2388" s="10"/>
      <c r="B2388" s="12"/>
      <c r="C2388" s="16"/>
      <c r="D2388" s="11"/>
      <c r="E2388" s="12"/>
    </row>
    <row r="2389" hidden="1">
      <c r="A2389" s="19" t="s">
        <v>1657</v>
      </c>
      <c r="B2389" s="6"/>
      <c r="C2389" s="6"/>
      <c r="D2389" s="6"/>
      <c r="E2389" s="7"/>
    </row>
    <row r="2390" hidden="1">
      <c r="A2390" s="20" t="s">
        <v>1658</v>
      </c>
      <c r="B2390" s="21" t="s">
        <v>1659</v>
      </c>
      <c r="C2390" s="22" t="s">
        <v>1660</v>
      </c>
      <c r="D2390" s="21" t="s">
        <v>1661</v>
      </c>
      <c r="E2390" s="23" t="s">
        <v>13</v>
      </c>
    </row>
    <row r="2391" hidden="1">
      <c r="A2391" s="57" t="s">
        <v>1662</v>
      </c>
      <c r="B2391" s="25">
        <v>5103.0</v>
      </c>
      <c r="C2391" s="26">
        <v>5103.0</v>
      </c>
      <c r="D2391" s="27">
        <v>0.0</v>
      </c>
      <c r="E2391" s="40"/>
    </row>
    <row r="2392" hidden="1">
      <c r="A2392" s="57" t="s">
        <v>1663</v>
      </c>
      <c r="B2392" s="29">
        <v>11912.0</v>
      </c>
      <c r="C2392" s="26">
        <v>11912.0</v>
      </c>
      <c r="D2392" s="27">
        <v>0.0</v>
      </c>
      <c r="E2392" s="40"/>
    </row>
    <row r="2393" hidden="1">
      <c r="A2393" s="57" t="s">
        <v>1664</v>
      </c>
      <c r="B2393" s="29">
        <v>0.0</v>
      </c>
      <c r="C2393" s="26"/>
      <c r="D2393" s="27">
        <v>0.0</v>
      </c>
      <c r="E2393" s="41"/>
    </row>
    <row r="2394" hidden="1">
      <c r="A2394" s="57" t="s">
        <v>1666</v>
      </c>
      <c r="B2394" s="25">
        <v>0.0</v>
      </c>
      <c r="C2394" s="26"/>
      <c r="D2394" s="27">
        <v>0.0</v>
      </c>
      <c r="E2394" s="40"/>
    </row>
    <row r="2395" hidden="1">
      <c r="A2395" s="31" t="s">
        <v>1668</v>
      </c>
      <c r="B2395" s="25">
        <v>0.0</v>
      </c>
      <c r="C2395" s="26"/>
      <c r="D2395" s="27">
        <v>0.0</v>
      </c>
      <c r="E2395" s="41"/>
    </row>
    <row r="2396" hidden="1">
      <c r="A2396" s="31" t="s">
        <v>1669</v>
      </c>
      <c r="B2396" s="29">
        <v>0.0</v>
      </c>
      <c r="C2396" s="26"/>
      <c r="D2396" s="27">
        <v>0.0</v>
      </c>
      <c r="E2396" s="41"/>
    </row>
    <row r="2397" hidden="1">
      <c r="A2397" s="31" t="s">
        <v>1671</v>
      </c>
      <c r="B2397" s="29">
        <v>0.0</v>
      </c>
      <c r="C2397" s="26"/>
      <c r="D2397" s="27">
        <v>0.0</v>
      </c>
      <c r="E2397" s="28"/>
    </row>
    <row r="2398" hidden="1">
      <c r="A2398" s="31" t="s">
        <v>1673</v>
      </c>
      <c r="B2398" s="29">
        <v>2320.0</v>
      </c>
      <c r="C2398" s="26">
        <v>2320.0</v>
      </c>
      <c r="D2398" s="27">
        <v>0.0</v>
      </c>
      <c r="E2398" s="28"/>
    </row>
    <row r="2399" hidden="1">
      <c r="A2399" s="58" t="s">
        <v>1674</v>
      </c>
      <c r="B2399" s="29">
        <v>74845.0</v>
      </c>
      <c r="C2399" s="29">
        <v>75308.0</v>
      </c>
      <c r="D2399" s="27">
        <v>463.0</v>
      </c>
      <c r="E2399" s="41"/>
    </row>
    <row r="2400" hidden="1">
      <c r="A2400" s="58" t="s">
        <v>1675</v>
      </c>
      <c r="B2400" s="29">
        <v>17882.0</v>
      </c>
      <c r="C2400" s="59">
        <v>18211.0</v>
      </c>
      <c r="D2400" s="27">
        <v>329.0</v>
      </c>
      <c r="E2400" s="41"/>
    </row>
    <row r="2401" hidden="1">
      <c r="A2401" s="58" t="s">
        <v>1676</v>
      </c>
      <c r="B2401" s="29">
        <v>30306.0</v>
      </c>
      <c r="C2401" s="59">
        <v>29950.0</v>
      </c>
      <c r="D2401" s="27">
        <v>-356.0</v>
      </c>
      <c r="E2401" s="41"/>
    </row>
    <row r="2402" hidden="1">
      <c r="A2402" s="58" t="s">
        <v>1677</v>
      </c>
      <c r="B2402" s="29">
        <v>36213.0</v>
      </c>
      <c r="C2402" s="59">
        <v>36213.0</v>
      </c>
      <c r="D2402" s="27">
        <v>0.0</v>
      </c>
      <c r="E2402" s="41"/>
    </row>
    <row r="2403" hidden="1">
      <c r="A2403" s="58" t="s">
        <v>1679</v>
      </c>
      <c r="B2403" s="29">
        <v>717.0</v>
      </c>
      <c r="C2403" s="59">
        <v>717.0</v>
      </c>
      <c r="D2403" s="27">
        <v>0.0</v>
      </c>
      <c r="E2403" s="41"/>
    </row>
    <row r="2404" hidden="1">
      <c r="A2404" s="58" t="s">
        <v>1680</v>
      </c>
      <c r="B2404" s="29">
        <v>0.0</v>
      </c>
      <c r="C2404" s="59">
        <v>0.0</v>
      </c>
      <c r="D2404" s="27">
        <v>0.0</v>
      </c>
      <c r="E2404" s="41"/>
    </row>
    <row r="2405" hidden="1">
      <c r="A2405" s="35" t="s">
        <v>1681</v>
      </c>
      <c r="B2405" s="29">
        <v>179297.0</v>
      </c>
      <c r="C2405" s="59">
        <v>179733.0</v>
      </c>
      <c r="D2405" s="27">
        <v>436.0</v>
      </c>
      <c r="E2405" s="41"/>
    </row>
    <row r="2406" hidden="1">
      <c r="A2406" s="36" t="s">
        <v>1682</v>
      </c>
      <c r="B2406" s="42">
        <v>1.0</v>
      </c>
      <c r="C2406" s="71">
        <v>1.0</v>
      </c>
      <c r="D2406" s="66">
        <v>0.0</v>
      </c>
      <c r="E2406" s="45"/>
    </row>
    <row r="2407" hidden="1"/>
    <row r="2408" hidden="1"/>
    <row r="2409" hidden="1">
      <c r="A2409" s="5" t="s">
        <v>1983</v>
      </c>
      <c r="B2409" s="6"/>
      <c r="C2409" s="6"/>
      <c r="D2409" s="6"/>
      <c r="E2409" s="7"/>
    </row>
    <row r="2410" hidden="1">
      <c r="A2410" s="10"/>
      <c r="B2410" s="11"/>
      <c r="C2410" s="11"/>
      <c r="D2410" s="11"/>
      <c r="E2410" s="12"/>
    </row>
    <row r="2411" hidden="1">
      <c r="A2411" s="5" t="s">
        <v>1655</v>
      </c>
      <c r="B2411" s="6"/>
      <c r="C2411" s="6"/>
      <c r="D2411" s="6"/>
      <c r="E2411" s="7"/>
    </row>
    <row r="2412" hidden="1">
      <c r="A2412" s="10"/>
      <c r="B2412" s="11"/>
      <c r="C2412" s="11"/>
      <c r="D2412" s="11"/>
      <c r="E2412" s="12"/>
    </row>
    <row r="2413" hidden="1">
      <c r="A2413" s="13">
        <v>46034.0</v>
      </c>
      <c r="B2413" s="6"/>
      <c r="C2413" s="54" t="s">
        <v>1656</v>
      </c>
      <c r="D2413" s="15">
        <v>46040.0</v>
      </c>
      <c r="E2413" s="7"/>
    </row>
    <row r="2414" hidden="1">
      <c r="A2414" s="10"/>
      <c r="B2414" s="11"/>
      <c r="C2414" s="16"/>
      <c r="D2414" s="11"/>
      <c r="E2414" s="12"/>
    </row>
    <row r="2415" hidden="1">
      <c r="A2415" s="55" t="s">
        <v>1985</v>
      </c>
      <c r="B2415" s="7"/>
      <c r="C2415" s="16"/>
      <c r="D2415" s="56" t="s">
        <v>1986</v>
      </c>
      <c r="E2415" s="7"/>
    </row>
    <row r="2416" hidden="1">
      <c r="A2416" s="10"/>
      <c r="B2416" s="12"/>
      <c r="C2416" s="16"/>
      <c r="D2416" s="11"/>
      <c r="E2416" s="12"/>
    </row>
    <row r="2417" hidden="1">
      <c r="A2417" s="19" t="s">
        <v>1657</v>
      </c>
      <c r="B2417" s="6"/>
      <c r="C2417" s="6"/>
      <c r="D2417" s="6"/>
      <c r="E2417" s="7"/>
    </row>
    <row r="2418" hidden="1">
      <c r="A2418" s="20" t="s">
        <v>1658</v>
      </c>
      <c r="B2418" s="21" t="s">
        <v>1659</v>
      </c>
      <c r="C2418" s="22" t="s">
        <v>1660</v>
      </c>
      <c r="D2418" s="21" t="s">
        <v>1661</v>
      </c>
      <c r="E2418" s="23" t="s">
        <v>13</v>
      </c>
    </row>
    <row r="2419" hidden="1">
      <c r="A2419" s="57" t="s">
        <v>1662</v>
      </c>
      <c r="B2419" s="25">
        <v>5139.0</v>
      </c>
      <c r="C2419" s="26">
        <v>5139.0</v>
      </c>
      <c r="D2419" s="27">
        <v>0.0</v>
      </c>
      <c r="E2419" s="40"/>
    </row>
    <row r="2420" hidden="1">
      <c r="A2420" s="57" t="s">
        <v>1663</v>
      </c>
      <c r="B2420" s="29">
        <v>10387.0</v>
      </c>
      <c r="C2420" s="26">
        <v>10387.0</v>
      </c>
      <c r="D2420" s="27">
        <v>0.0</v>
      </c>
      <c r="E2420" s="40"/>
    </row>
    <row r="2421" hidden="1">
      <c r="A2421" s="57" t="s">
        <v>1664</v>
      </c>
      <c r="B2421" s="29">
        <v>0.0</v>
      </c>
      <c r="C2421" s="26"/>
      <c r="D2421" s="27">
        <v>0.0</v>
      </c>
      <c r="E2421" s="41"/>
    </row>
    <row r="2422" hidden="1">
      <c r="A2422" s="57" t="s">
        <v>1666</v>
      </c>
      <c r="B2422" s="25">
        <v>0.0</v>
      </c>
      <c r="C2422" s="26"/>
      <c r="D2422" s="27">
        <v>0.0</v>
      </c>
      <c r="E2422" s="40"/>
    </row>
    <row r="2423" hidden="1">
      <c r="A2423" s="31" t="s">
        <v>1668</v>
      </c>
      <c r="B2423" s="25">
        <v>0.0</v>
      </c>
      <c r="C2423" s="26"/>
      <c r="D2423" s="27">
        <v>0.0</v>
      </c>
      <c r="E2423" s="41"/>
    </row>
    <row r="2424" hidden="1">
      <c r="A2424" s="31" t="s">
        <v>1669</v>
      </c>
      <c r="B2424" s="29">
        <v>0.0</v>
      </c>
      <c r="C2424" s="26"/>
      <c r="D2424" s="27">
        <v>0.0</v>
      </c>
      <c r="E2424" s="41"/>
    </row>
    <row r="2425" hidden="1">
      <c r="A2425" s="31" t="s">
        <v>1671</v>
      </c>
      <c r="B2425" s="29">
        <v>0.0</v>
      </c>
      <c r="C2425" s="26"/>
      <c r="D2425" s="27">
        <v>0.0</v>
      </c>
      <c r="E2425" s="28"/>
    </row>
    <row r="2426" hidden="1">
      <c r="A2426" s="31" t="s">
        <v>1673</v>
      </c>
      <c r="B2426" s="29">
        <v>2480.0</v>
      </c>
      <c r="C2426" s="26">
        <v>2480.0</v>
      </c>
      <c r="D2426" s="27">
        <v>0.0</v>
      </c>
      <c r="E2426" s="28"/>
    </row>
    <row r="2427" hidden="1">
      <c r="A2427" s="58" t="s">
        <v>1674</v>
      </c>
      <c r="B2427" s="29">
        <v>112697.00999999998</v>
      </c>
      <c r="C2427" s="29">
        <v>112697.01000000007</v>
      </c>
      <c r="D2427" s="27">
        <v>8.731149137020111E-11</v>
      </c>
      <c r="E2427" s="41"/>
    </row>
    <row r="2428" hidden="1">
      <c r="A2428" s="58" t="s">
        <v>1675</v>
      </c>
      <c r="B2428" s="29">
        <v>24459.0</v>
      </c>
      <c r="C2428" s="59">
        <v>24459.0</v>
      </c>
      <c r="D2428" s="27">
        <v>0.0</v>
      </c>
      <c r="E2428" s="41"/>
    </row>
    <row r="2429" hidden="1">
      <c r="A2429" s="58" t="s">
        <v>1676</v>
      </c>
      <c r="B2429" s="29">
        <v>42443.0</v>
      </c>
      <c r="C2429" s="59">
        <v>41733.0</v>
      </c>
      <c r="D2429" s="27">
        <v>-710.0</v>
      </c>
      <c r="E2429" s="41"/>
    </row>
    <row r="2430" hidden="1">
      <c r="A2430" s="58" t="s">
        <v>1677</v>
      </c>
      <c r="B2430" s="29">
        <v>30539.0</v>
      </c>
      <c r="C2430" s="59">
        <v>30539.0</v>
      </c>
      <c r="D2430" s="27">
        <v>0.0</v>
      </c>
      <c r="E2430" s="41"/>
    </row>
    <row r="2431" hidden="1">
      <c r="A2431" s="58" t="s">
        <v>1679</v>
      </c>
      <c r="B2431" s="29">
        <v>0.0</v>
      </c>
      <c r="C2431" s="59">
        <v>0.0</v>
      </c>
      <c r="D2431" s="27">
        <v>0.0</v>
      </c>
      <c r="E2431" s="41"/>
    </row>
    <row r="2432" hidden="1">
      <c r="A2432" s="58" t="s">
        <v>1680</v>
      </c>
      <c r="B2432" s="29">
        <v>0.0</v>
      </c>
      <c r="C2432" s="59">
        <v>0.0</v>
      </c>
      <c r="D2432" s="27">
        <v>0.0</v>
      </c>
      <c r="E2432" s="41"/>
    </row>
    <row r="2433" hidden="1">
      <c r="A2433" s="35" t="s">
        <v>1681</v>
      </c>
      <c r="B2433" s="29">
        <v>228143.50999999995</v>
      </c>
      <c r="C2433" s="59">
        <v>227433.5100000001</v>
      </c>
      <c r="D2433" s="27">
        <v>-709.9999999998545</v>
      </c>
      <c r="E2433" s="41"/>
    </row>
    <row r="2434" hidden="1">
      <c r="A2434" s="36" t="s">
        <v>1682</v>
      </c>
      <c r="B2434" s="42">
        <v>0.5000000000145519</v>
      </c>
      <c r="C2434" s="71">
        <v>0.49999999997089617</v>
      </c>
      <c r="D2434" s="66">
        <v>-4.3655745685100555E-11</v>
      </c>
      <c r="E2434" s="45"/>
    </row>
    <row r="2435" hidden="1"/>
    <row r="2436" hidden="1"/>
    <row r="2437" hidden="1">
      <c r="A2437" s="5" t="s">
        <v>1983</v>
      </c>
      <c r="B2437" s="6"/>
      <c r="C2437" s="6"/>
      <c r="D2437" s="6"/>
      <c r="E2437" s="7"/>
    </row>
    <row r="2438" hidden="1">
      <c r="A2438" s="10"/>
      <c r="B2438" s="11"/>
      <c r="C2438" s="11"/>
      <c r="D2438" s="11"/>
      <c r="E2438" s="12"/>
    </row>
    <row r="2439" hidden="1">
      <c r="A2439" s="5" t="s">
        <v>1655</v>
      </c>
      <c r="B2439" s="6"/>
      <c r="C2439" s="6"/>
      <c r="D2439" s="6"/>
      <c r="E2439" s="7"/>
    </row>
    <row r="2440" hidden="1">
      <c r="A2440" s="10"/>
      <c r="B2440" s="11"/>
      <c r="C2440" s="11"/>
      <c r="D2440" s="11"/>
      <c r="E2440" s="12"/>
    </row>
    <row r="2441" hidden="1">
      <c r="A2441" s="13">
        <v>46041.0</v>
      </c>
      <c r="B2441" s="6"/>
      <c r="C2441" s="54" t="s">
        <v>1656</v>
      </c>
      <c r="D2441" s="15">
        <v>46047.0</v>
      </c>
      <c r="E2441" s="7"/>
    </row>
    <row r="2442" hidden="1">
      <c r="A2442" s="10"/>
      <c r="B2442" s="11"/>
      <c r="C2442" s="16"/>
      <c r="D2442" s="11"/>
      <c r="E2442" s="12"/>
    </row>
    <row r="2443" hidden="1">
      <c r="A2443" s="55" t="s">
        <v>1985</v>
      </c>
      <c r="B2443" s="7"/>
      <c r="C2443" s="16"/>
      <c r="D2443" s="56" t="s">
        <v>1986</v>
      </c>
      <c r="E2443" s="7"/>
    </row>
    <row r="2444" hidden="1">
      <c r="A2444" s="10"/>
      <c r="B2444" s="12"/>
      <c r="C2444" s="16"/>
      <c r="D2444" s="11"/>
      <c r="E2444" s="12"/>
    </row>
    <row r="2445" hidden="1">
      <c r="A2445" s="19" t="s">
        <v>1657</v>
      </c>
      <c r="B2445" s="6"/>
      <c r="C2445" s="6"/>
      <c r="D2445" s="6"/>
      <c r="E2445" s="7"/>
    </row>
    <row r="2446" hidden="1">
      <c r="A2446" s="20" t="s">
        <v>1658</v>
      </c>
      <c r="B2446" s="21" t="s">
        <v>1659</v>
      </c>
      <c r="C2446" s="22" t="s">
        <v>1660</v>
      </c>
      <c r="D2446" s="21" t="s">
        <v>1661</v>
      </c>
      <c r="E2446" s="23" t="s">
        <v>13</v>
      </c>
    </row>
    <row r="2447" hidden="1">
      <c r="A2447" s="57" t="s">
        <v>1662</v>
      </c>
      <c r="B2447" s="25">
        <v>9645.0</v>
      </c>
      <c r="C2447" s="26">
        <v>9645.0</v>
      </c>
      <c r="D2447" s="27">
        <v>0.0</v>
      </c>
      <c r="E2447" s="40"/>
    </row>
    <row r="2448" hidden="1">
      <c r="A2448" s="57" t="s">
        <v>1663</v>
      </c>
      <c r="B2448" s="29">
        <v>9296.0</v>
      </c>
      <c r="C2448" s="26">
        <v>9296.0</v>
      </c>
      <c r="D2448" s="27">
        <v>0.0</v>
      </c>
      <c r="E2448" s="40"/>
    </row>
    <row r="2449" hidden="1">
      <c r="A2449" s="57" t="s">
        <v>1664</v>
      </c>
      <c r="B2449" s="29">
        <v>0.0</v>
      </c>
      <c r="C2449" s="26"/>
      <c r="D2449" s="27">
        <v>0.0</v>
      </c>
      <c r="E2449" s="41"/>
    </row>
    <row r="2450" hidden="1">
      <c r="A2450" s="57" t="s">
        <v>1666</v>
      </c>
      <c r="B2450" s="25">
        <v>0.0</v>
      </c>
      <c r="C2450" s="26"/>
      <c r="D2450" s="27">
        <v>0.0</v>
      </c>
      <c r="E2450" s="40"/>
    </row>
    <row r="2451" hidden="1">
      <c r="A2451" s="31" t="s">
        <v>1668</v>
      </c>
      <c r="B2451" s="25">
        <v>0.0</v>
      </c>
      <c r="C2451" s="26"/>
      <c r="D2451" s="27">
        <v>0.0</v>
      </c>
      <c r="E2451" s="41"/>
    </row>
    <row r="2452" hidden="1">
      <c r="A2452" s="31" t="s">
        <v>1669</v>
      </c>
      <c r="B2452" s="29">
        <v>0.0</v>
      </c>
      <c r="C2452" s="26"/>
      <c r="D2452" s="27">
        <v>0.0</v>
      </c>
      <c r="E2452" s="41"/>
    </row>
    <row r="2453" hidden="1">
      <c r="A2453" s="31" t="s">
        <v>1671</v>
      </c>
      <c r="B2453" s="29">
        <v>459.0</v>
      </c>
      <c r="C2453" s="26">
        <v>459.0</v>
      </c>
      <c r="D2453" s="27">
        <v>0.0</v>
      </c>
      <c r="E2453" s="28" t="s">
        <v>3884</v>
      </c>
    </row>
    <row r="2454" hidden="1">
      <c r="A2454" s="31" t="s">
        <v>1673</v>
      </c>
      <c r="B2454" s="29">
        <v>2480.0</v>
      </c>
      <c r="C2454" s="26">
        <v>2480.0</v>
      </c>
      <c r="D2454" s="27">
        <v>0.0</v>
      </c>
      <c r="E2454" s="28"/>
    </row>
    <row r="2455" hidden="1">
      <c r="A2455" s="58" t="s">
        <v>1674</v>
      </c>
      <c r="B2455" s="29">
        <v>122403.81999999998</v>
      </c>
      <c r="C2455" s="29">
        <v>122403.8200000002</v>
      </c>
      <c r="D2455" s="27">
        <v>2.1827872842550278E-10</v>
      </c>
      <c r="E2455" s="41"/>
    </row>
    <row r="2456" hidden="1">
      <c r="A2456" s="58" t="s">
        <v>1675</v>
      </c>
      <c r="B2456" s="29">
        <v>21111.0</v>
      </c>
      <c r="C2456" s="59">
        <v>21111.0</v>
      </c>
      <c r="D2456" s="27">
        <v>0.0</v>
      </c>
      <c r="E2456" s="41"/>
    </row>
    <row r="2457" hidden="1">
      <c r="A2457" s="58" t="s">
        <v>1676</v>
      </c>
      <c r="B2457" s="29">
        <v>46610.0</v>
      </c>
      <c r="C2457" s="59">
        <v>46610.0</v>
      </c>
      <c r="D2457" s="27">
        <v>0.0</v>
      </c>
      <c r="E2457" s="41"/>
    </row>
    <row r="2458" hidden="1">
      <c r="A2458" s="58" t="s">
        <v>1677</v>
      </c>
      <c r="B2458" s="29">
        <v>30116.0</v>
      </c>
      <c r="C2458" s="59">
        <v>30116.0</v>
      </c>
      <c r="D2458" s="27">
        <v>0.0</v>
      </c>
      <c r="E2458" s="41"/>
    </row>
    <row r="2459" hidden="1">
      <c r="A2459" s="58" t="s">
        <v>1679</v>
      </c>
      <c r="B2459" s="29">
        <v>0.0</v>
      </c>
      <c r="C2459" s="59">
        <v>0.0</v>
      </c>
      <c r="D2459" s="27">
        <v>0.0</v>
      </c>
      <c r="E2459" s="41"/>
    </row>
    <row r="2460" hidden="1">
      <c r="A2460" s="58" t="s">
        <v>1680</v>
      </c>
      <c r="B2460" s="29">
        <v>0.0</v>
      </c>
      <c r="C2460" s="59">
        <v>0.0</v>
      </c>
      <c r="D2460" s="27">
        <v>0.0</v>
      </c>
      <c r="E2460" s="41"/>
    </row>
    <row r="2461" hidden="1">
      <c r="A2461" s="35" t="s">
        <v>1681</v>
      </c>
      <c r="B2461" s="29">
        <v>242119.32</v>
      </c>
      <c r="C2461" s="59">
        <v>242119.31999999954</v>
      </c>
      <c r="D2461" s="27">
        <v>-4.656612873077393E-10</v>
      </c>
      <c r="E2461" s="41"/>
    </row>
    <row r="2462" hidden="1">
      <c r="A2462" s="36" t="s">
        <v>1682</v>
      </c>
      <c r="B2462" s="42">
        <v>1.499999999989086</v>
      </c>
      <c r="C2462" s="71">
        <v>1.5000000006402843</v>
      </c>
      <c r="D2462" s="66">
        <v>6.511982064694166E-10</v>
      </c>
      <c r="E2462" s="45"/>
    </row>
    <row r="2463" hidden="1"/>
    <row r="2464" hidden="1"/>
    <row r="2465" hidden="1">
      <c r="A2465" s="5" t="s">
        <v>1983</v>
      </c>
      <c r="B2465" s="6"/>
      <c r="C2465" s="6"/>
      <c r="D2465" s="6"/>
      <c r="E2465" s="7"/>
    </row>
    <row r="2466" hidden="1">
      <c r="A2466" s="10"/>
      <c r="B2466" s="11"/>
      <c r="C2466" s="11"/>
      <c r="D2466" s="11"/>
      <c r="E2466" s="12"/>
    </row>
    <row r="2467" hidden="1">
      <c r="A2467" s="5" t="s">
        <v>1655</v>
      </c>
      <c r="B2467" s="6"/>
      <c r="C2467" s="6"/>
      <c r="D2467" s="6"/>
      <c r="E2467" s="7"/>
    </row>
    <row r="2468" hidden="1">
      <c r="A2468" s="10"/>
      <c r="B2468" s="11"/>
      <c r="C2468" s="11"/>
      <c r="D2468" s="11"/>
      <c r="E2468" s="12"/>
    </row>
    <row r="2469" hidden="1">
      <c r="A2469" s="13">
        <v>46048.0</v>
      </c>
      <c r="B2469" s="6"/>
      <c r="C2469" s="54" t="s">
        <v>1656</v>
      </c>
      <c r="D2469" s="15">
        <v>46053.0</v>
      </c>
      <c r="E2469" s="7"/>
    </row>
    <row r="2470" hidden="1">
      <c r="A2470" s="10"/>
      <c r="B2470" s="11"/>
      <c r="C2470" s="16"/>
      <c r="D2470" s="11"/>
      <c r="E2470" s="12"/>
    </row>
    <row r="2471" hidden="1">
      <c r="A2471" s="55" t="s">
        <v>1985</v>
      </c>
      <c r="B2471" s="7"/>
      <c r="C2471" s="16"/>
      <c r="D2471" s="56" t="s">
        <v>1994</v>
      </c>
      <c r="E2471" s="7"/>
    </row>
    <row r="2472" hidden="1">
      <c r="A2472" s="10"/>
      <c r="B2472" s="12"/>
      <c r="C2472" s="16"/>
      <c r="D2472" s="11"/>
      <c r="E2472" s="12"/>
    </row>
    <row r="2473" hidden="1">
      <c r="A2473" s="19" t="s">
        <v>1657</v>
      </c>
      <c r="B2473" s="6"/>
      <c r="C2473" s="6"/>
      <c r="D2473" s="6"/>
      <c r="E2473" s="7"/>
    </row>
    <row r="2474" hidden="1">
      <c r="A2474" s="20" t="s">
        <v>1658</v>
      </c>
      <c r="B2474" s="21" t="s">
        <v>1659</v>
      </c>
      <c r="C2474" s="22" t="s">
        <v>1660</v>
      </c>
      <c r="D2474" s="21" t="s">
        <v>1661</v>
      </c>
      <c r="E2474" s="23" t="s">
        <v>13</v>
      </c>
    </row>
    <row r="2475" hidden="1">
      <c r="A2475" s="57" t="s">
        <v>1662</v>
      </c>
      <c r="B2475" s="25">
        <v>3093.0</v>
      </c>
      <c r="C2475" s="26">
        <v>3093.0</v>
      </c>
      <c r="D2475" s="27">
        <v>0.0</v>
      </c>
      <c r="E2475" s="40"/>
    </row>
    <row r="2476" hidden="1">
      <c r="A2476" s="57" t="s">
        <v>1663</v>
      </c>
      <c r="B2476" s="29">
        <v>7759.0</v>
      </c>
      <c r="C2476" s="26">
        <v>7759.0</v>
      </c>
      <c r="D2476" s="27">
        <v>0.0</v>
      </c>
      <c r="E2476" s="40"/>
    </row>
    <row r="2477" hidden="1">
      <c r="A2477" s="57" t="s">
        <v>1664</v>
      </c>
      <c r="B2477" s="29">
        <v>0.0</v>
      </c>
      <c r="C2477" s="26"/>
      <c r="D2477" s="27">
        <v>0.0</v>
      </c>
      <c r="E2477" s="41"/>
    </row>
    <row r="2478" hidden="1">
      <c r="A2478" s="57" t="s">
        <v>1666</v>
      </c>
      <c r="B2478" s="25">
        <v>0.0</v>
      </c>
      <c r="C2478" s="26"/>
      <c r="D2478" s="27">
        <v>0.0</v>
      </c>
      <c r="E2478" s="40"/>
    </row>
    <row r="2479" hidden="1">
      <c r="A2479" s="31" t="s">
        <v>1668</v>
      </c>
      <c r="B2479" s="25">
        <v>0.0</v>
      </c>
      <c r="C2479" s="26"/>
      <c r="D2479" s="27">
        <v>0.0</v>
      </c>
      <c r="E2479" s="41"/>
    </row>
    <row r="2480" hidden="1">
      <c r="A2480" s="31" t="s">
        <v>1669</v>
      </c>
      <c r="B2480" s="29">
        <v>0.0</v>
      </c>
      <c r="C2480" s="26"/>
      <c r="D2480" s="27">
        <v>0.0</v>
      </c>
      <c r="E2480" s="41"/>
    </row>
    <row r="2481" hidden="1">
      <c r="A2481" s="31" t="s">
        <v>1671</v>
      </c>
      <c r="B2481" s="29">
        <v>0.0</v>
      </c>
      <c r="C2481" s="26"/>
      <c r="D2481" s="27">
        <v>0.0</v>
      </c>
      <c r="E2481" s="28"/>
    </row>
    <row r="2482" hidden="1">
      <c r="A2482" s="31" t="s">
        <v>1673</v>
      </c>
      <c r="B2482" s="29">
        <v>2160.0</v>
      </c>
      <c r="C2482" s="26">
        <v>2080.0</v>
      </c>
      <c r="D2482" s="27">
        <v>-80.0</v>
      </c>
      <c r="E2482" s="28"/>
    </row>
    <row r="2483" hidden="1">
      <c r="A2483" s="58" t="s">
        <v>1674</v>
      </c>
      <c r="B2483" s="49">
        <v>104579.12</v>
      </c>
      <c r="C2483" s="49">
        <v>104579.12000000005</v>
      </c>
      <c r="D2483" s="27">
        <v>5.820766091346741E-11</v>
      </c>
      <c r="E2483" s="41"/>
    </row>
    <row r="2484" hidden="1">
      <c r="A2484" s="58" t="s">
        <v>1675</v>
      </c>
      <c r="B2484" s="29">
        <v>21613.0</v>
      </c>
      <c r="C2484" s="59">
        <v>21613.0</v>
      </c>
      <c r="D2484" s="27">
        <v>0.0</v>
      </c>
      <c r="E2484" s="41"/>
    </row>
    <row r="2485" hidden="1">
      <c r="A2485" s="58" t="s">
        <v>1676</v>
      </c>
      <c r="B2485" s="29">
        <v>31001.0</v>
      </c>
      <c r="C2485" s="59">
        <v>31001.0</v>
      </c>
      <c r="D2485" s="27">
        <v>0.0</v>
      </c>
      <c r="E2485" s="41"/>
    </row>
    <row r="2486" hidden="1">
      <c r="A2486" s="58" t="s">
        <v>1677</v>
      </c>
      <c r="B2486" s="29">
        <v>25404.65</v>
      </c>
      <c r="C2486" s="59">
        <v>25404.65</v>
      </c>
      <c r="D2486" s="27">
        <v>0.0</v>
      </c>
      <c r="E2486" s="41"/>
    </row>
    <row r="2487" hidden="1">
      <c r="A2487" s="58" t="s">
        <v>1679</v>
      </c>
      <c r="B2487" s="29">
        <v>0.0</v>
      </c>
      <c r="C2487" s="59">
        <v>0.0</v>
      </c>
      <c r="D2487" s="27">
        <v>0.0</v>
      </c>
      <c r="E2487" s="41"/>
    </row>
    <row r="2488" hidden="1">
      <c r="A2488" s="58" t="s">
        <v>1680</v>
      </c>
      <c r="B2488" s="29">
        <v>0.0</v>
      </c>
      <c r="C2488" s="59">
        <v>0.0</v>
      </c>
      <c r="D2488" s="27">
        <v>0.0</v>
      </c>
      <c r="E2488" s="41"/>
    </row>
    <row r="2489" hidden="1">
      <c r="A2489" s="35" t="s">
        <v>1681</v>
      </c>
      <c r="B2489" s="49">
        <v>195610.11</v>
      </c>
      <c r="C2489" s="72">
        <v>195610.11000000002</v>
      </c>
      <c r="D2489" s="27">
        <v>2.9103830456733704E-11</v>
      </c>
      <c r="E2489" s="41"/>
    </row>
    <row r="2490" hidden="1">
      <c r="A2490" s="36" t="s">
        <v>1682</v>
      </c>
      <c r="B2490" s="42">
        <v>-0.3400000000001455</v>
      </c>
      <c r="C2490" s="73">
        <v>-80.3399999999674</v>
      </c>
      <c r="D2490" s="66">
        <v>-79.99999999996726</v>
      </c>
      <c r="E2490" s="45"/>
    </row>
    <row r="2491" hidden="1"/>
    <row r="2492" hidden="1"/>
    <row r="2493" hidden="1">
      <c r="A2493" s="5" t="s">
        <v>1983</v>
      </c>
      <c r="B2493" s="6"/>
      <c r="C2493" s="6"/>
      <c r="D2493" s="6"/>
      <c r="E2493" s="7"/>
    </row>
    <row r="2494" hidden="1">
      <c r="A2494" s="10"/>
      <c r="B2494" s="11"/>
      <c r="C2494" s="11"/>
      <c r="D2494" s="11"/>
      <c r="E2494" s="12"/>
    </row>
    <row r="2495" hidden="1">
      <c r="A2495" s="5" t="s">
        <v>1655</v>
      </c>
      <c r="B2495" s="6"/>
      <c r="C2495" s="6"/>
      <c r="D2495" s="6"/>
      <c r="E2495" s="7"/>
    </row>
    <row r="2496" hidden="1">
      <c r="A2496" s="10"/>
      <c r="B2496" s="11"/>
      <c r="C2496" s="11"/>
      <c r="D2496" s="11"/>
      <c r="E2496" s="12"/>
    </row>
    <row r="2497" hidden="1">
      <c r="A2497" s="13">
        <v>46054.0</v>
      </c>
      <c r="B2497" s="6"/>
      <c r="C2497" s="54" t="s">
        <v>1656</v>
      </c>
      <c r="D2497" s="15">
        <v>46054.0</v>
      </c>
      <c r="E2497" s="7"/>
    </row>
    <row r="2498" hidden="1">
      <c r="A2498" s="10"/>
      <c r="B2498" s="11"/>
      <c r="C2498" s="16"/>
      <c r="D2498" s="11"/>
      <c r="E2498" s="12"/>
    </row>
    <row r="2499" hidden="1">
      <c r="A2499" s="55" t="s">
        <v>1986</v>
      </c>
      <c r="B2499" s="7"/>
      <c r="C2499" s="16"/>
      <c r="D2499" s="56" t="s">
        <v>1986</v>
      </c>
      <c r="E2499" s="7"/>
    </row>
    <row r="2500" hidden="1">
      <c r="A2500" s="10"/>
      <c r="B2500" s="12"/>
      <c r="C2500" s="16"/>
      <c r="D2500" s="11"/>
      <c r="E2500" s="12"/>
    </row>
    <row r="2501" hidden="1">
      <c r="A2501" s="19" t="s">
        <v>1657</v>
      </c>
      <c r="B2501" s="6"/>
      <c r="C2501" s="6"/>
      <c r="D2501" s="6"/>
      <c r="E2501" s="7"/>
    </row>
    <row r="2502" hidden="1">
      <c r="A2502" s="20" t="s">
        <v>1658</v>
      </c>
      <c r="B2502" s="21" t="s">
        <v>1659</v>
      </c>
      <c r="C2502" s="22" t="s">
        <v>1660</v>
      </c>
      <c r="D2502" s="21" t="s">
        <v>1661</v>
      </c>
      <c r="E2502" s="23" t="s">
        <v>13</v>
      </c>
    </row>
    <row r="2503" hidden="1">
      <c r="A2503" s="57" t="s">
        <v>1662</v>
      </c>
      <c r="B2503" s="25">
        <v>593.0</v>
      </c>
      <c r="C2503" s="26">
        <v>600.0</v>
      </c>
      <c r="D2503" s="27">
        <v>7.0</v>
      </c>
      <c r="E2503" s="40"/>
    </row>
    <row r="2504" hidden="1">
      <c r="A2504" s="57" t="s">
        <v>1663</v>
      </c>
      <c r="B2504" s="29">
        <v>1135.0</v>
      </c>
      <c r="C2504" s="26">
        <v>1135.0</v>
      </c>
      <c r="D2504" s="27">
        <v>0.0</v>
      </c>
      <c r="E2504" s="40"/>
    </row>
    <row r="2505" hidden="1">
      <c r="A2505" s="57" t="s">
        <v>1664</v>
      </c>
      <c r="B2505" s="29">
        <v>0.0</v>
      </c>
      <c r="C2505" s="26"/>
      <c r="D2505" s="27">
        <v>0.0</v>
      </c>
      <c r="E2505" s="41"/>
    </row>
    <row r="2506" hidden="1">
      <c r="A2506" s="57" t="s">
        <v>1666</v>
      </c>
      <c r="B2506" s="25">
        <v>0.0</v>
      </c>
      <c r="C2506" s="26"/>
      <c r="D2506" s="27">
        <v>0.0</v>
      </c>
      <c r="E2506" s="40"/>
    </row>
    <row r="2507" hidden="1">
      <c r="A2507" s="31" t="s">
        <v>1668</v>
      </c>
      <c r="B2507" s="25">
        <v>0.0</v>
      </c>
      <c r="C2507" s="26"/>
      <c r="D2507" s="27">
        <v>0.0</v>
      </c>
      <c r="E2507" s="41"/>
    </row>
    <row r="2508" hidden="1">
      <c r="A2508" s="31" t="s">
        <v>1669</v>
      </c>
      <c r="B2508" s="29">
        <v>0.0</v>
      </c>
      <c r="C2508" s="26"/>
      <c r="D2508" s="27">
        <v>0.0</v>
      </c>
      <c r="E2508" s="41"/>
    </row>
    <row r="2509" hidden="1">
      <c r="A2509" s="31" t="s">
        <v>1671</v>
      </c>
      <c r="B2509" s="29">
        <v>0.0</v>
      </c>
      <c r="C2509" s="26"/>
      <c r="D2509" s="27">
        <v>0.0</v>
      </c>
      <c r="E2509" s="28"/>
    </row>
    <row r="2510" hidden="1">
      <c r="A2510" s="31" t="s">
        <v>1673</v>
      </c>
      <c r="B2510" s="29">
        <v>400.0</v>
      </c>
      <c r="C2510" s="26">
        <v>440.0</v>
      </c>
      <c r="D2510" s="27">
        <v>40.0</v>
      </c>
      <c r="E2510" s="28"/>
    </row>
    <row r="2511" hidden="1">
      <c r="A2511" s="58" t="s">
        <v>1674</v>
      </c>
      <c r="B2511" s="49">
        <v>19189.950000000004</v>
      </c>
      <c r="C2511" s="49">
        <v>19677.95</v>
      </c>
      <c r="D2511" s="27">
        <v>487.99999999999636</v>
      </c>
      <c r="E2511" s="41"/>
    </row>
    <row r="2512" hidden="1">
      <c r="A2512" s="58" t="s">
        <v>1675</v>
      </c>
      <c r="B2512" s="29">
        <v>3653.0</v>
      </c>
      <c r="C2512" s="59">
        <v>3653.0</v>
      </c>
      <c r="D2512" s="27">
        <v>0.0</v>
      </c>
      <c r="E2512" s="41"/>
    </row>
    <row r="2513" hidden="1">
      <c r="A2513" s="58" t="s">
        <v>1676</v>
      </c>
      <c r="B2513" s="29">
        <v>4733.0</v>
      </c>
      <c r="C2513" s="59">
        <v>4733.0</v>
      </c>
      <c r="D2513" s="27">
        <v>0.0</v>
      </c>
      <c r="E2513" s="41"/>
    </row>
    <row r="2514" hidden="1">
      <c r="A2514" s="58" t="s">
        <v>1677</v>
      </c>
      <c r="B2514" s="29">
        <v>5504.0</v>
      </c>
      <c r="C2514" s="59">
        <v>5504.0</v>
      </c>
      <c r="D2514" s="27">
        <v>0.0</v>
      </c>
      <c r="E2514" s="41"/>
    </row>
    <row r="2515" hidden="1">
      <c r="A2515" s="58" t="s">
        <v>1679</v>
      </c>
      <c r="B2515" s="29">
        <v>0.0</v>
      </c>
      <c r="C2515" s="59">
        <v>0.0</v>
      </c>
      <c r="D2515" s="27">
        <v>0.0</v>
      </c>
      <c r="E2515" s="41"/>
    </row>
    <row r="2516" hidden="1">
      <c r="A2516" s="58" t="s">
        <v>1680</v>
      </c>
      <c r="B2516" s="29">
        <v>0.0</v>
      </c>
      <c r="C2516" s="59">
        <v>0.0</v>
      </c>
      <c r="D2516" s="27">
        <v>0.0</v>
      </c>
      <c r="E2516" s="41"/>
    </row>
    <row r="2517" hidden="1">
      <c r="A2517" s="35" t="s">
        <v>1681</v>
      </c>
      <c r="B2517" s="49">
        <v>35207.95</v>
      </c>
      <c r="C2517" s="72">
        <v>35695.95</v>
      </c>
      <c r="D2517" s="27">
        <v>488.0</v>
      </c>
      <c r="E2517" s="41"/>
    </row>
    <row r="2518" hidden="1">
      <c r="A2518" s="36" t="s">
        <v>1682</v>
      </c>
      <c r="B2518" s="42">
        <v>7.275957614183426E-12</v>
      </c>
      <c r="C2518" s="73">
        <v>47.0</v>
      </c>
      <c r="D2518" s="66">
        <v>46.999999999992724</v>
      </c>
      <c r="E2518" s="45"/>
    </row>
    <row r="2519" hidden="1"/>
    <row r="2520" hidden="1"/>
    <row r="2521" hidden="1">
      <c r="A2521" s="5" t="s">
        <v>1983</v>
      </c>
      <c r="B2521" s="6"/>
      <c r="C2521" s="6"/>
      <c r="D2521" s="6"/>
      <c r="E2521" s="7"/>
    </row>
    <row r="2522" hidden="1">
      <c r="A2522" s="10"/>
      <c r="B2522" s="11"/>
      <c r="C2522" s="11"/>
      <c r="D2522" s="11"/>
      <c r="E2522" s="12"/>
    </row>
    <row r="2523" hidden="1">
      <c r="A2523" s="5" t="s">
        <v>1655</v>
      </c>
      <c r="B2523" s="6"/>
      <c r="C2523" s="6"/>
      <c r="D2523" s="6"/>
      <c r="E2523" s="7"/>
    </row>
    <row r="2524" hidden="1">
      <c r="A2524" s="10"/>
      <c r="B2524" s="11"/>
      <c r="C2524" s="11"/>
      <c r="D2524" s="11"/>
      <c r="E2524" s="12"/>
    </row>
    <row r="2525" hidden="1">
      <c r="A2525" s="13">
        <v>46055.0</v>
      </c>
      <c r="B2525" s="6"/>
      <c r="C2525" s="54" t="s">
        <v>1656</v>
      </c>
      <c r="D2525" s="15">
        <v>46061.0</v>
      </c>
      <c r="E2525" s="7"/>
    </row>
    <row r="2526" hidden="1">
      <c r="A2526" s="10"/>
      <c r="B2526" s="11"/>
      <c r="C2526" s="16"/>
      <c r="D2526" s="11"/>
      <c r="E2526" s="12"/>
    </row>
    <row r="2527" hidden="1">
      <c r="A2527" s="55" t="s">
        <v>1985</v>
      </c>
      <c r="B2527" s="7"/>
      <c r="C2527" s="16"/>
      <c r="D2527" s="56" t="s">
        <v>1986</v>
      </c>
      <c r="E2527" s="7"/>
    </row>
    <row r="2528" hidden="1">
      <c r="A2528" s="10"/>
      <c r="B2528" s="12"/>
      <c r="C2528" s="16"/>
      <c r="D2528" s="11"/>
      <c r="E2528" s="12"/>
    </row>
    <row r="2529" hidden="1">
      <c r="A2529" s="19" t="s">
        <v>1657</v>
      </c>
      <c r="B2529" s="6"/>
      <c r="C2529" s="6"/>
      <c r="D2529" s="6"/>
      <c r="E2529" s="7"/>
    </row>
    <row r="2530" hidden="1">
      <c r="A2530" s="20" t="s">
        <v>1658</v>
      </c>
      <c r="B2530" s="21" t="s">
        <v>1659</v>
      </c>
      <c r="C2530" s="22" t="s">
        <v>1660</v>
      </c>
      <c r="D2530" s="21" t="s">
        <v>1661</v>
      </c>
      <c r="E2530" s="23" t="s">
        <v>13</v>
      </c>
    </row>
    <row r="2531" hidden="1">
      <c r="A2531" s="57" t="s">
        <v>1662</v>
      </c>
      <c r="B2531" s="25">
        <v>5325.0</v>
      </c>
      <c r="C2531" s="26">
        <v>5325.0</v>
      </c>
      <c r="D2531" s="27">
        <v>0.0</v>
      </c>
      <c r="E2531" s="40"/>
    </row>
    <row r="2532" hidden="1">
      <c r="A2532" s="57" t="s">
        <v>1663</v>
      </c>
      <c r="B2532" s="29">
        <v>11280.0</v>
      </c>
      <c r="C2532" s="26">
        <v>11280.0</v>
      </c>
      <c r="D2532" s="27">
        <v>0.0</v>
      </c>
      <c r="E2532" s="40"/>
    </row>
    <row r="2533" hidden="1">
      <c r="A2533" s="57" t="s">
        <v>1664</v>
      </c>
      <c r="B2533" s="29">
        <v>0.0</v>
      </c>
      <c r="C2533" s="26"/>
      <c r="D2533" s="27">
        <v>0.0</v>
      </c>
      <c r="E2533" s="41"/>
    </row>
    <row r="2534" hidden="1">
      <c r="A2534" s="57" t="s">
        <v>1666</v>
      </c>
      <c r="B2534" s="25">
        <v>0.0</v>
      </c>
      <c r="C2534" s="26"/>
      <c r="D2534" s="27">
        <v>0.0</v>
      </c>
      <c r="E2534" s="40"/>
    </row>
    <row r="2535" hidden="1">
      <c r="A2535" s="31" t="s">
        <v>1668</v>
      </c>
      <c r="B2535" s="25">
        <v>0.0</v>
      </c>
      <c r="C2535" s="26"/>
      <c r="D2535" s="27">
        <v>0.0</v>
      </c>
      <c r="E2535" s="41"/>
    </row>
    <row r="2536" hidden="1">
      <c r="A2536" s="31" t="s">
        <v>1669</v>
      </c>
      <c r="B2536" s="29">
        <v>0.0</v>
      </c>
      <c r="C2536" s="26"/>
      <c r="D2536" s="27">
        <v>0.0</v>
      </c>
      <c r="E2536" s="41"/>
    </row>
    <row r="2537" hidden="1">
      <c r="A2537" s="31" t="s">
        <v>1671</v>
      </c>
      <c r="B2537" s="29">
        <v>0.0</v>
      </c>
      <c r="C2537" s="26"/>
      <c r="D2537" s="27">
        <v>0.0</v>
      </c>
      <c r="E2537" s="28"/>
    </row>
    <row r="2538" hidden="1">
      <c r="A2538" s="31" t="s">
        <v>1673</v>
      </c>
      <c r="B2538" s="29">
        <v>2600.0</v>
      </c>
      <c r="C2538" s="26">
        <v>2560.0</v>
      </c>
      <c r="D2538" s="27">
        <v>-40.0</v>
      </c>
      <c r="E2538" s="28"/>
    </row>
    <row r="2539" hidden="1">
      <c r="A2539" s="58" t="s">
        <v>1674</v>
      </c>
      <c r="B2539" s="49">
        <v>101884.54000000001</v>
      </c>
      <c r="C2539" s="49">
        <v>101884.54000000008</v>
      </c>
      <c r="D2539" s="27">
        <v>7.275957614183426E-11</v>
      </c>
      <c r="E2539" s="41"/>
    </row>
    <row r="2540" hidden="1">
      <c r="A2540" s="58" t="s">
        <v>1675</v>
      </c>
      <c r="B2540" s="29">
        <v>28336.0</v>
      </c>
      <c r="C2540" s="59">
        <v>28336.0</v>
      </c>
      <c r="D2540" s="27">
        <v>0.0</v>
      </c>
      <c r="E2540" s="41"/>
    </row>
    <row r="2541" hidden="1">
      <c r="A2541" s="58" t="s">
        <v>1676</v>
      </c>
      <c r="B2541" s="29">
        <v>31292.0</v>
      </c>
      <c r="C2541" s="59">
        <v>31292.0</v>
      </c>
      <c r="D2541" s="27">
        <v>0.0</v>
      </c>
      <c r="E2541" s="41"/>
    </row>
    <row r="2542" hidden="1">
      <c r="A2542" s="58" t="s">
        <v>1677</v>
      </c>
      <c r="B2542" s="29">
        <v>30520.0</v>
      </c>
      <c r="C2542" s="59">
        <v>30520.0</v>
      </c>
      <c r="D2542" s="27">
        <v>0.0</v>
      </c>
      <c r="E2542" s="41"/>
    </row>
    <row r="2543" hidden="1">
      <c r="A2543" s="58" t="s">
        <v>1679</v>
      </c>
      <c r="B2543" s="29">
        <v>0.0</v>
      </c>
      <c r="C2543" s="59">
        <v>0.0</v>
      </c>
      <c r="D2543" s="27">
        <v>0.0</v>
      </c>
      <c r="E2543" s="41"/>
    </row>
    <row r="2544" hidden="1">
      <c r="A2544" s="58" t="s">
        <v>1680</v>
      </c>
      <c r="B2544" s="29">
        <v>0.0</v>
      </c>
      <c r="C2544" s="59">
        <v>0.0</v>
      </c>
      <c r="D2544" s="27">
        <v>0.0</v>
      </c>
      <c r="E2544" s="41"/>
    </row>
    <row r="2545" hidden="1">
      <c r="A2545" s="35" t="s">
        <v>1681</v>
      </c>
      <c r="B2545" s="49">
        <v>211236.03999999998</v>
      </c>
      <c r="C2545" s="72">
        <v>211236.03999999948</v>
      </c>
      <c r="D2545" s="27">
        <v>-4.94765117764473E-10</v>
      </c>
      <c r="E2545" s="41"/>
    </row>
    <row r="2546" hidden="1">
      <c r="A2546" s="36" t="s">
        <v>1682</v>
      </c>
      <c r="B2546" s="42">
        <v>1.500000000003638</v>
      </c>
      <c r="C2546" s="73">
        <v>-38.49999999938882</v>
      </c>
      <c r="D2546" s="66">
        <v>-39.99999999939246</v>
      </c>
      <c r="E2546" s="45"/>
    </row>
    <row r="2547" hidden="1"/>
    <row r="2548" hidden="1"/>
    <row r="2549" hidden="1">
      <c r="A2549" s="5" t="s">
        <v>1983</v>
      </c>
      <c r="B2549" s="6"/>
      <c r="C2549" s="6"/>
      <c r="D2549" s="6"/>
      <c r="E2549" s="7"/>
    </row>
    <row r="2550" hidden="1">
      <c r="A2550" s="10"/>
      <c r="B2550" s="11"/>
      <c r="C2550" s="11"/>
      <c r="D2550" s="11"/>
      <c r="E2550" s="12"/>
    </row>
    <row r="2551" hidden="1">
      <c r="A2551" s="5" t="s">
        <v>1655</v>
      </c>
      <c r="B2551" s="6"/>
      <c r="C2551" s="6"/>
      <c r="D2551" s="6"/>
      <c r="E2551" s="7"/>
    </row>
    <row r="2552" hidden="1">
      <c r="A2552" s="10"/>
      <c r="B2552" s="11"/>
      <c r="C2552" s="11"/>
      <c r="D2552" s="11"/>
      <c r="E2552" s="12"/>
    </row>
    <row r="2553" hidden="1">
      <c r="A2553" s="13">
        <v>46062.0</v>
      </c>
      <c r="B2553" s="6"/>
      <c r="C2553" s="54" t="s">
        <v>1656</v>
      </c>
      <c r="D2553" s="15">
        <v>46068.0</v>
      </c>
      <c r="E2553" s="7"/>
    </row>
    <row r="2554" hidden="1">
      <c r="A2554" s="10"/>
      <c r="B2554" s="11"/>
      <c r="C2554" s="16"/>
      <c r="D2554" s="11"/>
      <c r="E2554" s="12"/>
    </row>
    <row r="2555" hidden="1">
      <c r="A2555" s="55" t="s">
        <v>1985</v>
      </c>
      <c r="B2555" s="7"/>
      <c r="C2555" s="16"/>
      <c r="D2555" s="56" t="s">
        <v>1986</v>
      </c>
      <c r="E2555" s="7"/>
    </row>
    <row r="2556" hidden="1">
      <c r="A2556" s="10"/>
      <c r="B2556" s="12"/>
      <c r="C2556" s="16"/>
      <c r="D2556" s="11"/>
      <c r="E2556" s="12"/>
    </row>
    <row r="2557" hidden="1">
      <c r="A2557" s="19" t="s">
        <v>1657</v>
      </c>
      <c r="B2557" s="6"/>
      <c r="C2557" s="6"/>
      <c r="D2557" s="6"/>
      <c r="E2557" s="7"/>
    </row>
    <row r="2558" hidden="1">
      <c r="A2558" s="20" t="s">
        <v>1658</v>
      </c>
      <c r="B2558" s="21" t="s">
        <v>1659</v>
      </c>
      <c r="C2558" s="22" t="s">
        <v>1660</v>
      </c>
      <c r="D2558" s="21" t="s">
        <v>1661</v>
      </c>
      <c r="E2558" s="23" t="s">
        <v>13</v>
      </c>
    </row>
    <row r="2559" hidden="1">
      <c r="A2559" s="57" t="s">
        <v>1662</v>
      </c>
      <c r="B2559" s="25">
        <v>2944.0</v>
      </c>
      <c r="C2559" s="26">
        <v>2944.0</v>
      </c>
      <c r="D2559" s="27">
        <v>0.0</v>
      </c>
      <c r="E2559" s="40"/>
    </row>
    <row r="2560" hidden="1">
      <c r="A2560" s="57" t="s">
        <v>1663</v>
      </c>
      <c r="B2560" s="29">
        <v>13928.0</v>
      </c>
      <c r="C2560" s="26">
        <v>13928.0</v>
      </c>
      <c r="D2560" s="27">
        <v>0.0</v>
      </c>
      <c r="E2560" s="40"/>
    </row>
    <row r="2561" hidden="1">
      <c r="A2561" s="57" t="s">
        <v>1664</v>
      </c>
      <c r="B2561" s="29">
        <v>0.0</v>
      </c>
      <c r="C2561" s="26"/>
      <c r="D2561" s="27">
        <v>0.0</v>
      </c>
      <c r="E2561" s="41"/>
    </row>
    <row r="2562" hidden="1">
      <c r="A2562" s="57" t="s">
        <v>1666</v>
      </c>
      <c r="B2562" s="25">
        <v>0.0</v>
      </c>
      <c r="C2562" s="26">
        <v>1000.0</v>
      </c>
      <c r="D2562" s="27">
        <v>1000.0</v>
      </c>
      <c r="E2562" s="40"/>
    </row>
    <row r="2563" hidden="1">
      <c r="A2563" s="31" t="s">
        <v>1668</v>
      </c>
      <c r="B2563" s="25">
        <v>0.0</v>
      </c>
      <c r="C2563" s="26"/>
      <c r="D2563" s="27">
        <v>0.0</v>
      </c>
      <c r="E2563" s="41"/>
    </row>
    <row r="2564" hidden="1">
      <c r="A2564" s="31" t="s">
        <v>1669</v>
      </c>
      <c r="B2564" s="29">
        <v>76.0</v>
      </c>
      <c r="C2564" s="26"/>
      <c r="D2564" s="27">
        <v>-76.0</v>
      </c>
      <c r="E2564" s="41"/>
    </row>
    <row r="2565" hidden="1">
      <c r="A2565" s="31" t="s">
        <v>1671</v>
      </c>
      <c r="B2565" s="29">
        <v>1464.0</v>
      </c>
      <c r="C2565" s="26">
        <v>223.0</v>
      </c>
      <c r="D2565" s="27">
        <v>-1241.0</v>
      </c>
      <c r="E2565" s="28"/>
    </row>
    <row r="2566" hidden="1">
      <c r="A2566" s="31" t="s">
        <v>1673</v>
      </c>
      <c r="B2566" s="29">
        <v>2000.0</v>
      </c>
      <c r="C2566" s="26">
        <v>2240.0</v>
      </c>
      <c r="D2566" s="27">
        <v>240.0</v>
      </c>
      <c r="E2566" s="28"/>
    </row>
    <row r="2567" hidden="1">
      <c r="A2567" s="58" t="s">
        <v>1674</v>
      </c>
      <c r="B2567" s="49">
        <v>109491.0</v>
      </c>
      <c r="C2567" s="49">
        <v>110069.0</v>
      </c>
      <c r="D2567" s="27">
        <v>578.0</v>
      </c>
      <c r="E2567" s="41"/>
    </row>
    <row r="2568" hidden="1">
      <c r="A2568" s="58" t="s">
        <v>1675</v>
      </c>
      <c r="B2568" s="29">
        <v>33172.0</v>
      </c>
      <c r="C2568" s="59">
        <v>33172.0</v>
      </c>
      <c r="D2568" s="27">
        <v>0.0</v>
      </c>
      <c r="E2568" s="41"/>
    </row>
    <row r="2569" hidden="1">
      <c r="A2569" s="58" t="s">
        <v>1676</v>
      </c>
      <c r="B2569" s="29">
        <v>43210.0</v>
      </c>
      <c r="C2569" s="59">
        <v>43210.0</v>
      </c>
      <c r="D2569" s="27">
        <v>0.0</v>
      </c>
      <c r="E2569" s="41"/>
    </row>
    <row r="2570" hidden="1">
      <c r="A2570" s="58" t="s">
        <v>1677</v>
      </c>
      <c r="B2570" s="29">
        <v>39908.0</v>
      </c>
      <c r="C2570" s="59">
        <v>39908.0</v>
      </c>
      <c r="D2570" s="27">
        <v>0.0</v>
      </c>
      <c r="E2570" s="41"/>
    </row>
    <row r="2571" hidden="1">
      <c r="A2571" s="58" t="s">
        <v>1679</v>
      </c>
      <c r="B2571" s="29">
        <v>631.0</v>
      </c>
      <c r="C2571" s="59">
        <v>631.0</v>
      </c>
      <c r="D2571" s="27">
        <v>0.0</v>
      </c>
      <c r="E2571" s="41"/>
    </row>
    <row r="2572" hidden="1">
      <c r="A2572" s="58" t="s">
        <v>1680</v>
      </c>
      <c r="B2572" s="29">
        <v>0.0</v>
      </c>
      <c r="C2572" s="59">
        <v>0.0</v>
      </c>
      <c r="D2572" s="27">
        <v>0.0</v>
      </c>
      <c r="E2572" s="41"/>
    </row>
    <row r="2573" hidden="1">
      <c r="A2573" s="35" t="s">
        <v>1681</v>
      </c>
      <c r="B2573" s="49">
        <v>246821.7</v>
      </c>
      <c r="C2573" s="72">
        <v>247399.7</v>
      </c>
      <c r="D2573" s="27">
        <v>578.0</v>
      </c>
      <c r="E2573" s="41"/>
    </row>
    <row r="2574" hidden="1">
      <c r="A2574" s="36" t="s">
        <v>1682</v>
      </c>
      <c r="B2574" s="42">
        <v>2.3000000000029104</v>
      </c>
      <c r="C2574" s="73">
        <v>-74.70000000001164</v>
      </c>
      <c r="D2574" s="66">
        <v>-77.00000000001455</v>
      </c>
      <c r="E2574" s="45"/>
    </row>
    <row r="2575" hidden="1"/>
    <row r="2576" hidden="1"/>
    <row r="2577" hidden="1">
      <c r="A2577" s="5" t="s">
        <v>1983</v>
      </c>
      <c r="B2577" s="6"/>
      <c r="C2577" s="6"/>
      <c r="D2577" s="6"/>
      <c r="E2577" s="7"/>
    </row>
    <row r="2578" hidden="1">
      <c r="A2578" s="10"/>
      <c r="B2578" s="11"/>
      <c r="C2578" s="11"/>
      <c r="D2578" s="11"/>
      <c r="E2578" s="12"/>
    </row>
    <row r="2579" hidden="1">
      <c r="A2579" s="5" t="s">
        <v>1655</v>
      </c>
      <c r="B2579" s="6"/>
      <c r="C2579" s="6"/>
      <c r="D2579" s="6"/>
      <c r="E2579" s="7"/>
    </row>
    <row r="2580" hidden="1">
      <c r="A2580" s="10"/>
      <c r="B2580" s="11"/>
      <c r="C2580" s="11"/>
      <c r="D2580" s="11"/>
      <c r="E2580" s="12"/>
    </row>
    <row r="2581" hidden="1">
      <c r="A2581" s="13">
        <v>46069.0</v>
      </c>
      <c r="B2581" s="6"/>
      <c r="C2581" s="54" t="s">
        <v>1656</v>
      </c>
      <c r="D2581" s="15">
        <v>46075.0</v>
      </c>
      <c r="E2581" s="7"/>
    </row>
    <row r="2582" hidden="1">
      <c r="A2582" s="10"/>
      <c r="B2582" s="11"/>
      <c r="C2582" s="16"/>
      <c r="D2582" s="11"/>
      <c r="E2582" s="12"/>
    </row>
    <row r="2583" hidden="1">
      <c r="A2583" s="55" t="s">
        <v>1985</v>
      </c>
      <c r="B2583" s="7"/>
      <c r="C2583" s="16"/>
      <c r="D2583" s="56" t="s">
        <v>1986</v>
      </c>
      <c r="E2583" s="7"/>
    </row>
    <row r="2584" hidden="1">
      <c r="A2584" s="10"/>
      <c r="B2584" s="12"/>
      <c r="C2584" s="16"/>
      <c r="D2584" s="11"/>
      <c r="E2584" s="12"/>
    </row>
    <row r="2585" hidden="1">
      <c r="A2585" s="19" t="s">
        <v>1657</v>
      </c>
      <c r="B2585" s="6"/>
      <c r="C2585" s="6"/>
      <c r="D2585" s="6"/>
      <c r="E2585" s="7"/>
    </row>
    <row r="2586" hidden="1">
      <c r="A2586" s="20" t="s">
        <v>1658</v>
      </c>
      <c r="B2586" s="21" t="s">
        <v>1659</v>
      </c>
      <c r="C2586" s="22" t="s">
        <v>1660</v>
      </c>
      <c r="D2586" s="21" t="s">
        <v>1661</v>
      </c>
      <c r="E2586" s="23" t="s">
        <v>13</v>
      </c>
    </row>
    <row r="2587" hidden="1">
      <c r="A2587" s="57" t="s">
        <v>1662</v>
      </c>
      <c r="B2587" s="25">
        <v>9275.0</v>
      </c>
      <c r="C2587" s="26">
        <v>9275.0</v>
      </c>
      <c r="D2587" s="27">
        <v>0.0</v>
      </c>
      <c r="E2587" s="40"/>
    </row>
    <row r="2588" hidden="1">
      <c r="A2588" s="57" t="s">
        <v>1663</v>
      </c>
      <c r="B2588" s="29">
        <v>16775.0</v>
      </c>
      <c r="C2588" s="26">
        <v>16775.0</v>
      </c>
      <c r="D2588" s="27">
        <v>0.0</v>
      </c>
      <c r="E2588" s="40"/>
    </row>
    <row r="2589" hidden="1">
      <c r="A2589" s="57" t="s">
        <v>1664</v>
      </c>
      <c r="B2589" s="29">
        <v>0.0</v>
      </c>
      <c r="C2589" s="26"/>
      <c r="D2589" s="27">
        <v>0.0</v>
      </c>
      <c r="E2589" s="41"/>
    </row>
    <row r="2590" hidden="1">
      <c r="A2590" s="57" t="s">
        <v>1666</v>
      </c>
      <c r="B2590" s="25">
        <v>0.0</v>
      </c>
      <c r="C2590" s="26"/>
      <c r="D2590" s="27">
        <v>0.0</v>
      </c>
      <c r="E2590" s="40"/>
    </row>
    <row r="2591" hidden="1">
      <c r="A2591" s="31" t="s">
        <v>1668</v>
      </c>
      <c r="B2591" s="25">
        <v>0.0</v>
      </c>
      <c r="C2591" s="26"/>
      <c r="D2591" s="27">
        <v>0.0</v>
      </c>
      <c r="E2591" s="41"/>
    </row>
    <row r="2592" hidden="1">
      <c r="A2592" s="31" t="s">
        <v>1669</v>
      </c>
      <c r="B2592" s="29">
        <v>0.0</v>
      </c>
      <c r="C2592" s="26"/>
      <c r="D2592" s="27">
        <v>0.0</v>
      </c>
      <c r="E2592" s="41"/>
    </row>
    <row r="2593" hidden="1">
      <c r="A2593" s="31" t="s">
        <v>1671</v>
      </c>
      <c r="B2593" s="29">
        <v>0.0</v>
      </c>
      <c r="C2593" s="26"/>
      <c r="D2593" s="27">
        <v>0.0</v>
      </c>
      <c r="E2593" s="28"/>
    </row>
    <row r="2594" hidden="1">
      <c r="A2594" s="31" t="s">
        <v>1673</v>
      </c>
      <c r="B2594" s="29">
        <v>1880.0</v>
      </c>
      <c r="C2594" s="26">
        <v>1840.0</v>
      </c>
      <c r="D2594" s="27">
        <v>-40.0</v>
      </c>
      <c r="E2594" s="28"/>
    </row>
    <row r="2595" hidden="1">
      <c r="A2595" s="58" t="s">
        <v>1674</v>
      </c>
      <c r="B2595" s="49">
        <v>89930.0</v>
      </c>
      <c r="C2595" s="49">
        <v>89930.0</v>
      </c>
      <c r="D2595" s="27">
        <v>0.0</v>
      </c>
      <c r="E2595" s="41"/>
    </row>
    <row r="2596" hidden="1">
      <c r="A2596" s="58" t="s">
        <v>1675</v>
      </c>
      <c r="B2596" s="29">
        <v>41904.0</v>
      </c>
      <c r="C2596" s="59">
        <v>41904.0</v>
      </c>
      <c r="D2596" s="27">
        <v>0.0</v>
      </c>
      <c r="E2596" s="41"/>
    </row>
    <row r="2597" hidden="1">
      <c r="A2597" s="58" t="s">
        <v>1676</v>
      </c>
      <c r="B2597" s="29">
        <v>36002.0</v>
      </c>
      <c r="C2597" s="59">
        <v>36002.0</v>
      </c>
      <c r="D2597" s="27">
        <v>0.0</v>
      </c>
      <c r="E2597" s="41"/>
    </row>
    <row r="2598" hidden="1">
      <c r="A2598" s="58" t="s">
        <v>1677</v>
      </c>
      <c r="B2598" s="29">
        <v>35853.0</v>
      </c>
      <c r="C2598" s="59">
        <v>35853.0</v>
      </c>
      <c r="D2598" s="27">
        <v>0.0</v>
      </c>
      <c r="E2598" s="41"/>
    </row>
    <row r="2599" hidden="1">
      <c r="A2599" s="58" t="s">
        <v>1679</v>
      </c>
      <c r="B2599" s="29">
        <v>1789.0</v>
      </c>
      <c r="C2599" s="59">
        <v>1789.0</v>
      </c>
      <c r="D2599" s="27">
        <v>0.0</v>
      </c>
      <c r="E2599" s="41"/>
    </row>
    <row r="2600" hidden="1">
      <c r="A2600" s="58" t="s">
        <v>1680</v>
      </c>
      <c r="B2600" s="29">
        <v>0.0</v>
      </c>
      <c r="C2600" s="59">
        <v>0.0</v>
      </c>
      <c r="D2600" s="27">
        <v>0.0</v>
      </c>
      <c r="E2600" s="41"/>
    </row>
    <row r="2601" hidden="1">
      <c r="A2601" s="35" t="s">
        <v>1681</v>
      </c>
      <c r="B2601" s="49">
        <v>233406.0</v>
      </c>
      <c r="C2601" s="72">
        <v>233406.0</v>
      </c>
      <c r="D2601" s="27">
        <v>0.0</v>
      </c>
      <c r="E2601" s="41"/>
    </row>
    <row r="2602" hidden="1">
      <c r="A2602" s="36" t="s">
        <v>1682</v>
      </c>
      <c r="B2602" s="42">
        <v>2.0</v>
      </c>
      <c r="C2602" s="73">
        <v>-38.0</v>
      </c>
      <c r="D2602" s="66">
        <v>-40.0</v>
      </c>
      <c r="E2602" s="45"/>
    </row>
    <row r="2603" hidden="1"/>
    <row r="2604" hidden="1"/>
    <row r="2605" hidden="1">
      <c r="A2605" s="5" t="s">
        <v>1983</v>
      </c>
      <c r="B2605" s="6"/>
      <c r="C2605" s="6"/>
      <c r="D2605" s="6"/>
      <c r="E2605" s="7"/>
    </row>
    <row r="2606" hidden="1">
      <c r="A2606" s="10"/>
      <c r="B2606" s="11"/>
      <c r="C2606" s="11"/>
      <c r="D2606" s="11"/>
      <c r="E2606" s="12"/>
    </row>
    <row r="2607" hidden="1">
      <c r="A2607" s="5" t="s">
        <v>1655</v>
      </c>
      <c r="B2607" s="6"/>
      <c r="C2607" s="6"/>
      <c r="D2607" s="6"/>
      <c r="E2607" s="7"/>
    </row>
    <row r="2608" hidden="1">
      <c r="A2608" s="10"/>
      <c r="B2608" s="11"/>
      <c r="C2608" s="11"/>
      <c r="D2608" s="11"/>
      <c r="E2608" s="12"/>
    </row>
    <row r="2609" hidden="1">
      <c r="A2609" s="13">
        <v>46076.0</v>
      </c>
      <c r="B2609" s="6"/>
      <c r="C2609" s="54" t="s">
        <v>1656</v>
      </c>
      <c r="D2609" s="15">
        <v>46081.0</v>
      </c>
      <c r="E2609" s="7"/>
    </row>
    <row r="2610" hidden="1">
      <c r="A2610" s="10"/>
      <c r="B2610" s="11"/>
      <c r="C2610" s="16"/>
      <c r="D2610" s="11"/>
      <c r="E2610" s="12"/>
    </row>
    <row r="2611" hidden="1">
      <c r="A2611" s="55" t="s">
        <v>1985</v>
      </c>
      <c r="B2611" s="7"/>
      <c r="C2611" s="16"/>
      <c r="D2611" s="56" t="s">
        <v>1994</v>
      </c>
      <c r="E2611" s="7"/>
    </row>
    <row r="2612" hidden="1">
      <c r="A2612" s="10"/>
      <c r="B2612" s="12"/>
      <c r="C2612" s="16"/>
      <c r="D2612" s="11"/>
      <c r="E2612" s="12"/>
    </row>
    <row r="2613" hidden="1">
      <c r="A2613" s="19" t="s">
        <v>1657</v>
      </c>
      <c r="B2613" s="6"/>
      <c r="C2613" s="6"/>
      <c r="D2613" s="6"/>
      <c r="E2613" s="7"/>
    </row>
    <row r="2614" hidden="1">
      <c r="A2614" s="20" t="s">
        <v>1658</v>
      </c>
      <c r="B2614" s="21" t="s">
        <v>1659</v>
      </c>
      <c r="C2614" s="22" t="s">
        <v>1660</v>
      </c>
      <c r="D2614" s="21" t="s">
        <v>1661</v>
      </c>
      <c r="E2614" s="23" t="s">
        <v>13</v>
      </c>
    </row>
    <row r="2615" hidden="1">
      <c r="A2615" s="57" t="s">
        <v>1662</v>
      </c>
      <c r="B2615" s="25">
        <v>4613.0</v>
      </c>
      <c r="C2615" s="26">
        <v>4613.0</v>
      </c>
      <c r="D2615" s="27">
        <v>0.0</v>
      </c>
      <c r="E2615" s="40"/>
    </row>
    <row r="2616" hidden="1">
      <c r="A2616" s="57" t="s">
        <v>1663</v>
      </c>
      <c r="B2616" s="29">
        <v>11505.0</v>
      </c>
      <c r="C2616" s="26">
        <v>11505.0</v>
      </c>
      <c r="D2616" s="27">
        <v>0.0</v>
      </c>
      <c r="E2616" s="40"/>
    </row>
    <row r="2617" hidden="1">
      <c r="A2617" s="57" t="s">
        <v>1664</v>
      </c>
      <c r="B2617" s="29">
        <v>0.0</v>
      </c>
      <c r="C2617" s="26"/>
      <c r="D2617" s="27">
        <v>0.0</v>
      </c>
      <c r="E2617" s="41"/>
    </row>
    <row r="2618" hidden="1">
      <c r="A2618" s="57" t="s">
        <v>1666</v>
      </c>
      <c r="B2618" s="25">
        <v>1000.0</v>
      </c>
      <c r="C2618" s="26">
        <v>1000.0</v>
      </c>
      <c r="D2618" s="27">
        <v>0.0</v>
      </c>
      <c r="E2618" s="40"/>
    </row>
    <row r="2619" hidden="1">
      <c r="A2619" s="31" t="s">
        <v>1668</v>
      </c>
      <c r="B2619" s="25">
        <v>0.0</v>
      </c>
      <c r="C2619" s="26"/>
      <c r="D2619" s="27">
        <v>0.0</v>
      </c>
      <c r="E2619" s="41"/>
    </row>
    <row r="2620" hidden="1">
      <c r="A2620" s="31" t="s">
        <v>1669</v>
      </c>
      <c r="B2620" s="29">
        <v>713.0</v>
      </c>
      <c r="C2620" s="26">
        <v>599.0</v>
      </c>
      <c r="D2620" s="27">
        <v>-114.0</v>
      </c>
      <c r="E2620" s="41"/>
    </row>
    <row r="2621" hidden="1">
      <c r="A2621" s="31" t="s">
        <v>1671</v>
      </c>
      <c r="B2621" s="29">
        <v>4130.0</v>
      </c>
      <c r="C2621" s="26">
        <v>4386.0</v>
      </c>
      <c r="D2621" s="27">
        <v>256.0</v>
      </c>
      <c r="E2621" s="28"/>
    </row>
    <row r="2622" hidden="1">
      <c r="A2622" s="31" t="s">
        <v>1673</v>
      </c>
      <c r="B2622" s="29">
        <v>960.0</v>
      </c>
      <c r="C2622" s="26">
        <v>920.0</v>
      </c>
      <c r="D2622" s="27">
        <v>-40.0</v>
      </c>
      <c r="E2622" s="28"/>
    </row>
    <row r="2623" hidden="1">
      <c r="A2623" s="58" t="s">
        <v>1674</v>
      </c>
      <c r="B2623" s="49">
        <v>83957.0</v>
      </c>
      <c r="C2623" s="49">
        <v>83957.0</v>
      </c>
      <c r="D2623" s="27">
        <v>0.0</v>
      </c>
      <c r="E2623" s="41"/>
    </row>
    <row r="2624" hidden="1">
      <c r="A2624" s="58" t="s">
        <v>1675</v>
      </c>
      <c r="B2624" s="29">
        <v>23487.0</v>
      </c>
      <c r="C2624" s="59">
        <v>23487.0</v>
      </c>
      <c r="D2624" s="27">
        <v>0.0</v>
      </c>
      <c r="E2624" s="41"/>
    </row>
    <row r="2625" hidden="1">
      <c r="A2625" s="58" t="s">
        <v>1676</v>
      </c>
      <c r="B2625" s="29">
        <v>19297.0</v>
      </c>
      <c r="C2625" s="59">
        <v>19297.0</v>
      </c>
      <c r="D2625" s="27">
        <v>0.0</v>
      </c>
      <c r="E2625" s="41"/>
    </row>
    <row r="2626" hidden="1">
      <c r="A2626" s="58" t="s">
        <v>1677</v>
      </c>
      <c r="B2626" s="29">
        <v>24323.0</v>
      </c>
      <c r="C2626" s="59">
        <v>24323.0</v>
      </c>
      <c r="D2626" s="27">
        <v>0.0</v>
      </c>
      <c r="E2626" s="41"/>
    </row>
    <row r="2627" hidden="1">
      <c r="A2627" s="58" t="s">
        <v>1679</v>
      </c>
      <c r="B2627" s="29">
        <v>0.0</v>
      </c>
      <c r="C2627" s="59">
        <v>0.0</v>
      </c>
      <c r="D2627" s="27">
        <v>0.0</v>
      </c>
      <c r="E2627" s="41"/>
    </row>
    <row r="2628" hidden="1">
      <c r="A2628" s="58" t="s">
        <v>1680</v>
      </c>
      <c r="B2628" s="29">
        <v>0.0</v>
      </c>
      <c r="C2628" s="59">
        <v>0.0</v>
      </c>
      <c r="D2628" s="27">
        <v>0.0</v>
      </c>
      <c r="E2628" s="41"/>
    </row>
    <row r="2629" hidden="1">
      <c r="A2629" s="35" t="s">
        <v>1681</v>
      </c>
      <c r="B2629" s="49">
        <v>173981.6</v>
      </c>
      <c r="C2629" s="72">
        <v>174040.6</v>
      </c>
      <c r="D2629" s="27">
        <v>59.0</v>
      </c>
      <c r="E2629" s="41"/>
    </row>
    <row r="2630" hidden="1">
      <c r="A2630" s="36" t="s">
        <v>1682</v>
      </c>
      <c r="B2630" s="42">
        <v>3.400000000001455</v>
      </c>
      <c r="C2630" s="73">
        <v>46.39999999999418</v>
      </c>
      <c r="D2630" s="66">
        <v>42.999999999992724</v>
      </c>
      <c r="E2630" s="45"/>
    </row>
    <row r="2631" hidden="1"/>
    <row r="2632" hidden="1"/>
    <row r="2633" hidden="1">
      <c r="A2633" s="5" t="s">
        <v>1983</v>
      </c>
      <c r="B2633" s="6"/>
      <c r="C2633" s="6"/>
      <c r="D2633" s="6"/>
      <c r="E2633" s="7"/>
    </row>
    <row r="2634" hidden="1">
      <c r="A2634" s="10"/>
      <c r="B2634" s="11"/>
      <c r="C2634" s="11"/>
      <c r="D2634" s="11"/>
      <c r="E2634" s="12"/>
    </row>
    <row r="2635" hidden="1">
      <c r="A2635" s="5" t="s">
        <v>1655</v>
      </c>
      <c r="B2635" s="6"/>
      <c r="C2635" s="6"/>
      <c r="D2635" s="6"/>
      <c r="E2635" s="7"/>
    </row>
    <row r="2636" hidden="1">
      <c r="A2636" s="10"/>
      <c r="B2636" s="11"/>
      <c r="C2636" s="11"/>
      <c r="D2636" s="11"/>
      <c r="E2636" s="12"/>
    </row>
    <row r="2637" hidden="1">
      <c r="A2637" s="13">
        <v>46082.0</v>
      </c>
      <c r="B2637" s="6"/>
      <c r="C2637" s="54" t="s">
        <v>1656</v>
      </c>
      <c r="D2637" s="15">
        <v>46082.0</v>
      </c>
      <c r="E2637" s="7"/>
    </row>
    <row r="2638" hidden="1">
      <c r="A2638" s="10"/>
      <c r="B2638" s="11"/>
      <c r="C2638" s="16"/>
      <c r="D2638" s="11"/>
      <c r="E2638" s="12"/>
    </row>
    <row r="2639" hidden="1">
      <c r="A2639" s="55" t="s">
        <v>1986</v>
      </c>
      <c r="B2639" s="7"/>
      <c r="C2639" s="16"/>
      <c r="D2639" s="56" t="s">
        <v>1986</v>
      </c>
      <c r="E2639" s="7"/>
    </row>
    <row r="2640" hidden="1">
      <c r="A2640" s="10"/>
      <c r="B2640" s="12"/>
      <c r="C2640" s="16"/>
      <c r="D2640" s="11"/>
      <c r="E2640" s="12"/>
    </row>
    <row r="2641" hidden="1">
      <c r="A2641" s="19" t="s">
        <v>1657</v>
      </c>
      <c r="B2641" s="6"/>
      <c r="C2641" s="6"/>
      <c r="D2641" s="6"/>
      <c r="E2641" s="7"/>
    </row>
    <row r="2642" hidden="1">
      <c r="A2642" s="20" t="s">
        <v>1658</v>
      </c>
      <c r="B2642" s="21" t="s">
        <v>1659</v>
      </c>
      <c r="C2642" s="22" t="s">
        <v>1660</v>
      </c>
      <c r="D2642" s="21" t="s">
        <v>1661</v>
      </c>
      <c r="E2642" s="23" t="s">
        <v>13</v>
      </c>
    </row>
    <row r="2643" hidden="1">
      <c r="A2643" s="57" t="s">
        <v>1662</v>
      </c>
      <c r="B2643" s="25">
        <v>2288.0</v>
      </c>
      <c r="C2643" s="26">
        <v>2288.0</v>
      </c>
      <c r="D2643" s="27">
        <v>0.0</v>
      </c>
      <c r="E2643" s="40"/>
    </row>
    <row r="2644" hidden="1">
      <c r="A2644" s="57" t="s">
        <v>1663</v>
      </c>
      <c r="B2644" s="29">
        <v>758.0</v>
      </c>
      <c r="C2644" s="26">
        <v>758.0</v>
      </c>
      <c r="D2644" s="27">
        <v>0.0</v>
      </c>
      <c r="E2644" s="40"/>
    </row>
    <row r="2645" hidden="1">
      <c r="A2645" s="57" t="s">
        <v>1664</v>
      </c>
      <c r="B2645" s="29">
        <v>0.0</v>
      </c>
      <c r="C2645" s="26"/>
      <c r="D2645" s="27">
        <v>0.0</v>
      </c>
      <c r="E2645" s="41"/>
    </row>
    <row r="2646" hidden="1">
      <c r="A2646" s="57" t="s">
        <v>1666</v>
      </c>
      <c r="B2646" s="25">
        <v>0.0</v>
      </c>
      <c r="C2646" s="26"/>
      <c r="D2646" s="27">
        <v>0.0</v>
      </c>
      <c r="E2646" s="40"/>
    </row>
    <row r="2647" hidden="1">
      <c r="A2647" s="31" t="s">
        <v>1668</v>
      </c>
      <c r="B2647" s="25">
        <v>0.0</v>
      </c>
      <c r="C2647" s="26"/>
      <c r="D2647" s="27">
        <v>0.0</v>
      </c>
      <c r="E2647" s="41"/>
    </row>
    <row r="2648" hidden="1">
      <c r="A2648" s="31" t="s">
        <v>1669</v>
      </c>
      <c r="B2648" s="29">
        <v>143.0</v>
      </c>
      <c r="C2648" s="26"/>
      <c r="D2648" s="27">
        <v>-143.0</v>
      </c>
      <c r="E2648" s="41"/>
    </row>
    <row r="2649" hidden="1">
      <c r="A2649" s="31" t="s">
        <v>1671</v>
      </c>
      <c r="B2649" s="29">
        <v>0.0</v>
      </c>
      <c r="C2649" s="26"/>
      <c r="D2649" s="27">
        <v>0.0</v>
      </c>
      <c r="E2649" s="28"/>
    </row>
    <row r="2650" hidden="1">
      <c r="A2650" s="31" t="s">
        <v>1673</v>
      </c>
      <c r="B2650" s="29">
        <v>600.0</v>
      </c>
      <c r="C2650" s="26">
        <v>600.0</v>
      </c>
      <c r="D2650" s="27">
        <v>0.0</v>
      </c>
      <c r="E2650" s="28"/>
    </row>
    <row r="2651" hidden="1">
      <c r="A2651" s="58" t="s">
        <v>1674</v>
      </c>
      <c r="B2651" s="49">
        <v>10133.0</v>
      </c>
      <c r="C2651" s="49">
        <v>10133.0</v>
      </c>
      <c r="D2651" s="27">
        <v>0.0</v>
      </c>
      <c r="E2651" s="41"/>
    </row>
    <row r="2652" hidden="1">
      <c r="A2652" s="58" t="s">
        <v>1675</v>
      </c>
      <c r="B2652" s="29">
        <v>3051.0</v>
      </c>
      <c r="C2652" s="59">
        <v>3051.0</v>
      </c>
      <c r="D2652" s="27">
        <v>0.0</v>
      </c>
      <c r="E2652" s="41"/>
    </row>
    <row r="2653" hidden="1">
      <c r="A2653" s="58" t="s">
        <v>1676</v>
      </c>
      <c r="B2653" s="29">
        <v>8726.0</v>
      </c>
      <c r="C2653" s="59">
        <v>8726.0</v>
      </c>
      <c r="D2653" s="27">
        <v>0.0</v>
      </c>
      <c r="E2653" s="41"/>
    </row>
    <row r="2654" hidden="1">
      <c r="A2654" s="58" t="s">
        <v>1677</v>
      </c>
      <c r="B2654" s="29">
        <v>6563.0</v>
      </c>
      <c r="C2654" s="59">
        <v>6563.0</v>
      </c>
      <c r="D2654" s="27">
        <v>0.0</v>
      </c>
      <c r="E2654" s="41"/>
    </row>
    <row r="2655" hidden="1">
      <c r="A2655" s="58" t="s">
        <v>1679</v>
      </c>
      <c r="B2655" s="29">
        <v>718.0</v>
      </c>
      <c r="C2655" s="59">
        <v>718.0</v>
      </c>
      <c r="D2655" s="27">
        <v>0.0</v>
      </c>
      <c r="E2655" s="41"/>
    </row>
    <row r="2656" hidden="1">
      <c r="A2656" s="58" t="s">
        <v>1680</v>
      </c>
      <c r="B2656" s="29">
        <v>0.0</v>
      </c>
      <c r="C2656" s="59">
        <v>0.0</v>
      </c>
      <c r="D2656" s="27">
        <v>0.0</v>
      </c>
      <c r="E2656" s="41"/>
    </row>
    <row r="2657" hidden="1">
      <c r="A2657" s="35" t="s">
        <v>1681</v>
      </c>
      <c r="B2657" s="49">
        <v>32980.0</v>
      </c>
      <c r="C2657" s="72">
        <v>32980.0</v>
      </c>
      <c r="D2657" s="27">
        <v>0.0</v>
      </c>
      <c r="E2657" s="41"/>
    </row>
    <row r="2658" hidden="1">
      <c r="A2658" s="36" t="s">
        <v>1682</v>
      </c>
      <c r="B2658" s="42">
        <v>0.0</v>
      </c>
      <c r="C2658" s="73">
        <v>-143.0</v>
      </c>
      <c r="D2658" s="66">
        <v>-143.0</v>
      </c>
      <c r="E2658" s="47" t="s">
        <v>3885</v>
      </c>
    </row>
    <row r="2659" hidden="1"/>
    <row r="2660" hidden="1"/>
    <row r="2661" hidden="1">
      <c r="A2661" s="5" t="s">
        <v>1983</v>
      </c>
      <c r="B2661" s="6"/>
      <c r="C2661" s="6"/>
      <c r="D2661" s="6"/>
      <c r="E2661" s="7"/>
    </row>
    <row r="2662" hidden="1">
      <c r="A2662" s="10"/>
      <c r="B2662" s="11"/>
      <c r="C2662" s="11"/>
      <c r="D2662" s="11"/>
      <c r="E2662" s="12"/>
    </row>
    <row r="2663" hidden="1">
      <c r="A2663" s="5" t="s">
        <v>1655</v>
      </c>
      <c r="B2663" s="6"/>
      <c r="C2663" s="6"/>
      <c r="D2663" s="6"/>
      <c r="E2663" s="7"/>
    </row>
    <row r="2664" hidden="1">
      <c r="A2664" s="10"/>
      <c r="B2664" s="11"/>
      <c r="C2664" s="11"/>
      <c r="D2664" s="11"/>
      <c r="E2664" s="12"/>
    </row>
    <row r="2665" hidden="1">
      <c r="A2665" s="13">
        <v>46083.0</v>
      </c>
      <c r="B2665" s="6"/>
      <c r="C2665" s="54" t="s">
        <v>1656</v>
      </c>
      <c r="D2665" s="15">
        <v>46089.0</v>
      </c>
      <c r="E2665" s="7"/>
    </row>
    <row r="2666" hidden="1">
      <c r="A2666" s="10"/>
      <c r="B2666" s="11"/>
      <c r="C2666" s="16"/>
      <c r="D2666" s="11"/>
      <c r="E2666" s="12"/>
    </row>
    <row r="2667" hidden="1">
      <c r="A2667" s="55" t="s">
        <v>1985</v>
      </c>
      <c r="B2667" s="7"/>
      <c r="C2667" s="16"/>
      <c r="D2667" s="56" t="s">
        <v>1986</v>
      </c>
      <c r="E2667" s="7"/>
    </row>
    <row r="2668" hidden="1">
      <c r="A2668" s="10"/>
      <c r="B2668" s="12"/>
      <c r="C2668" s="16"/>
      <c r="D2668" s="11"/>
      <c r="E2668" s="12"/>
    </row>
    <row r="2669" hidden="1">
      <c r="A2669" s="19" t="s">
        <v>1657</v>
      </c>
      <c r="B2669" s="6"/>
      <c r="C2669" s="6"/>
      <c r="D2669" s="6"/>
      <c r="E2669" s="7"/>
    </row>
    <row r="2670" hidden="1">
      <c r="A2670" s="20" t="s">
        <v>1658</v>
      </c>
      <c r="B2670" s="21" t="s">
        <v>1659</v>
      </c>
      <c r="C2670" s="22" t="s">
        <v>1660</v>
      </c>
      <c r="D2670" s="21" t="s">
        <v>1661</v>
      </c>
      <c r="E2670" s="23" t="s">
        <v>13</v>
      </c>
    </row>
    <row r="2671" hidden="1">
      <c r="A2671" s="57" t="s">
        <v>1662</v>
      </c>
      <c r="B2671" s="25">
        <v>3799.0</v>
      </c>
      <c r="C2671" s="26">
        <v>3947.0</v>
      </c>
      <c r="D2671" s="27">
        <v>148.0</v>
      </c>
      <c r="E2671" s="40"/>
    </row>
    <row r="2672" hidden="1">
      <c r="A2672" s="57" t="s">
        <v>1663</v>
      </c>
      <c r="B2672" s="29">
        <v>14228.5</v>
      </c>
      <c r="C2672" s="26">
        <v>14228.5</v>
      </c>
      <c r="D2672" s="27">
        <v>0.0</v>
      </c>
      <c r="E2672" s="40"/>
    </row>
    <row r="2673" hidden="1">
      <c r="A2673" s="57" t="s">
        <v>1664</v>
      </c>
      <c r="B2673" s="29">
        <v>0.0</v>
      </c>
      <c r="C2673" s="26"/>
      <c r="D2673" s="27">
        <v>0.0</v>
      </c>
      <c r="E2673" s="41"/>
    </row>
    <row r="2674" hidden="1">
      <c r="A2674" s="57" t="s">
        <v>1666</v>
      </c>
      <c r="B2674" s="25">
        <v>1000.0</v>
      </c>
      <c r="C2674" s="26">
        <v>1000.0</v>
      </c>
      <c r="D2674" s="27">
        <v>0.0</v>
      </c>
      <c r="E2674" s="40"/>
    </row>
    <row r="2675" hidden="1">
      <c r="A2675" s="31" t="s">
        <v>1668</v>
      </c>
      <c r="B2675" s="25">
        <v>0.0</v>
      </c>
      <c r="C2675" s="26"/>
      <c r="D2675" s="27">
        <v>0.0</v>
      </c>
      <c r="E2675" s="41"/>
    </row>
    <row r="2676" hidden="1">
      <c r="A2676" s="31" t="s">
        <v>1669</v>
      </c>
      <c r="B2676" s="29">
        <v>0.0</v>
      </c>
      <c r="C2676" s="26"/>
      <c r="D2676" s="27">
        <v>0.0</v>
      </c>
      <c r="E2676" s="41"/>
    </row>
    <row r="2677" hidden="1">
      <c r="A2677" s="31" t="s">
        <v>1671</v>
      </c>
      <c r="B2677" s="29">
        <v>7312.0</v>
      </c>
      <c r="C2677" s="26">
        <v>7311.0</v>
      </c>
      <c r="D2677" s="27">
        <v>-1.0</v>
      </c>
      <c r="E2677" s="28" t="s">
        <v>3886</v>
      </c>
    </row>
    <row r="2678" hidden="1">
      <c r="A2678" s="31" t="s">
        <v>1673</v>
      </c>
      <c r="B2678" s="29">
        <v>1880.0</v>
      </c>
      <c r="C2678" s="26">
        <v>1760.0</v>
      </c>
      <c r="D2678" s="27">
        <v>-120.0</v>
      </c>
      <c r="E2678" s="28" t="s">
        <v>3887</v>
      </c>
    </row>
    <row r="2679" hidden="1">
      <c r="A2679" s="58" t="s">
        <v>1674</v>
      </c>
      <c r="B2679" s="49">
        <v>80243.0</v>
      </c>
      <c r="C2679" s="49">
        <v>79969.0</v>
      </c>
      <c r="D2679" s="27">
        <v>-274.0</v>
      </c>
      <c r="E2679" s="41"/>
    </row>
    <row r="2680" hidden="1">
      <c r="A2680" s="58" t="s">
        <v>1675</v>
      </c>
      <c r="B2680" s="29">
        <v>39363.0</v>
      </c>
      <c r="C2680" s="59">
        <v>39363.0</v>
      </c>
      <c r="D2680" s="27">
        <v>0.0</v>
      </c>
      <c r="E2680" s="41"/>
    </row>
    <row r="2681" hidden="1">
      <c r="A2681" s="58" t="s">
        <v>1676</v>
      </c>
      <c r="B2681" s="29">
        <v>21596.0</v>
      </c>
      <c r="C2681" s="59">
        <v>20739.0</v>
      </c>
      <c r="D2681" s="27">
        <v>-857.0</v>
      </c>
      <c r="E2681" s="41"/>
    </row>
    <row r="2682" hidden="1">
      <c r="A2682" s="58" t="s">
        <v>1677</v>
      </c>
      <c r="B2682" s="29">
        <v>41503.0</v>
      </c>
      <c r="C2682" s="59">
        <v>41503.0</v>
      </c>
      <c r="D2682" s="27">
        <v>0.0</v>
      </c>
      <c r="E2682" s="41"/>
    </row>
    <row r="2683" hidden="1">
      <c r="A2683" s="58" t="s">
        <v>1679</v>
      </c>
      <c r="B2683" s="29">
        <v>1615.0</v>
      </c>
      <c r="C2683" s="59">
        <v>1615.0</v>
      </c>
      <c r="D2683" s="27">
        <v>0.0</v>
      </c>
      <c r="E2683" s="41"/>
    </row>
    <row r="2684" hidden="1">
      <c r="A2684" s="58" t="s">
        <v>1680</v>
      </c>
      <c r="B2684" s="29">
        <v>0.0</v>
      </c>
      <c r="C2684" s="59">
        <v>0.0</v>
      </c>
      <c r="D2684" s="27">
        <v>0.0</v>
      </c>
      <c r="E2684" s="41"/>
    </row>
    <row r="2685" hidden="1">
      <c r="A2685" s="35" t="s">
        <v>1681</v>
      </c>
      <c r="B2685" s="49">
        <v>212566.0</v>
      </c>
      <c r="C2685" s="72">
        <v>211435.0</v>
      </c>
      <c r="D2685" s="27">
        <v>-1131.0</v>
      </c>
      <c r="E2685" s="41"/>
    </row>
    <row r="2686" hidden="1">
      <c r="A2686" s="36" t="s">
        <v>1682</v>
      </c>
      <c r="B2686" s="42">
        <v>-26.5</v>
      </c>
      <c r="C2686" s="73">
        <v>0.5</v>
      </c>
      <c r="D2686" s="66">
        <v>27.0</v>
      </c>
      <c r="E2686" s="47"/>
    </row>
    <row r="2687" hidden="1"/>
    <row r="2688" hidden="1"/>
    <row r="2689" hidden="1">
      <c r="A2689" s="5" t="s">
        <v>1983</v>
      </c>
      <c r="B2689" s="6"/>
      <c r="C2689" s="6"/>
      <c r="D2689" s="6"/>
      <c r="E2689" s="7"/>
    </row>
    <row r="2690" hidden="1">
      <c r="A2690" s="10"/>
      <c r="B2690" s="11"/>
      <c r="C2690" s="11"/>
      <c r="D2690" s="11"/>
      <c r="E2690" s="12"/>
    </row>
    <row r="2691" hidden="1">
      <c r="A2691" s="5" t="s">
        <v>1655</v>
      </c>
      <c r="B2691" s="6"/>
      <c r="C2691" s="6"/>
      <c r="D2691" s="6"/>
      <c r="E2691" s="7"/>
    </row>
    <row r="2692" hidden="1">
      <c r="A2692" s="10"/>
      <c r="B2692" s="11"/>
      <c r="C2692" s="11"/>
      <c r="D2692" s="11"/>
      <c r="E2692" s="12"/>
    </row>
    <row r="2693" hidden="1">
      <c r="A2693" s="13">
        <v>46090.0</v>
      </c>
      <c r="B2693" s="6"/>
      <c r="C2693" s="54" t="s">
        <v>1656</v>
      </c>
      <c r="D2693" s="15">
        <v>46096.0</v>
      </c>
      <c r="E2693" s="7"/>
    </row>
    <row r="2694" hidden="1">
      <c r="A2694" s="10"/>
      <c r="B2694" s="11"/>
      <c r="C2694" s="16"/>
      <c r="D2694" s="11"/>
      <c r="E2694" s="12"/>
    </row>
    <row r="2695" hidden="1">
      <c r="A2695" s="55" t="s">
        <v>1985</v>
      </c>
      <c r="B2695" s="7"/>
      <c r="C2695" s="16"/>
      <c r="D2695" s="56" t="s">
        <v>1986</v>
      </c>
      <c r="E2695" s="7"/>
    </row>
    <row r="2696" hidden="1">
      <c r="A2696" s="10"/>
      <c r="B2696" s="12"/>
      <c r="C2696" s="16"/>
      <c r="D2696" s="11"/>
      <c r="E2696" s="12"/>
    </row>
    <row r="2697" hidden="1">
      <c r="A2697" s="19" t="s">
        <v>1657</v>
      </c>
      <c r="B2697" s="6"/>
      <c r="C2697" s="6"/>
      <c r="D2697" s="6"/>
      <c r="E2697" s="7"/>
    </row>
    <row r="2698" hidden="1">
      <c r="A2698" s="20" t="s">
        <v>1658</v>
      </c>
      <c r="B2698" s="21" t="s">
        <v>1659</v>
      </c>
      <c r="C2698" s="22" t="s">
        <v>1660</v>
      </c>
      <c r="D2698" s="21" t="s">
        <v>1661</v>
      </c>
      <c r="E2698" s="23" t="s">
        <v>13</v>
      </c>
    </row>
    <row r="2699" hidden="1">
      <c r="A2699" s="57" t="s">
        <v>1662</v>
      </c>
      <c r="B2699" s="25">
        <v>7811.0</v>
      </c>
      <c r="C2699" s="26">
        <v>7811.0</v>
      </c>
      <c r="D2699" s="27">
        <v>0.0</v>
      </c>
      <c r="E2699" s="40"/>
    </row>
    <row r="2700" hidden="1">
      <c r="A2700" s="57" t="s">
        <v>1663</v>
      </c>
      <c r="B2700" s="29">
        <v>15892.0</v>
      </c>
      <c r="C2700" s="26">
        <v>15892.0</v>
      </c>
      <c r="D2700" s="27">
        <v>0.0</v>
      </c>
      <c r="E2700" s="40"/>
    </row>
    <row r="2701" hidden="1">
      <c r="A2701" s="57" t="s">
        <v>1664</v>
      </c>
      <c r="B2701" s="29">
        <v>0.0</v>
      </c>
      <c r="C2701" s="26"/>
      <c r="D2701" s="27">
        <v>0.0</v>
      </c>
      <c r="E2701" s="41"/>
    </row>
    <row r="2702" hidden="1">
      <c r="A2702" s="57" t="s">
        <v>1666</v>
      </c>
      <c r="B2702" s="25">
        <v>1000.0</v>
      </c>
      <c r="C2702" s="26">
        <v>1000.0</v>
      </c>
      <c r="D2702" s="27">
        <v>0.0</v>
      </c>
      <c r="E2702" s="40"/>
    </row>
    <row r="2703" hidden="1">
      <c r="A2703" s="31" t="s">
        <v>1668</v>
      </c>
      <c r="B2703" s="25">
        <v>0.0</v>
      </c>
      <c r="C2703" s="26"/>
      <c r="D2703" s="27">
        <v>0.0</v>
      </c>
      <c r="E2703" s="41"/>
    </row>
    <row r="2704" hidden="1">
      <c r="A2704" s="31" t="s">
        <v>1669</v>
      </c>
      <c r="B2704" s="29">
        <v>0.0</v>
      </c>
      <c r="C2704" s="26"/>
      <c r="D2704" s="27">
        <v>0.0</v>
      </c>
      <c r="E2704" s="41"/>
    </row>
    <row r="2705" hidden="1">
      <c r="A2705" s="31" t="s">
        <v>1671</v>
      </c>
      <c r="B2705" s="29">
        <v>3567.0</v>
      </c>
      <c r="C2705" s="26">
        <v>3567.0</v>
      </c>
      <c r="D2705" s="27">
        <v>0.0</v>
      </c>
      <c r="E2705" s="28" t="s">
        <v>3888</v>
      </c>
    </row>
    <row r="2706" hidden="1">
      <c r="A2706" s="31" t="s">
        <v>1673</v>
      </c>
      <c r="B2706" s="29">
        <v>960.0</v>
      </c>
      <c r="C2706" s="26">
        <v>960.0</v>
      </c>
      <c r="D2706" s="27">
        <v>0.0</v>
      </c>
      <c r="E2706" s="28"/>
    </row>
    <row r="2707" hidden="1">
      <c r="A2707" s="58" t="s">
        <v>1674</v>
      </c>
      <c r="B2707" s="49">
        <v>73655.0</v>
      </c>
      <c r="C2707" s="49">
        <v>73301.0</v>
      </c>
      <c r="D2707" s="27">
        <v>-354.0</v>
      </c>
      <c r="E2707" s="41"/>
    </row>
    <row r="2708" hidden="1">
      <c r="A2708" s="58" t="s">
        <v>1675</v>
      </c>
      <c r="B2708" s="29">
        <v>32740.0</v>
      </c>
      <c r="C2708" s="59">
        <v>32740.0</v>
      </c>
      <c r="D2708" s="27">
        <v>0.0</v>
      </c>
      <c r="E2708" s="41"/>
    </row>
    <row r="2709" hidden="1">
      <c r="A2709" s="58" t="s">
        <v>1676</v>
      </c>
      <c r="B2709" s="29">
        <v>30892.0</v>
      </c>
      <c r="C2709" s="59">
        <v>30628.0</v>
      </c>
      <c r="D2709" s="27">
        <v>-264.0</v>
      </c>
      <c r="E2709" s="41"/>
    </row>
    <row r="2710" hidden="1">
      <c r="A2710" s="58" t="s">
        <v>1677</v>
      </c>
      <c r="B2710" s="29">
        <v>27900.0</v>
      </c>
      <c r="C2710" s="59">
        <v>27900.0</v>
      </c>
      <c r="D2710" s="27">
        <v>0.0</v>
      </c>
      <c r="E2710" s="41"/>
    </row>
    <row r="2711" hidden="1">
      <c r="A2711" s="58" t="s">
        <v>1679</v>
      </c>
      <c r="B2711" s="29">
        <v>338.0</v>
      </c>
      <c r="C2711" s="59">
        <v>338.0</v>
      </c>
      <c r="D2711" s="27">
        <v>0.0</v>
      </c>
      <c r="E2711" s="41"/>
    </row>
    <row r="2712" hidden="1">
      <c r="A2712" s="58" t="s">
        <v>1680</v>
      </c>
      <c r="B2712" s="29">
        <v>0.0</v>
      </c>
      <c r="C2712" s="59">
        <v>0.0</v>
      </c>
      <c r="D2712" s="27">
        <v>0.0</v>
      </c>
      <c r="E2712" s="41"/>
    </row>
    <row r="2713" hidden="1">
      <c r="A2713" s="35" t="s">
        <v>1681</v>
      </c>
      <c r="B2713" s="49">
        <v>194750.0</v>
      </c>
      <c r="C2713" s="72">
        <v>194132.0</v>
      </c>
      <c r="D2713" s="27">
        <v>-618.0</v>
      </c>
      <c r="E2713" s="41"/>
    </row>
    <row r="2714" hidden="1">
      <c r="A2714" s="36" t="s">
        <v>1682</v>
      </c>
      <c r="B2714" s="42">
        <v>5.0</v>
      </c>
      <c r="C2714" s="73">
        <v>5.0</v>
      </c>
      <c r="D2714" s="66">
        <v>0.0</v>
      </c>
      <c r="E2714" s="47"/>
    </row>
    <row r="2715" hidden="1"/>
    <row r="2716" hidden="1"/>
    <row r="2717" hidden="1">
      <c r="A2717" s="5" t="s">
        <v>1983</v>
      </c>
      <c r="B2717" s="6"/>
      <c r="C2717" s="6"/>
      <c r="D2717" s="6"/>
      <c r="E2717" s="7"/>
    </row>
    <row r="2718" hidden="1">
      <c r="A2718" s="10"/>
      <c r="B2718" s="11"/>
      <c r="C2718" s="11"/>
      <c r="D2718" s="11"/>
      <c r="E2718" s="12"/>
    </row>
    <row r="2719" hidden="1">
      <c r="A2719" s="5" t="s">
        <v>1655</v>
      </c>
      <c r="B2719" s="6"/>
      <c r="C2719" s="6"/>
      <c r="D2719" s="6"/>
      <c r="E2719" s="7"/>
    </row>
    <row r="2720" hidden="1">
      <c r="A2720" s="10"/>
      <c r="B2720" s="11"/>
      <c r="C2720" s="11"/>
      <c r="D2720" s="11"/>
      <c r="E2720" s="12"/>
    </row>
    <row r="2721" hidden="1">
      <c r="A2721" s="13">
        <v>46097.0</v>
      </c>
      <c r="B2721" s="6"/>
      <c r="C2721" s="54" t="s">
        <v>1656</v>
      </c>
      <c r="D2721" s="15">
        <v>46103.0</v>
      </c>
      <c r="E2721" s="7"/>
    </row>
    <row r="2722" hidden="1">
      <c r="A2722" s="10"/>
      <c r="B2722" s="11"/>
      <c r="C2722" s="16"/>
      <c r="D2722" s="11"/>
      <c r="E2722" s="12"/>
    </row>
    <row r="2723" hidden="1">
      <c r="A2723" s="55" t="s">
        <v>1985</v>
      </c>
      <c r="B2723" s="7"/>
      <c r="C2723" s="16"/>
      <c r="D2723" s="56" t="s">
        <v>1986</v>
      </c>
      <c r="E2723" s="7"/>
    </row>
    <row r="2724" hidden="1">
      <c r="A2724" s="10"/>
      <c r="B2724" s="12"/>
      <c r="C2724" s="16"/>
      <c r="D2724" s="11"/>
      <c r="E2724" s="12"/>
    </row>
    <row r="2725" hidden="1">
      <c r="A2725" s="19" t="s">
        <v>1657</v>
      </c>
      <c r="B2725" s="6"/>
      <c r="C2725" s="6"/>
      <c r="D2725" s="6"/>
      <c r="E2725" s="7"/>
    </row>
    <row r="2726" hidden="1">
      <c r="A2726" s="20" t="s">
        <v>1658</v>
      </c>
      <c r="B2726" s="21" t="s">
        <v>1659</v>
      </c>
      <c r="C2726" s="22" t="s">
        <v>1660</v>
      </c>
      <c r="D2726" s="21" t="s">
        <v>1661</v>
      </c>
      <c r="E2726" s="23" t="s">
        <v>13</v>
      </c>
    </row>
    <row r="2727" hidden="1">
      <c r="A2727" s="57" t="s">
        <v>1662</v>
      </c>
      <c r="B2727" s="25">
        <v>5401.0</v>
      </c>
      <c r="C2727" s="26">
        <v>5401.0</v>
      </c>
      <c r="D2727" s="27">
        <v>0.0</v>
      </c>
      <c r="E2727" s="40"/>
    </row>
    <row r="2728" hidden="1">
      <c r="A2728" s="57" t="s">
        <v>1663</v>
      </c>
      <c r="B2728" s="29">
        <v>9768.0</v>
      </c>
      <c r="C2728" s="26">
        <v>9768.0</v>
      </c>
      <c r="D2728" s="27">
        <v>0.0</v>
      </c>
      <c r="E2728" s="40"/>
    </row>
    <row r="2729" hidden="1">
      <c r="A2729" s="57" t="s">
        <v>1664</v>
      </c>
      <c r="B2729" s="29">
        <v>0.0</v>
      </c>
      <c r="C2729" s="26"/>
      <c r="D2729" s="27">
        <v>0.0</v>
      </c>
      <c r="E2729" s="41"/>
    </row>
    <row r="2730" hidden="1">
      <c r="A2730" s="57" t="s">
        <v>1666</v>
      </c>
      <c r="B2730" s="25">
        <v>0.0</v>
      </c>
      <c r="C2730" s="26"/>
      <c r="D2730" s="27">
        <v>0.0</v>
      </c>
      <c r="E2730" s="40"/>
    </row>
    <row r="2731" hidden="1">
      <c r="A2731" s="31" t="s">
        <v>1668</v>
      </c>
      <c r="B2731" s="25">
        <v>0.0</v>
      </c>
      <c r="C2731" s="26"/>
      <c r="D2731" s="27">
        <v>0.0</v>
      </c>
      <c r="E2731" s="41"/>
    </row>
    <row r="2732" hidden="1">
      <c r="A2732" s="31" t="s">
        <v>1669</v>
      </c>
      <c r="B2732" s="29">
        <v>0.0</v>
      </c>
      <c r="C2732" s="26"/>
      <c r="D2732" s="27">
        <v>0.0</v>
      </c>
      <c r="E2732" s="41"/>
    </row>
    <row r="2733" hidden="1">
      <c r="A2733" s="31" t="s">
        <v>1671</v>
      </c>
      <c r="B2733" s="29">
        <v>2000.0</v>
      </c>
      <c r="C2733" s="26">
        <v>2000.0</v>
      </c>
      <c r="D2733" s="27">
        <v>0.0</v>
      </c>
      <c r="E2733" s="28" t="s">
        <v>3889</v>
      </c>
    </row>
    <row r="2734" hidden="1">
      <c r="A2734" s="31" t="s">
        <v>1673</v>
      </c>
      <c r="B2734" s="29">
        <v>1080.0</v>
      </c>
      <c r="C2734" s="26">
        <v>1040.0</v>
      </c>
      <c r="D2734" s="27">
        <v>-40.0</v>
      </c>
      <c r="E2734" s="28"/>
    </row>
    <row r="2735" hidden="1">
      <c r="A2735" s="58" t="s">
        <v>1674</v>
      </c>
      <c r="B2735" s="49">
        <v>95784.0</v>
      </c>
      <c r="C2735" s="49">
        <v>95784.0</v>
      </c>
      <c r="D2735" s="27">
        <v>0.0</v>
      </c>
      <c r="E2735" s="41"/>
    </row>
    <row r="2736" hidden="1">
      <c r="A2736" s="58" t="s">
        <v>1675</v>
      </c>
      <c r="B2736" s="29">
        <v>40871.0</v>
      </c>
      <c r="C2736" s="59">
        <v>40871.0</v>
      </c>
      <c r="D2736" s="27">
        <v>0.0</v>
      </c>
      <c r="E2736" s="41"/>
    </row>
    <row r="2737" hidden="1">
      <c r="A2737" s="58" t="s">
        <v>1676</v>
      </c>
      <c r="B2737" s="29">
        <v>37539.0</v>
      </c>
      <c r="C2737" s="59">
        <v>37539.0</v>
      </c>
      <c r="D2737" s="27">
        <v>0.0</v>
      </c>
      <c r="E2737" s="41"/>
    </row>
    <row r="2738" hidden="1">
      <c r="A2738" s="58" t="s">
        <v>1677</v>
      </c>
      <c r="B2738" s="29">
        <v>31531.0</v>
      </c>
      <c r="C2738" s="59">
        <v>31531.0</v>
      </c>
      <c r="D2738" s="27">
        <v>0.0</v>
      </c>
      <c r="E2738" s="41"/>
    </row>
    <row r="2739" hidden="1">
      <c r="A2739" s="58" t="s">
        <v>1679</v>
      </c>
      <c r="B2739" s="29">
        <v>5467.1</v>
      </c>
      <c r="C2739" s="59">
        <v>5467.1</v>
      </c>
      <c r="D2739" s="27">
        <v>0.0</v>
      </c>
      <c r="E2739" s="41"/>
    </row>
    <row r="2740" hidden="1">
      <c r="A2740" s="58" t="s">
        <v>1680</v>
      </c>
      <c r="B2740" s="29">
        <v>0.0</v>
      </c>
      <c r="C2740" s="59">
        <v>0.0</v>
      </c>
      <c r="D2740" s="27">
        <v>0.0</v>
      </c>
      <c r="E2740" s="41"/>
    </row>
    <row r="2741" hidden="1">
      <c r="A2741" s="35" t="s">
        <v>1681</v>
      </c>
      <c r="B2741" s="49">
        <v>229397.1</v>
      </c>
      <c r="C2741" s="72">
        <v>229397.1</v>
      </c>
      <c r="D2741" s="27">
        <v>0.0</v>
      </c>
      <c r="E2741" s="41"/>
    </row>
    <row r="2742" hidden="1">
      <c r="A2742" s="36" t="s">
        <v>1682</v>
      </c>
      <c r="B2742" s="42">
        <v>44.0</v>
      </c>
      <c r="C2742" s="73">
        <v>4.0</v>
      </c>
      <c r="D2742" s="66">
        <v>-40.0</v>
      </c>
      <c r="E2742" s="47"/>
    </row>
    <row r="2743" hidden="1"/>
    <row r="2744" hidden="1"/>
    <row r="2745" hidden="1">
      <c r="A2745" s="5" t="s">
        <v>1983</v>
      </c>
      <c r="B2745" s="6"/>
      <c r="C2745" s="6"/>
      <c r="D2745" s="6"/>
      <c r="E2745" s="7"/>
    </row>
    <row r="2746" hidden="1">
      <c r="A2746" s="10"/>
      <c r="B2746" s="11"/>
      <c r="C2746" s="11"/>
      <c r="D2746" s="11"/>
      <c r="E2746" s="12"/>
    </row>
    <row r="2747" hidden="1">
      <c r="A2747" s="5" t="s">
        <v>1655</v>
      </c>
      <c r="B2747" s="6"/>
      <c r="C2747" s="6"/>
      <c r="D2747" s="6"/>
      <c r="E2747" s="7"/>
    </row>
    <row r="2748" hidden="1">
      <c r="A2748" s="10"/>
      <c r="B2748" s="11"/>
      <c r="C2748" s="11"/>
      <c r="D2748" s="11"/>
      <c r="E2748" s="12"/>
    </row>
    <row r="2749" hidden="1">
      <c r="A2749" s="13">
        <v>46104.0</v>
      </c>
      <c r="B2749" s="6"/>
      <c r="C2749" s="54" t="s">
        <v>1656</v>
      </c>
      <c r="D2749" s="74">
        <v>1.0</v>
      </c>
      <c r="E2749" s="7"/>
    </row>
    <row r="2750" hidden="1">
      <c r="A2750" s="10"/>
      <c r="B2750" s="11"/>
      <c r="C2750" s="16"/>
      <c r="D2750" s="11"/>
      <c r="E2750" s="12"/>
    </row>
    <row r="2751" hidden="1">
      <c r="A2751" s="55" t="s">
        <v>1985</v>
      </c>
      <c r="B2751" s="7"/>
      <c r="C2751" s="16"/>
      <c r="D2751" s="56" t="s">
        <v>1986</v>
      </c>
      <c r="E2751" s="7"/>
    </row>
    <row r="2752" hidden="1">
      <c r="A2752" s="10"/>
      <c r="B2752" s="12"/>
      <c r="C2752" s="16"/>
      <c r="D2752" s="11"/>
      <c r="E2752" s="12"/>
    </row>
    <row r="2753" hidden="1">
      <c r="A2753" s="19" t="s">
        <v>1657</v>
      </c>
      <c r="B2753" s="6"/>
      <c r="C2753" s="6"/>
      <c r="D2753" s="6"/>
      <c r="E2753" s="7"/>
    </row>
    <row r="2754" hidden="1">
      <c r="A2754" s="20" t="s">
        <v>1658</v>
      </c>
      <c r="B2754" s="21" t="s">
        <v>1659</v>
      </c>
      <c r="C2754" s="22" t="s">
        <v>1660</v>
      </c>
      <c r="D2754" s="21" t="s">
        <v>1661</v>
      </c>
      <c r="E2754" s="23" t="s">
        <v>13</v>
      </c>
    </row>
    <row r="2755" hidden="1">
      <c r="A2755" s="57" t="s">
        <v>1662</v>
      </c>
      <c r="B2755" s="25">
        <v>9510.0</v>
      </c>
      <c r="C2755" s="26">
        <v>9510.0</v>
      </c>
      <c r="D2755" s="27">
        <v>0.0</v>
      </c>
      <c r="E2755" s="40"/>
    </row>
    <row r="2756" hidden="1">
      <c r="A2756" s="57" t="s">
        <v>1663</v>
      </c>
      <c r="B2756" s="29">
        <v>15409.0</v>
      </c>
      <c r="C2756" s="26">
        <v>15409.0</v>
      </c>
      <c r="D2756" s="27">
        <v>0.0</v>
      </c>
      <c r="E2756" s="40"/>
    </row>
    <row r="2757" hidden="1">
      <c r="A2757" s="57" t="s">
        <v>1664</v>
      </c>
      <c r="B2757" s="29">
        <v>320.0</v>
      </c>
      <c r="C2757" s="26">
        <v>320.0</v>
      </c>
      <c r="D2757" s="27">
        <v>0.0</v>
      </c>
      <c r="E2757" s="41"/>
    </row>
    <row r="2758" hidden="1">
      <c r="A2758" s="57" t="s">
        <v>1666</v>
      </c>
      <c r="B2758" s="25">
        <v>1400.0</v>
      </c>
      <c r="C2758" s="26">
        <v>1400.0</v>
      </c>
      <c r="D2758" s="27">
        <v>0.0</v>
      </c>
      <c r="E2758" s="40"/>
    </row>
    <row r="2759" hidden="1">
      <c r="A2759" s="31" t="s">
        <v>1668</v>
      </c>
      <c r="B2759" s="25">
        <v>30.0</v>
      </c>
      <c r="C2759" s="26"/>
      <c r="D2759" s="27">
        <v>-30.0</v>
      </c>
      <c r="E2759" s="41"/>
    </row>
    <row r="2760" hidden="1">
      <c r="A2760" s="31" t="s">
        <v>1669</v>
      </c>
      <c r="B2760" s="29">
        <v>0.0</v>
      </c>
      <c r="C2760" s="26"/>
      <c r="D2760" s="27">
        <v>0.0</v>
      </c>
      <c r="E2760" s="41"/>
    </row>
    <row r="2761" hidden="1">
      <c r="A2761" s="31" t="s">
        <v>1671</v>
      </c>
      <c r="B2761" s="29">
        <v>0.0</v>
      </c>
      <c r="C2761" s="26"/>
      <c r="D2761" s="27">
        <v>0.0</v>
      </c>
      <c r="E2761" s="28"/>
    </row>
    <row r="2762" hidden="1">
      <c r="A2762" s="31" t="s">
        <v>1673</v>
      </c>
      <c r="B2762" s="29">
        <v>1935.0</v>
      </c>
      <c r="C2762" s="26">
        <v>1965.0</v>
      </c>
      <c r="D2762" s="27">
        <v>30.0</v>
      </c>
      <c r="E2762" s="28"/>
    </row>
    <row r="2763" hidden="1">
      <c r="A2763" s="58" t="s">
        <v>1674</v>
      </c>
      <c r="B2763" s="49">
        <v>81647.0</v>
      </c>
      <c r="C2763" s="49">
        <v>81647.0</v>
      </c>
      <c r="D2763" s="27">
        <v>0.0</v>
      </c>
      <c r="E2763" s="41"/>
    </row>
    <row r="2764" hidden="1">
      <c r="A2764" s="58" t="s">
        <v>1675</v>
      </c>
      <c r="B2764" s="29">
        <v>42950.0</v>
      </c>
      <c r="C2764" s="59">
        <v>42950.0</v>
      </c>
      <c r="D2764" s="27">
        <v>0.0</v>
      </c>
      <c r="E2764" s="41"/>
    </row>
    <row r="2765" hidden="1">
      <c r="A2765" s="58" t="s">
        <v>1676</v>
      </c>
      <c r="B2765" s="29">
        <v>42030.009999999995</v>
      </c>
      <c r="C2765" s="59">
        <v>41683.61000000002</v>
      </c>
      <c r="D2765" s="27">
        <v>-346.39999999997235</v>
      </c>
      <c r="E2765" s="41"/>
    </row>
    <row r="2766" hidden="1">
      <c r="A2766" s="58" t="s">
        <v>1677</v>
      </c>
      <c r="B2766" s="29">
        <v>30251.6</v>
      </c>
      <c r="C2766" s="59">
        <v>30251.6</v>
      </c>
      <c r="D2766" s="27">
        <v>0.0</v>
      </c>
      <c r="E2766" s="41"/>
    </row>
    <row r="2767" hidden="1">
      <c r="A2767" s="58" t="s">
        <v>1679</v>
      </c>
      <c r="B2767" s="29">
        <v>2026.0</v>
      </c>
      <c r="C2767" s="59">
        <v>2026.0</v>
      </c>
      <c r="D2767" s="27">
        <v>0.0</v>
      </c>
      <c r="E2767" s="41"/>
    </row>
    <row r="2768" hidden="1">
      <c r="A2768" s="58" t="s">
        <v>1680</v>
      </c>
      <c r="B2768" s="29">
        <v>0.0</v>
      </c>
      <c r="C2768" s="59">
        <v>0.0</v>
      </c>
      <c r="D2768" s="27">
        <v>0.0</v>
      </c>
      <c r="E2768" s="41"/>
    </row>
    <row r="2769" hidden="1">
      <c r="A2769" s="35" t="s">
        <v>1681</v>
      </c>
      <c r="B2769" s="49">
        <v>227505.71000000002</v>
      </c>
      <c r="C2769" s="72">
        <v>227159.30999999997</v>
      </c>
      <c r="D2769" s="27">
        <v>-346.4000000000524</v>
      </c>
      <c r="E2769" s="41"/>
    </row>
    <row r="2770" hidden="1">
      <c r="A2770" s="36" t="s">
        <v>1682</v>
      </c>
      <c r="B2770" s="42">
        <v>2.8999999999832653</v>
      </c>
      <c r="C2770" s="73">
        <v>2.900000000052387</v>
      </c>
      <c r="D2770" s="66">
        <v>6.912159733474255E-11</v>
      </c>
      <c r="E2770" s="47"/>
    </row>
    <row r="2771" hidden="1"/>
    <row r="2772" hidden="1"/>
    <row r="2773" hidden="1">
      <c r="A2773" s="5" t="s">
        <v>1983</v>
      </c>
      <c r="B2773" s="6"/>
      <c r="C2773" s="6"/>
      <c r="D2773" s="6"/>
      <c r="E2773" s="7"/>
    </row>
    <row r="2774" hidden="1">
      <c r="A2774" s="10"/>
      <c r="B2774" s="11"/>
      <c r="C2774" s="11"/>
      <c r="D2774" s="11"/>
      <c r="E2774" s="12"/>
    </row>
    <row r="2775" hidden="1">
      <c r="A2775" s="5" t="s">
        <v>1655</v>
      </c>
      <c r="B2775" s="6"/>
      <c r="C2775" s="6"/>
      <c r="D2775" s="6"/>
      <c r="E2775" s="7"/>
    </row>
    <row r="2776" hidden="1">
      <c r="A2776" s="10"/>
      <c r="B2776" s="11"/>
      <c r="C2776" s="11"/>
      <c r="D2776" s="11"/>
      <c r="E2776" s="12"/>
    </row>
    <row r="2777" hidden="1">
      <c r="A2777" s="13">
        <v>46111.0</v>
      </c>
      <c r="B2777" s="6"/>
      <c r="C2777" s="54" t="s">
        <v>1656</v>
      </c>
      <c r="D2777" s="48">
        <v>46112.0</v>
      </c>
      <c r="E2777" s="7"/>
    </row>
    <row r="2778" hidden="1">
      <c r="A2778" s="10"/>
      <c r="B2778" s="11"/>
      <c r="C2778" s="16"/>
      <c r="D2778" s="11"/>
      <c r="E2778" s="12"/>
    </row>
    <row r="2779" hidden="1">
      <c r="A2779" s="55" t="s">
        <v>1985</v>
      </c>
      <c r="B2779" s="7"/>
      <c r="C2779" s="16"/>
      <c r="D2779" s="56" t="s">
        <v>1987</v>
      </c>
      <c r="E2779" s="7"/>
    </row>
    <row r="2780" hidden="1">
      <c r="A2780" s="10"/>
      <c r="B2780" s="12"/>
      <c r="C2780" s="16"/>
      <c r="D2780" s="11"/>
      <c r="E2780" s="12"/>
    </row>
    <row r="2781" hidden="1">
      <c r="A2781" s="19" t="s">
        <v>1657</v>
      </c>
      <c r="B2781" s="6"/>
      <c r="C2781" s="6"/>
      <c r="D2781" s="6"/>
      <c r="E2781" s="7"/>
    </row>
    <row r="2782" hidden="1">
      <c r="A2782" s="20" t="s">
        <v>1658</v>
      </c>
      <c r="B2782" s="21" t="s">
        <v>1659</v>
      </c>
      <c r="C2782" s="22" t="s">
        <v>1660</v>
      </c>
      <c r="D2782" s="21" t="s">
        <v>1661</v>
      </c>
      <c r="E2782" s="23" t="s">
        <v>13</v>
      </c>
    </row>
    <row r="2783" hidden="1">
      <c r="A2783" s="57" t="s">
        <v>1662</v>
      </c>
      <c r="B2783" s="25">
        <v>2918.0</v>
      </c>
      <c r="C2783" s="26">
        <v>2918.0</v>
      </c>
      <c r="D2783" s="27">
        <v>0.0</v>
      </c>
      <c r="E2783" s="40"/>
    </row>
    <row r="2784" hidden="1">
      <c r="A2784" s="57" t="s">
        <v>1663</v>
      </c>
      <c r="B2784" s="29">
        <v>1209.0</v>
      </c>
      <c r="C2784" s="26">
        <v>1209.0</v>
      </c>
      <c r="D2784" s="27">
        <v>0.0</v>
      </c>
      <c r="E2784" s="40"/>
    </row>
    <row r="2785" hidden="1">
      <c r="A2785" s="57" t="s">
        <v>1664</v>
      </c>
      <c r="B2785" s="29">
        <v>425.0</v>
      </c>
      <c r="C2785" s="26">
        <v>425.0</v>
      </c>
      <c r="D2785" s="27">
        <v>0.0</v>
      </c>
      <c r="E2785" s="41"/>
    </row>
    <row r="2786" hidden="1">
      <c r="A2786" s="57" t="s">
        <v>1666</v>
      </c>
      <c r="B2786" s="25">
        <v>0.0</v>
      </c>
      <c r="C2786" s="26"/>
      <c r="D2786" s="27">
        <v>0.0</v>
      </c>
      <c r="E2786" s="40"/>
    </row>
    <row r="2787" hidden="1">
      <c r="A2787" s="31" t="s">
        <v>1668</v>
      </c>
      <c r="B2787" s="25">
        <v>0.0</v>
      </c>
      <c r="C2787" s="26"/>
      <c r="D2787" s="27">
        <v>0.0</v>
      </c>
      <c r="E2787" s="41"/>
    </row>
    <row r="2788" hidden="1">
      <c r="A2788" s="31" t="s">
        <v>1669</v>
      </c>
      <c r="B2788" s="29">
        <v>909.0</v>
      </c>
      <c r="C2788" s="26"/>
      <c r="D2788" s="27">
        <v>-909.0</v>
      </c>
      <c r="E2788" s="41"/>
    </row>
    <row r="2789" hidden="1">
      <c r="A2789" s="31" t="s">
        <v>1671</v>
      </c>
      <c r="B2789" s="29">
        <v>218.0</v>
      </c>
      <c r="C2789" s="26">
        <v>1127.0</v>
      </c>
      <c r="D2789" s="27">
        <v>909.0</v>
      </c>
      <c r="E2789" s="28" t="s">
        <v>3890</v>
      </c>
    </row>
    <row r="2790" hidden="1">
      <c r="A2790" s="31" t="s">
        <v>1673</v>
      </c>
      <c r="B2790" s="29">
        <v>720.0</v>
      </c>
      <c r="C2790" s="26">
        <v>720.0</v>
      </c>
      <c r="D2790" s="27">
        <v>0.0</v>
      </c>
      <c r="E2790" s="28"/>
    </row>
    <row r="2791" hidden="1">
      <c r="A2791" s="58" t="s">
        <v>1674</v>
      </c>
      <c r="B2791" s="49">
        <v>17538.0</v>
      </c>
      <c r="C2791" s="49">
        <v>17538.0</v>
      </c>
      <c r="D2791" s="27">
        <v>0.0</v>
      </c>
      <c r="E2791" s="41"/>
    </row>
    <row r="2792" hidden="1">
      <c r="A2792" s="58" t="s">
        <v>1675</v>
      </c>
      <c r="B2792" s="29">
        <v>9961.0</v>
      </c>
      <c r="C2792" s="59">
        <v>9961.0</v>
      </c>
      <c r="D2792" s="27">
        <v>0.0</v>
      </c>
      <c r="E2792" s="41"/>
    </row>
    <row r="2793" hidden="1">
      <c r="A2793" s="58" t="s">
        <v>1676</v>
      </c>
      <c r="B2793" s="29">
        <v>16264.8</v>
      </c>
      <c r="C2793" s="59">
        <v>16264.8</v>
      </c>
      <c r="D2793" s="27">
        <v>0.0</v>
      </c>
      <c r="E2793" s="41"/>
    </row>
    <row r="2794" hidden="1">
      <c r="A2794" s="58" t="s">
        <v>1677</v>
      </c>
      <c r="B2794" s="29">
        <v>7255.0</v>
      </c>
      <c r="C2794" s="59">
        <v>7255.0</v>
      </c>
      <c r="D2794" s="27">
        <v>0.0</v>
      </c>
      <c r="E2794" s="41"/>
    </row>
    <row r="2795" hidden="1">
      <c r="A2795" s="58" t="s">
        <v>1679</v>
      </c>
      <c r="B2795" s="29">
        <v>0.0</v>
      </c>
      <c r="C2795" s="59">
        <v>0.0</v>
      </c>
      <c r="D2795" s="27">
        <v>0.0</v>
      </c>
      <c r="E2795" s="41"/>
    </row>
    <row r="2796" hidden="1">
      <c r="A2796" s="58" t="s">
        <v>1680</v>
      </c>
      <c r="B2796" s="29">
        <v>0.0</v>
      </c>
      <c r="C2796" s="59">
        <v>0.0</v>
      </c>
      <c r="D2796" s="27">
        <v>0.0</v>
      </c>
      <c r="E2796" s="41"/>
    </row>
    <row r="2797" hidden="1">
      <c r="A2797" s="35" t="s">
        <v>1681</v>
      </c>
      <c r="B2797" s="49">
        <v>57414.30000000001</v>
      </c>
      <c r="C2797" s="72">
        <v>57414.3</v>
      </c>
      <c r="D2797" s="27">
        <v>-7.275957614183426E-12</v>
      </c>
      <c r="E2797" s="41"/>
    </row>
    <row r="2798" hidden="1">
      <c r="A2798" s="36" t="s">
        <v>1682</v>
      </c>
      <c r="B2798" s="42">
        <v>3.499999999989086</v>
      </c>
      <c r="C2798" s="73">
        <v>3.5</v>
      </c>
      <c r="D2798" s="66">
        <v>1.0913936421275139E-11</v>
      </c>
      <c r="E2798" s="47"/>
    </row>
    <row r="2799" hidden="1"/>
    <row r="2800" hidden="1"/>
    <row r="2801" hidden="1">
      <c r="A2801" s="5" t="s">
        <v>1983</v>
      </c>
      <c r="B2801" s="6"/>
      <c r="C2801" s="6"/>
      <c r="D2801" s="6"/>
      <c r="E2801" s="7"/>
    </row>
    <row r="2802" hidden="1">
      <c r="A2802" s="10"/>
      <c r="B2802" s="11"/>
      <c r="C2802" s="11"/>
      <c r="D2802" s="11"/>
      <c r="E2802" s="12"/>
    </row>
    <row r="2803" hidden="1">
      <c r="A2803" s="5" t="s">
        <v>1655</v>
      </c>
      <c r="B2803" s="6"/>
      <c r="C2803" s="6"/>
      <c r="D2803" s="6"/>
      <c r="E2803" s="7"/>
    </row>
    <row r="2804" hidden="1">
      <c r="A2804" s="10"/>
      <c r="B2804" s="11"/>
      <c r="C2804" s="11"/>
      <c r="D2804" s="11"/>
      <c r="E2804" s="12"/>
    </row>
    <row r="2805" hidden="1">
      <c r="A2805" s="13">
        <v>46113.0</v>
      </c>
      <c r="B2805" s="6"/>
      <c r="C2805" s="54" t="s">
        <v>1656</v>
      </c>
      <c r="D2805" s="48">
        <v>46117.0</v>
      </c>
      <c r="E2805" s="7"/>
    </row>
    <row r="2806" hidden="1">
      <c r="A2806" s="10"/>
      <c r="B2806" s="11"/>
      <c r="C2806" s="16"/>
      <c r="D2806" s="11"/>
      <c r="E2806" s="12"/>
    </row>
    <row r="2807" hidden="1">
      <c r="A2807" s="55" t="s">
        <v>1988</v>
      </c>
      <c r="B2807" s="7"/>
      <c r="C2807" s="16"/>
      <c r="D2807" s="56" t="s">
        <v>1986</v>
      </c>
      <c r="E2807" s="7"/>
    </row>
    <row r="2808" hidden="1">
      <c r="A2808" s="10"/>
      <c r="B2808" s="12"/>
      <c r="C2808" s="16"/>
      <c r="D2808" s="11"/>
      <c r="E2808" s="12"/>
    </row>
    <row r="2809" hidden="1">
      <c r="A2809" s="19" t="s">
        <v>1657</v>
      </c>
      <c r="B2809" s="6"/>
      <c r="C2809" s="6"/>
      <c r="D2809" s="6"/>
      <c r="E2809" s="7"/>
    </row>
    <row r="2810" hidden="1">
      <c r="A2810" s="20" t="s">
        <v>1658</v>
      </c>
      <c r="B2810" s="21" t="s">
        <v>1659</v>
      </c>
      <c r="C2810" s="22" t="s">
        <v>1660</v>
      </c>
      <c r="D2810" s="21" t="s">
        <v>1661</v>
      </c>
      <c r="E2810" s="23" t="s">
        <v>13</v>
      </c>
    </row>
    <row r="2811" hidden="1">
      <c r="A2811" s="57" t="s">
        <v>1662</v>
      </c>
      <c r="B2811" s="25">
        <v>11965.0</v>
      </c>
      <c r="C2811" s="26">
        <v>12115.0</v>
      </c>
      <c r="D2811" s="27">
        <v>150.0</v>
      </c>
      <c r="E2811" s="40"/>
    </row>
    <row r="2812" hidden="1">
      <c r="A2812" s="57" t="s">
        <v>1663</v>
      </c>
      <c r="B2812" s="29">
        <v>10207.0</v>
      </c>
      <c r="C2812" s="26">
        <v>10207.0</v>
      </c>
      <c r="D2812" s="27">
        <v>0.0</v>
      </c>
      <c r="E2812" s="40"/>
    </row>
    <row r="2813" hidden="1">
      <c r="A2813" s="57" t="s">
        <v>1664</v>
      </c>
      <c r="B2813" s="29">
        <v>100.0</v>
      </c>
      <c r="C2813" s="26">
        <v>100.0</v>
      </c>
      <c r="D2813" s="27">
        <v>0.0</v>
      </c>
      <c r="E2813" s="41"/>
    </row>
    <row r="2814" hidden="1">
      <c r="A2814" s="57" t="s">
        <v>1666</v>
      </c>
      <c r="B2814" s="25">
        <v>700.0</v>
      </c>
      <c r="C2814" s="26">
        <v>700.0</v>
      </c>
      <c r="D2814" s="27">
        <v>0.0</v>
      </c>
      <c r="E2814" s="40"/>
    </row>
    <row r="2815" hidden="1">
      <c r="A2815" s="31" t="s">
        <v>1668</v>
      </c>
      <c r="B2815" s="25">
        <v>0.0</v>
      </c>
      <c r="C2815" s="26"/>
      <c r="D2815" s="27">
        <v>0.0</v>
      </c>
      <c r="E2815" s="41"/>
    </row>
    <row r="2816" hidden="1">
      <c r="A2816" s="31" t="s">
        <v>1669</v>
      </c>
      <c r="B2816" s="29">
        <v>0.0</v>
      </c>
      <c r="C2816" s="26"/>
      <c r="D2816" s="27">
        <v>0.0</v>
      </c>
      <c r="E2816" s="41"/>
    </row>
    <row r="2817" hidden="1">
      <c r="A2817" s="31" t="s">
        <v>1671</v>
      </c>
      <c r="B2817" s="29">
        <v>3727.0</v>
      </c>
      <c r="C2817" s="26">
        <v>3446.0</v>
      </c>
      <c r="D2817" s="27">
        <v>-281.0</v>
      </c>
      <c r="E2817" s="28" t="s">
        <v>3891</v>
      </c>
    </row>
    <row r="2818" hidden="1">
      <c r="A2818" s="31" t="s">
        <v>1673</v>
      </c>
      <c r="B2818" s="29">
        <v>1710.0</v>
      </c>
      <c r="C2818" s="26">
        <v>1840.0</v>
      </c>
      <c r="D2818" s="27">
        <v>130.0</v>
      </c>
      <c r="E2818" s="28"/>
    </row>
    <row r="2819" hidden="1">
      <c r="A2819" s="58" t="s">
        <v>1674</v>
      </c>
      <c r="B2819" s="49">
        <v>53337.0</v>
      </c>
      <c r="C2819" s="49">
        <v>53337.0</v>
      </c>
      <c r="D2819" s="27">
        <v>0.0</v>
      </c>
      <c r="E2819" s="41"/>
    </row>
    <row r="2820" hidden="1">
      <c r="A2820" s="58" t="s">
        <v>1675</v>
      </c>
      <c r="B2820" s="29">
        <v>33503.0</v>
      </c>
      <c r="C2820" s="59">
        <v>33239.0</v>
      </c>
      <c r="D2820" s="27">
        <v>-264.0</v>
      </c>
      <c r="E2820" s="41"/>
    </row>
    <row r="2821" hidden="1">
      <c r="A2821" s="58" t="s">
        <v>1676</v>
      </c>
      <c r="B2821" s="29">
        <v>29844.0</v>
      </c>
      <c r="C2821" s="59">
        <v>29844.0</v>
      </c>
      <c r="D2821" s="27">
        <v>0.0</v>
      </c>
      <c r="E2821" s="41"/>
    </row>
    <row r="2822" hidden="1">
      <c r="A2822" s="58" t="s">
        <v>1677</v>
      </c>
      <c r="B2822" s="29">
        <v>22498.0</v>
      </c>
      <c r="C2822" s="59">
        <v>22498.0</v>
      </c>
      <c r="D2822" s="27">
        <v>0.0</v>
      </c>
      <c r="E2822" s="41"/>
    </row>
    <row r="2823" hidden="1">
      <c r="A2823" s="58" t="s">
        <v>1679</v>
      </c>
      <c r="B2823" s="29">
        <v>0.0</v>
      </c>
      <c r="C2823" s="59">
        <v>0.0</v>
      </c>
      <c r="D2823" s="27">
        <v>0.0</v>
      </c>
      <c r="E2823" s="41"/>
    </row>
    <row r="2824" hidden="1">
      <c r="A2824" s="58" t="s">
        <v>1680</v>
      </c>
      <c r="B2824" s="29">
        <v>0.0</v>
      </c>
      <c r="C2824" s="59">
        <v>0.0</v>
      </c>
      <c r="D2824" s="27">
        <v>0.0</v>
      </c>
      <c r="E2824" s="41"/>
    </row>
    <row r="2825" hidden="1">
      <c r="A2825" s="35" t="s">
        <v>1681</v>
      </c>
      <c r="B2825" s="49">
        <v>167589.0</v>
      </c>
      <c r="C2825" s="72">
        <v>167325.0</v>
      </c>
      <c r="D2825" s="27">
        <v>-264.0</v>
      </c>
      <c r="E2825" s="41"/>
    </row>
    <row r="2826" hidden="1">
      <c r="A2826" s="36" t="s">
        <v>1682</v>
      </c>
      <c r="B2826" s="42">
        <v>2.0</v>
      </c>
      <c r="C2826" s="73">
        <v>1.0</v>
      </c>
      <c r="D2826" s="66">
        <v>-1.0</v>
      </c>
      <c r="E2826" s="47"/>
    </row>
    <row r="2827" hidden="1"/>
    <row r="2828" hidden="1"/>
    <row r="2829" hidden="1">
      <c r="A2829" s="5" t="s">
        <v>1983</v>
      </c>
      <c r="B2829" s="6"/>
      <c r="C2829" s="6"/>
      <c r="D2829" s="6"/>
      <c r="E2829" s="7"/>
    </row>
    <row r="2830" hidden="1">
      <c r="A2830" s="10"/>
      <c r="B2830" s="11"/>
      <c r="C2830" s="11"/>
      <c r="D2830" s="11"/>
      <c r="E2830" s="12"/>
    </row>
    <row r="2831" hidden="1">
      <c r="A2831" s="5" t="s">
        <v>1655</v>
      </c>
      <c r="B2831" s="6"/>
      <c r="C2831" s="6"/>
      <c r="D2831" s="6"/>
      <c r="E2831" s="7"/>
    </row>
    <row r="2832" hidden="1">
      <c r="A2832" s="10"/>
      <c r="B2832" s="11"/>
      <c r="C2832" s="11"/>
      <c r="D2832" s="11"/>
      <c r="E2832" s="12"/>
    </row>
    <row r="2833" hidden="1">
      <c r="A2833" s="13">
        <v>46113.0</v>
      </c>
      <c r="B2833" s="6"/>
      <c r="C2833" s="54" t="s">
        <v>1656</v>
      </c>
      <c r="D2833" s="48">
        <v>46117.0</v>
      </c>
      <c r="E2833" s="7"/>
    </row>
    <row r="2834" hidden="1">
      <c r="A2834" s="10"/>
      <c r="B2834" s="11"/>
      <c r="C2834" s="16"/>
      <c r="D2834" s="11"/>
      <c r="E2834" s="12"/>
    </row>
    <row r="2835" hidden="1">
      <c r="A2835" s="55" t="s">
        <v>1988</v>
      </c>
      <c r="B2835" s="7"/>
      <c r="C2835" s="16"/>
      <c r="D2835" s="56" t="s">
        <v>1986</v>
      </c>
      <c r="E2835" s="7"/>
    </row>
    <row r="2836" hidden="1">
      <c r="A2836" s="10"/>
      <c r="B2836" s="12"/>
      <c r="C2836" s="16"/>
      <c r="D2836" s="11"/>
      <c r="E2836" s="12"/>
    </row>
    <row r="2837" hidden="1">
      <c r="A2837" s="19" t="s">
        <v>1657</v>
      </c>
      <c r="B2837" s="6"/>
      <c r="C2837" s="6"/>
      <c r="D2837" s="6"/>
      <c r="E2837" s="7"/>
    </row>
    <row r="2838" hidden="1">
      <c r="A2838" s="20" t="s">
        <v>1658</v>
      </c>
      <c r="B2838" s="21" t="s">
        <v>1659</v>
      </c>
      <c r="C2838" s="22" t="s">
        <v>1660</v>
      </c>
      <c r="D2838" s="21" t="s">
        <v>1661</v>
      </c>
      <c r="E2838" s="23" t="s">
        <v>13</v>
      </c>
    </row>
    <row r="2839" hidden="1">
      <c r="A2839" s="57" t="s">
        <v>1662</v>
      </c>
      <c r="B2839" s="25">
        <v>11965.0</v>
      </c>
      <c r="C2839" s="26">
        <v>12115.0</v>
      </c>
      <c r="D2839" s="27">
        <v>150.0</v>
      </c>
      <c r="E2839" s="40"/>
    </row>
    <row r="2840" hidden="1">
      <c r="A2840" s="57" t="s">
        <v>1663</v>
      </c>
      <c r="B2840" s="29">
        <v>10207.0</v>
      </c>
      <c r="C2840" s="26">
        <v>10207.0</v>
      </c>
      <c r="D2840" s="27">
        <v>0.0</v>
      </c>
      <c r="E2840" s="40"/>
    </row>
    <row r="2841" hidden="1">
      <c r="A2841" s="57" t="s">
        <v>1664</v>
      </c>
      <c r="B2841" s="29">
        <v>100.0</v>
      </c>
      <c r="C2841" s="26">
        <v>100.0</v>
      </c>
      <c r="D2841" s="27">
        <v>0.0</v>
      </c>
      <c r="E2841" s="41"/>
    </row>
    <row r="2842" hidden="1">
      <c r="A2842" s="57" t="s">
        <v>1666</v>
      </c>
      <c r="B2842" s="25">
        <v>700.0</v>
      </c>
      <c r="C2842" s="26">
        <v>700.0</v>
      </c>
      <c r="D2842" s="27">
        <v>0.0</v>
      </c>
      <c r="E2842" s="40"/>
    </row>
    <row r="2843" hidden="1">
      <c r="A2843" s="31" t="s">
        <v>1668</v>
      </c>
      <c r="B2843" s="25">
        <v>0.0</v>
      </c>
      <c r="C2843" s="26"/>
      <c r="D2843" s="27">
        <v>0.0</v>
      </c>
      <c r="E2843" s="41"/>
    </row>
    <row r="2844" hidden="1">
      <c r="A2844" s="31" t="s">
        <v>1669</v>
      </c>
      <c r="B2844" s="29">
        <v>0.0</v>
      </c>
      <c r="C2844" s="26"/>
      <c r="D2844" s="27">
        <v>0.0</v>
      </c>
      <c r="E2844" s="41"/>
    </row>
    <row r="2845" hidden="1">
      <c r="A2845" s="31" t="s">
        <v>1671</v>
      </c>
      <c r="B2845" s="29">
        <v>3727.0</v>
      </c>
      <c r="C2845" s="26">
        <v>3446.0</v>
      </c>
      <c r="D2845" s="27">
        <v>-281.0</v>
      </c>
      <c r="E2845" s="28" t="s">
        <v>3891</v>
      </c>
    </row>
    <row r="2846" hidden="1">
      <c r="A2846" s="31" t="s">
        <v>1673</v>
      </c>
      <c r="B2846" s="29">
        <v>1710.0</v>
      </c>
      <c r="C2846" s="26">
        <v>1840.0</v>
      </c>
      <c r="D2846" s="27">
        <v>130.0</v>
      </c>
      <c r="E2846" s="28"/>
    </row>
    <row r="2847" hidden="1">
      <c r="A2847" s="58" t="s">
        <v>1674</v>
      </c>
      <c r="B2847" s="49">
        <v>53337.0</v>
      </c>
      <c r="C2847" s="49">
        <v>53337.0</v>
      </c>
      <c r="D2847" s="27">
        <v>0.0</v>
      </c>
      <c r="E2847" s="41"/>
    </row>
    <row r="2848" hidden="1">
      <c r="A2848" s="58" t="s">
        <v>1675</v>
      </c>
      <c r="B2848" s="29">
        <v>33503.0</v>
      </c>
      <c r="C2848" s="59">
        <v>33239.0</v>
      </c>
      <c r="D2848" s="27">
        <v>-264.0</v>
      </c>
      <c r="E2848" s="41"/>
    </row>
    <row r="2849" hidden="1">
      <c r="A2849" s="58" t="s">
        <v>1676</v>
      </c>
      <c r="B2849" s="29">
        <v>29844.0</v>
      </c>
      <c r="C2849" s="59">
        <v>29844.0</v>
      </c>
      <c r="D2849" s="27">
        <v>0.0</v>
      </c>
      <c r="E2849" s="41"/>
    </row>
    <row r="2850" hidden="1">
      <c r="A2850" s="58" t="s">
        <v>1677</v>
      </c>
      <c r="B2850" s="29">
        <v>22498.0</v>
      </c>
      <c r="C2850" s="59">
        <v>22498.0</v>
      </c>
      <c r="D2850" s="27">
        <v>0.0</v>
      </c>
      <c r="E2850" s="41"/>
    </row>
    <row r="2851" hidden="1">
      <c r="A2851" s="58" t="s">
        <v>1679</v>
      </c>
      <c r="B2851" s="29">
        <v>0.0</v>
      </c>
      <c r="C2851" s="59">
        <v>0.0</v>
      </c>
      <c r="D2851" s="27">
        <v>0.0</v>
      </c>
      <c r="E2851" s="41"/>
    </row>
    <row r="2852" hidden="1">
      <c r="A2852" s="58" t="s">
        <v>1680</v>
      </c>
      <c r="B2852" s="29">
        <v>0.0</v>
      </c>
      <c r="C2852" s="59">
        <v>0.0</v>
      </c>
      <c r="D2852" s="27">
        <v>0.0</v>
      </c>
      <c r="E2852" s="41"/>
    </row>
    <row r="2853" hidden="1">
      <c r="A2853" s="35" t="s">
        <v>1681</v>
      </c>
      <c r="B2853" s="49">
        <v>167589.0</v>
      </c>
      <c r="C2853" s="72">
        <v>167325.0</v>
      </c>
      <c r="D2853" s="27">
        <v>-264.0</v>
      </c>
      <c r="E2853" s="41"/>
    </row>
    <row r="2854" hidden="1">
      <c r="A2854" s="36" t="s">
        <v>1682</v>
      </c>
      <c r="B2854" s="42">
        <v>2.0</v>
      </c>
      <c r="C2854" s="73">
        <v>1.0</v>
      </c>
      <c r="D2854" s="66">
        <v>-1.0</v>
      </c>
      <c r="E2854" s="47"/>
    </row>
    <row r="2855" hidden="1"/>
    <row r="2856" hidden="1"/>
    <row r="2857" hidden="1">
      <c r="A2857" s="5" t="s">
        <v>1983</v>
      </c>
      <c r="B2857" s="6"/>
      <c r="C2857" s="6"/>
      <c r="D2857" s="6"/>
      <c r="E2857" s="7"/>
    </row>
    <row r="2858" hidden="1">
      <c r="A2858" s="10"/>
      <c r="B2858" s="11"/>
      <c r="C2858" s="11"/>
      <c r="D2858" s="11"/>
      <c r="E2858" s="12"/>
    </row>
    <row r="2859" hidden="1">
      <c r="A2859" s="5" t="s">
        <v>1655</v>
      </c>
      <c r="B2859" s="6"/>
      <c r="C2859" s="6"/>
      <c r="D2859" s="6"/>
      <c r="E2859" s="7"/>
    </row>
    <row r="2860" hidden="1">
      <c r="A2860" s="10"/>
      <c r="B2860" s="11"/>
      <c r="C2860" s="11"/>
      <c r="D2860" s="11"/>
      <c r="E2860" s="12"/>
    </row>
    <row r="2861" hidden="1">
      <c r="A2861" s="13">
        <v>46118.0</v>
      </c>
      <c r="B2861" s="6"/>
      <c r="C2861" s="54" t="s">
        <v>1656</v>
      </c>
      <c r="D2861" s="48">
        <v>46124.0</v>
      </c>
      <c r="E2861" s="7"/>
    </row>
    <row r="2862" hidden="1">
      <c r="A2862" s="10"/>
      <c r="B2862" s="11"/>
      <c r="C2862" s="16"/>
      <c r="D2862" s="11"/>
      <c r="E2862" s="12"/>
    </row>
    <row r="2863" hidden="1">
      <c r="A2863" s="55" t="s">
        <v>1985</v>
      </c>
      <c r="B2863" s="7"/>
      <c r="C2863" s="16"/>
      <c r="D2863" s="56" t="s">
        <v>1986</v>
      </c>
      <c r="E2863" s="7"/>
    </row>
    <row r="2864" hidden="1">
      <c r="A2864" s="10"/>
      <c r="B2864" s="12"/>
      <c r="C2864" s="16"/>
      <c r="D2864" s="11"/>
      <c r="E2864" s="12"/>
    </row>
    <row r="2865" hidden="1">
      <c r="A2865" s="19" t="s">
        <v>1657</v>
      </c>
      <c r="B2865" s="6"/>
      <c r="C2865" s="6"/>
      <c r="D2865" s="6"/>
      <c r="E2865" s="7"/>
    </row>
    <row r="2866" hidden="1">
      <c r="A2866" s="20" t="s">
        <v>1658</v>
      </c>
      <c r="B2866" s="21" t="s">
        <v>1659</v>
      </c>
      <c r="C2866" s="22" t="s">
        <v>1660</v>
      </c>
      <c r="D2866" s="21" t="s">
        <v>1661</v>
      </c>
      <c r="E2866" s="23" t="s">
        <v>13</v>
      </c>
    </row>
    <row r="2867" hidden="1">
      <c r="A2867" s="57" t="s">
        <v>1662</v>
      </c>
      <c r="B2867" s="25">
        <v>5956.0</v>
      </c>
      <c r="C2867" s="26">
        <v>5478.0</v>
      </c>
      <c r="D2867" s="27">
        <v>-478.0</v>
      </c>
      <c r="E2867" s="40"/>
    </row>
    <row r="2868" hidden="1">
      <c r="A2868" s="57" t="s">
        <v>1663</v>
      </c>
      <c r="B2868" s="29">
        <v>14169.0</v>
      </c>
      <c r="C2868" s="26">
        <v>14169.0</v>
      </c>
      <c r="D2868" s="27">
        <v>0.0</v>
      </c>
      <c r="E2868" s="40"/>
    </row>
    <row r="2869" hidden="1">
      <c r="A2869" s="57" t="s">
        <v>1664</v>
      </c>
      <c r="B2869" s="29">
        <v>320.0</v>
      </c>
      <c r="C2869" s="26">
        <v>320.0</v>
      </c>
      <c r="D2869" s="27">
        <v>0.0</v>
      </c>
      <c r="E2869" s="41"/>
    </row>
    <row r="2870" hidden="1">
      <c r="A2870" s="57" t="s">
        <v>1666</v>
      </c>
      <c r="B2870" s="25">
        <v>2700.0</v>
      </c>
      <c r="C2870" s="26">
        <v>2700.0</v>
      </c>
      <c r="D2870" s="27">
        <v>0.0</v>
      </c>
      <c r="E2870" s="40"/>
    </row>
    <row r="2871" hidden="1">
      <c r="A2871" s="31" t="s">
        <v>1668</v>
      </c>
      <c r="B2871" s="25">
        <v>0.0</v>
      </c>
      <c r="C2871" s="26"/>
      <c r="D2871" s="27">
        <v>0.0</v>
      </c>
      <c r="E2871" s="41"/>
    </row>
    <row r="2872" hidden="1">
      <c r="A2872" s="31" t="s">
        <v>1669</v>
      </c>
      <c r="B2872" s="29">
        <v>0.0</v>
      </c>
      <c r="C2872" s="26"/>
      <c r="D2872" s="27">
        <v>0.0</v>
      </c>
      <c r="E2872" s="41"/>
    </row>
    <row r="2873" hidden="1">
      <c r="A2873" s="31" t="s">
        <v>1671</v>
      </c>
      <c r="B2873" s="29">
        <v>500.0</v>
      </c>
      <c r="C2873" s="26">
        <v>665.0</v>
      </c>
      <c r="D2873" s="27">
        <v>165.0</v>
      </c>
      <c r="E2873" s="28" t="s">
        <v>3884</v>
      </c>
    </row>
    <row r="2874" hidden="1">
      <c r="A2874" s="31" t="s">
        <v>1673</v>
      </c>
      <c r="B2874" s="29">
        <v>1800.0</v>
      </c>
      <c r="C2874" s="26">
        <v>2115.0</v>
      </c>
      <c r="D2874" s="27">
        <v>315.0</v>
      </c>
      <c r="E2874" s="28"/>
    </row>
    <row r="2875" hidden="1">
      <c r="A2875" s="58" t="s">
        <v>1674</v>
      </c>
      <c r="B2875" s="49">
        <v>87032.0</v>
      </c>
      <c r="C2875" s="49">
        <v>87032.0</v>
      </c>
      <c r="D2875" s="27">
        <v>0.0</v>
      </c>
      <c r="E2875" s="41"/>
    </row>
    <row r="2876" hidden="1">
      <c r="A2876" s="58" t="s">
        <v>1675</v>
      </c>
      <c r="B2876" s="29">
        <v>43021.0</v>
      </c>
      <c r="C2876" s="59">
        <v>43021.0</v>
      </c>
      <c r="D2876" s="27">
        <v>0.0</v>
      </c>
      <c r="E2876" s="41"/>
    </row>
    <row r="2877" hidden="1">
      <c r="A2877" s="58" t="s">
        <v>1676</v>
      </c>
      <c r="B2877" s="29">
        <v>38328.0</v>
      </c>
      <c r="C2877" s="59">
        <v>38328.0</v>
      </c>
      <c r="D2877" s="27">
        <v>0.0</v>
      </c>
      <c r="E2877" s="41"/>
    </row>
    <row r="2878" hidden="1">
      <c r="A2878" s="58" t="s">
        <v>1677</v>
      </c>
      <c r="B2878" s="29">
        <v>32407.2</v>
      </c>
      <c r="C2878" s="59">
        <v>32407.2</v>
      </c>
      <c r="D2878" s="27">
        <v>0.0</v>
      </c>
      <c r="E2878" s="41"/>
    </row>
    <row r="2879" hidden="1">
      <c r="A2879" s="58" t="s">
        <v>1679</v>
      </c>
      <c r="B2879" s="29">
        <v>0.0</v>
      </c>
      <c r="C2879" s="59">
        <v>0.0</v>
      </c>
      <c r="D2879" s="27">
        <v>0.0</v>
      </c>
      <c r="E2879" s="41"/>
    </row>
    <row r="2880" hidden="1">
      <c r="A2880" s="58" t="s">
        <v>1680</v>
      </c>
      <c r="B2880" s="29">
        <v>0.0</v>
      </c>
      <c r="C2880" s="59">
        <v>0.0</v>
      </c>
      <c r="D2880" s="27">
        <v>0.0</v>
      </c>
      <c r="E2880" s="41"/>
    </row>
    <row r="2881" hidden="1">
      <c r="A2881" s="35" t="s">
        <v>1681</v>
      </c>
      <c r="B2881" s="49">
        <v>226227.7</v>
      </c>
      <c r="C2881" s="72">
        <v>226227.7</v>
      </c>
      <c r="D2881" s="27">
        <v>0.0</v>
      </c>
      <c r="E2881" s="41"/>
    </row>
    <row r="2882" hidden="1">
      <c r="A2882" s="36" t="s">
        <v>1682</v>
      </c>
      <c r="B2882" s="42">
        <v>5.5</v>
      </c>
      <c r="C2882" s="73">
        <v>7.5</v>
      </c>
      <c r="D2882" s="66">
        <v>2.0</v>
      </c>
      <c r="E2882" s="47"/>
    </row>
    <row r="2883" hidden="1"/>
    <row r="2884" hidden="1"/>
    <row r="2885" hidden="1">
      <c r="A2885" s="5" t="s">
        <v>1983</v>
      </c>
      <c r="B2885" s="6"/>
      <c r="C2885" s="6"/>
      <c r="D2885" s="6"/>
      <c r="E2885" s="7"/>
    </row>
    <row r="2886" hidden="1">
      <c r="A2886" s="10"/>
      <c r="B2886" s="11"/>
      <c r="C2886" s="11"/>
      <c r="D2886" s="11"/>
      <c r="E2886" s="12"/>
    </row>
    <row r="2887" hidden="1">
      <c r="A2887" s="5" t="s">
        <v>1655</v>
      </c>
      <c r="B2887" s="6"/>
      <c r="C2887" s="6"/>
      <c r="D2887" s="6"/>
      <c r="E2887" s="7"/>
    </row>
    <row r="2888" hidden="1">
      <c r="A2888" s="10"/>
      <c r="B2888" s="11"/>
      <c r="C2888" s="11"/>
      <c r="D2888" s="11"/>
      <c r="E2888" s="12"/>
    </row>
    <row r="2889" hidden="1">
      <c r="A2889" s="13">
        <v>46125.0</v>
      </c>
      <c r="B2889" s="6"/>
      <c r="C2889" s="54" t="s">
        <v>1656</v>
      </c>
      <c r="D2889" s="48">
        <v>46131.0</v>
      </c>
      <c r="E2889" s="7"/>
    </row>
    <row r="2890" hidden="1">
      <c r="A2890" s="10"/>
      <c r="B2890" s="11"/>
      <c r="C2890" s="16"/>
      <c r="D2890" s="11"/>
      <c r="E2890" s="12"/>
    </row>
    <row r="2891" hidden="1">
      <c r="A2891" s="55" t="s">
        <v>1985</v>
      </c>
      <c r="B2891" s="7"/>
      <c r="C2891" s="16"/>
      <c r="D2891" s="56" t="s">
        <v>1986</v>
      </c>
      <c r="E2891" s="7"/>
    </row>
    <row r="2892" hidden="1">
      <c r="A2892" s="10"/>
      <c r="B2892" s="12"/>
      <c r="C2892" s="16"/>
      <c r="D2892" s="11"/>
      <c r="E2892" s="12"/>
    </row>
    <row r="2893" hidden="1">
      <c r="A2893" s="19" t="s">
        <v>1657</v>
      </c>
      <c r="B2893" s="6"/>
      <c r="C2893" s="6"/>
      <c r="D2893" s="6"/>
      <c r="E2893" s="7"/>
    </row>
    <row r="2894" hidden="1">
      <c r="A2894" s="20" t="s">
        <v>1658</v>
      </c>
      <c r="B2894" s="21" t="s">
        <v>1659</v>
      </c>
      <c r="C2894" s="22" t="s">
        <v>1660</v>
      </c>
      <c r="D2894" s="21" t="s">
        <v>1661</v>
      </c>
      <c r="E2894" s="23" t="s">
        <v>13</v>
      </c>
    </row>
    <row r="2895" hidden="1">
      <c r="A2895" s="57" t="s">
        <v>1662</v>
      </c>
      <c r="B2895" s="25">
        <v>6486.0</v>
      </c>
      <c r="C2895" s="26">
        <v>6486.0</v>
      </c>
      <c r="D2895" s="27">
        <v>0.0</v>
      </c>
      <c r="E2895" s="40"/>
    </row>
    <row r="2896" hidden="1">
      <c r="A2896" s="57" t="s">
        <v>1663</v>
      </c>
      <c r="B2896" s="29">
        <v>16577.0</v>
      </c>
      <c r="C2896" s="26">
        <v>16577.0</v>
      </c>
      <c r="D2896" s="27">
        <v>0.0</v>
      </c>
      <c r="E2896" s="40"/>
    </row>
    <row r="2897" hidden="1">
      <c r="A2897" s="57" t="s">
        <v>1664</v>
      </c>
      <c r="B2897" s="29">
        <v>0.0</v>
      </c>
      <c r="C2897" s="26"/>
      <c r="D2897" s="27">
        <v>0.0</v>
      </c>
      <c r="E2897" s="41"/>
    </row>
    <row r="2898" hidden="1">
      <c r="A2898" s="57" t="s">
        <v>1666</v>
      </c>
      <c r="B2898" s="25">
        <v>700.0</v>
      </c>
      <c r="C2898" s="26">
        <v>700.0</v>
      </c>
      <c r="D2898" s="27">
        <v>0.0</v>
      </c>
      <c r="E2898" s="40"/>
    </row>
    <row r="2899" hidden="1">
      <c r="A2899" s="31" t="s">
        <v>1668</v>
      </c>
      <c r="B2899" s="25">
        <v>0.0</v>
      </c>
      <c r="C2899" s="26"/>
      <c r="D2899" s="27">
        <v>0.0</v>
      </c>
      <c r="E2899" s="41"/>
    </row>
    <row r="2900" hidden="1">
      <c r="A2900" s="31" t="s">
        <v>1669</v>
      </c>
      <c r="B2900" s="29">
        <v>120.0</v>
      </c>
      <c r="C2900" s="26">
        <v>120.0</v>
      </c>
      <c r="D2900" s="27">
        <v>0.0</v>
      </c>
      <c r="E2900" s="40" t="s">
        <v>1686</v>
      </c>
    </row>
    <row r="2901" hidden="1">
      <c r="A2901" s="31" t="s">
        <v>1671</v>
      </c>
      <c r="B2901" s="29">
        <v>863.0</v>
      </c>
      <c r="C2901" s="26">
        <v>849.0</v>
      </c>
      <c r="D2901" s="27">
        <v>-14.0</v>
      </c>
      <c r="E2901" s="28" t="s">
        <v>3892</v>
      </c>
    </row>
    <row r="2902" hidden="1">
      <c r="A2902" s="31" t="s">
        <v>1673</v>
      </c>
      <c r="B2902" s="29">
        <v>1830.0</v>
      </c>
      <c r="C2902" s="26">
        <v>1835.0</v>
      </c>
      <c r="D2902" s="27">
        <v>5.0</v>
      </c>
      <c r="E2902" s="28"/>
    </row>
    <row r="2903" hidden="1">
      <c r="A2903" s="58" t="s">
        <v>1674</v>
      </c>
      <c r="B2903" s="49">
        <v>82643.0</v>
      </c>
      <c r="C2903" s="49">
        <v>82643.0</v>
      </c>
      <c r="D2903" s="27">
        <v>0.0</v>
      </c>
      <c r="E2903" s="41"/>
    </row>
    <row r="2904" hidden="1">
      <c r="A2904" s="58" t="s">
        <v>1675</v>
      </c>
      <c r="B2904" s="29">
        <v>41888.0</v>
      </c>
      <c r="C2904" s="59">
        <v>41888.0</v>
      </c>
      <c r="D2904" s="27">
        <v>0.0</v>
      </c>
      <c r="E2904" s="41"/>
    </row>
    <row r="2905" hidden="1">
      <c r="A2905" s="58" t="s">
        <v>1676</v>
      </c>
      <c r="B2905" s="29">
        <v>33981.0</v>
      </c>
      <c r="C2905" s="59">
        <v>33981.0</v>
      </c>
      <c r="D2905" s="27">
        <v>0.0</v>
      </c>
      <c r="E2905" s="41"/>
    </row>
    <row r="2906" hidden="1">
      <c r="A2906" s="58" t="s">
        <v>1677</v>
      </c>
      <c r="B2906" s="29">
        <v>34380.0</v>
      </c>
      <c r="C2906" s="59">
        <v>34380.0</v>
      </c>
      <c r="D2906" s="27">
        <v>0.0</v>
      </c>
      <c r="E2906" s="41"/>
    </row>
    <row r="2907" hidden="1">
      <c r="A2907" s="58" t="s">
        <v>1679</v>
      </c>
      <c r="B2907" s="29">
        <v>3945.0</v>
      </c>
      <c r="C2907" s="59">
        <v>3945.0</v>
      </c>
      <c r="D2907" s="27">
        <v>0.0</v>
      </c>
      <c r="E2907" s="41"/>
    </row>
    <row r="2908" hidden="1">
      <c r="A2908" s="58" t="s">
        <v>1680</v>
      </c>
      <c r="B2908" s="29">
        <v>0.0</v>
      </c>
      <c r="C2908" s="59">
        <v>0.0</v>
      </c>
      <c r="D2908" s="27">
        <v>0.0</v>
      </c>
      <c r="E2908" s="41"/>
    </row>
    <row r="2909" hidden="1">
      <c r="A2909" s="35" t="s">
        <v>1681</v>
      </c>
      <c r="B2909" s="49">
        <v>223409.0</v>
      </c>
      <c r="C2909" s="72">
        <v>223409.0</v>
      </c>
      <c r="D2909" s="27">
        <v>0.0</v>
      </c>
      <c r="E2909" s="41"/>
    </row>
    <row r="2910" hidden="1">
      <c r="A2910" s="36" t="s">
        <v>1682</v>
      </c>
      <c r="B2910" s="42">
        <v>4.0</v>
      </c>
      <c r="C2910" s="73">
        <v>-5.0</v>
      </c>
      <c r="D2910" s="66">
        <v>-9.0</v>
      </c>
      <c r="E2910" s="47"/>
    </row>
    <row r="2911" hidden="1"/>
    <row r="2912" hidden="1"/>
    <row r="2913" hidden="1">
      <c r="A2913" s="5" t="s">
        <v>1983</v>
      </c>
      <c r="B2913" s="6"/>
      <c r="C2913" s="6"/>
      <c r="D2913" s="6"/>
      <c r="E2913" s="7"/>
    </row>
    <row r="2914" hidden="1">
      <c r="A2914" s="10"/>
      <c r="B2914" s="11"/>
      <c r="C2914" s="11"/>
      <c r="D2914" s="11"/>
      <c r="E2914" s="12"/>
    </row>
    <row r="2915" hidden="1">
      <c r="A2915" s="5" t="s">
        <v>1655</v>
      </c>
      <c r="B2915" s="6"/>
      <c r="C2915" s="6"/>
      <c r="D2915" s="6"/>
      <c r="E2915" s="7"/>
    </row>
    <row r="2916" hidden="1">
      <c r="A2916" s="10"/>
      <c r="B2916" s="11"/>
      <c r="C2916" s="11"/>
      <c r="D2916" s="11"/>
      <c r="E2916" s="12"/>
    </row>
    <row r="2917" hidden="1">
      <c r="A2917" s="13">
        <v>46125.0</v>
      </c>
      <c r="B2917" s="6"/>
      <c r="C2917" s="54" t="s">
        <v>1656</v>
      </c>
      <c r="D2917" s="48">
        <v>46131.0</v>
      </c>
      <c r="E2917" s="7"/>
    </row>
    <row r="2918" hidden="1">
      <c r="A2918" s="10"/>
      <c r="B2918" s="11"/>
      <c r="C2918" s="16"/>
      <c r="D2918" s="11"/>
      <c r="E2918" s="12"/>
    </row>
    <row r="2919" hidden="1">
      <c r="A2919" s="55" t="s">
        <v>1985</v>
      </c>
      <c r="B2919" s="7"/>
      <c r="C2919" s="16"/>
      <c r="D2919" s="56" t="s">
        <v>1986</v>
      </c>
      <c r="E2919" s="7"/>
    </row>
    <row r="2920" hidden="1">
      <c r="A2920" s="10"/>
      <c r="B2920" s="12"/>
      <c r="C2920" s="16"/>
      <c r="D2920" s="11"/>
      <c r="E2920" s="12"/>
    </row>
    <row r="2921" hidden="1">
      <c r="A2921" s="19" t="s">
        <v>1657</v>
      </c>
      <c r="B2921" s="6"/>
      <c r="C2921" s="6"/>
      <c r="D2921" s="6"/>
      <c r="E2921" s="7"/>
    </row>
    <row r="2922" hidden="1">
      <c r="A2922" s="20" t="s">
        <v>1658</v>
      </c>
      <c r="B2922" s="21" t="s">
        <v>1659</v>
      </c>
      <c r="C2922" s="22" t="s">
        <v>1660</v>
      </c>
      <c r="D2922" s="21" t="s">
        <v>1661</v>
      </c>
      <c r="E2922" s="23" t="s">
        <v>13</v>
      </c>
    </row>
    <row r="2923" hidden="1">
      <c r="A2923" s="57" t="s">
        <v>1662</v>
      </c>
      <c r="B2923" s="25">
        <v>6486.0</v>
      </c>
      <c r="C2923" s="26">
        <v>6486.0</v>
      </c>
      <c r="D2923" s="27">
        <v>0.0</v>
      </c>
      <c r="E2923" s="40"/>
    </row>
    <row r="2924" hidden="1">
      <c r="A2924" s="57" t="s">
        <v>1663</v>
      </c>
      <c r="B2924" s="29">
        <v>16577.0</v>
      </c>
      <c r="C2924" s="26">
        <v>16577.0</v>
      </c>
      <c r="D2924" s="27">
        <v>0.0</v>
      </c>
      <c r="E2924" s="40"/>
    </row>
    <row r="2925" hidden="1">
      <c r="A2925" s="57" t="s">
        <v>1664</v>
      </c>
      <c r="B2925" s="29">
        <v>0.0</v>
      </c>
      <c r="C2925" s="26"/>
      <c r="D2925" s="27">
        <v>0.0</v>
      </c>
      <c r="E2925" s="41"/>
    </row>
    <row r="2926" hidden="1">
      <c r="A2926" s="57" t="s">
        <v>1666</v>
      </c>
      <c r="B2926" s="25">
        <v>700.0</v>
      </c>
      <c r="C2926" s="26">
        <v>700.0</v>
      </c>
      <c r="D2926" s="27">
        <v>0.0</v>
      </c>
      <c r="E2926" s="40"/>
    </row>
    <row r="2927" hidden="1">
      <c r="A2927" s="31" t="s">
        <v>1668</v>
      </c>
      <c r="B2927" s="25">
        <v>0.0</v>
      </c>
      <c r="C2927" s="26"/>
      <c r="D2927" s="27">
        <v>0.0</v>
      </c>
      <c r="E2927" s="41"/>
    </row>
    <row r="2928" hidden="1">
      <c r="A2928" s="31" t="s">
        <v>1669</v>
      </c>
      <c r="B2928" s="29">
        <v>120.0</v>
      </c>
      <c r="C2928" s="26">
        <v>120.0</v>
      </c>
      <c r="D2928" s="27">
        <v>0.0</v>
      </c>
      <c r="E2928" s="40" t="s">
        <v>1686</v>
      </c>
    </row>
    <row r="2929" hidden="1">
      <c r="A2929" s="31" t="s">
        <v>1671</v>
      </c>
      <c r="B2929" s="29">
        <v>863.0</v>
      </c>
      <c r="C2929" s="26">
        <v>849.0</v>
      </c>
      <c r="D2929" s="27">
        <v>-14.0</v>
      </c>
      <c r="E2929" s="28" t="s">
        <v>3892</v>
      </c>
    </row>
    <row r="2930" hidden="1">
      <c r="A2930" s="31" t="s">
        <v>1673</v>
      </c>
      <c r="B2930" s="29">
        <v>1830.0</v>
      </c>
      <c r="C2930" s="26">
        <v>1835.0</v>
      </c>
      <c r="D2930" s="27">
        <v>5.0</v>
      </c>
      <c r="E2930" s="28"/>
    </row>
    <row r="2931" hidden="1">
      <c r="A2931" s="58" t="s">
        <v>1674</v>
      </c>
      <c r="B2931" s="49">
        <v>82643.0</v>
      </c>
      <c r="C2931" s="49">
        <v>82643.0</v>
      </c>
      <c r="D2931" s="27">
        <v>0.0</v>
      </c>
      <c r="E2931" s="41"/>
    </row>
    <row r="2932" hidden="1">
      <c r="A2932" s="58" t="s">
        <v>1675</v>
      </c>
      <c r="B2932" s="29">
        <v>41888.0</v>
      </c>
      <c r="C2932" s="59">
        <v>41888.0</v>
      </c>
      <c r="D2932" s="27">
        <v>0.0</v>
      </c>
      <c r="E2932" s="41"/>
    </row>
    <row r="2933" hidden="1">
      <c r="A2933" s="58" t="s">
        <v>1676</v>
      </c>
      <c r="B2933" s="29">
        <v>33981.0</v>
      </c>
      <c r="C2933" s="59">
        <v>33981.0</v>
      </c>
      <c r="D2933" s="27">
        <v>0.0</v>
      </c>
      <c r="E2933" s="41"/>
    </row>
    <row r="2934" hidden="1">
      <c r="A2934" s="58" t="s">
        <v>1677</v>
      </c>
      <c r="B2934" s="29">
        <v>34380.0</v>
      </c>
      <c r="C2934" s="59">
        <v>34380.0</v>
      </c>
      <c r="D2934" s="27">
        <v>0.0</v>
      </c>
      <c r="E2934" s="41"/>
    </row>
    <row r="2935" hidden="1">
      <c r="A2935" s="58" t="s">
        <v>1679</v>
      </c>
      <c r="B2935" s="29">
        <v>3945.0</v>
      </c>
      <c r="C2935" s="59">
        <v>3945.0</v>
      </c>
      <c r="D2935" s="27">
        <v>0.0</v>
      </c>
      <c r="E2935" s="41"/>
    </row>
    <row r="2936" hidden="1">
      <c r="A2936" s="58" t="s">
        <v>1680</v>
      </c>
      <c r="B2936" s="29">
        <v>0.0</v>
      </c>
      <c r="C2936" s="59">
        <v>0.0</v>
      </c>
      <c r="D2936" s="27">
        <v>0.0</v>
      </c>
      <c r="E2936" s="41"/>
    </row>
    <row r="2937" hidden="1">
      <c r="A2937" s="35" t="s">
        <v>1681</v>
      </c>
      <c r="B2937" s="49">
        <v>223409.0</v>
      </c>
      <c r="C2937" s="72">
        <v>223409.0</v>
      </c>
      <c r="D2937" s="27">
        <v>0.0</v>
      </c>
      <c r="E2937" s="41"/>
    </row>
    <row r="2938" hidden="1">
      <c r="A2938" s="36" t="s">
        <v>1682</v>
      </c>
      <c r="B2938" s="42">
        <v>4.0</v>
      </c>
      <c r="C2938" s="73">
        <v>-5.0</v>
      </c>
      <c r="D2938" s="66">
        <v>-9.0</v>
      </c>
      <c r="E2938" s="47"/>
    </row>
    <row r="2939" hidden="1"/>
    <row r="2940" hidden="1"/>
    <row r="2941" hidden="1">
      <c r="A2941" s="5" t="s">
        <v>1983</v>
      </c>
      <c r="B2941" s="6"/>
      <c r="C2941" s="6"/>
      <c r="D2941" s="6"/>
      <c r="E2941" s="7"/>
    </row>
    <row r="2942" hidden="1">
      <c r="A2942" s="10"/>
      <c r="B2942" s="11"/>
      <c r="C2942" s="11"/>
      <c r="D2942" s="11"/>
      <c r="E2942" s="12"/>
    </row>
    <row r="2943" hidden="1">
      <c r="A2943" s="5" t="s">
        <v>1655</v>
      </c>
      <c r="B2943" s="6"/>
      <c r="C2943" s="6"/>
      <c r="D2943" s="6"/>
      <c r="E2943" s="7"/>
    </row>
    <row r="2944" hidden="1">
      <c r="A2944" s="10"/>
      <c r="B2944" s="11"/>
      <c r="C2944" s="11"/>
      <c r="D2944" s="11"/>
      <c r="E2944" s="12"/>
    </row>
    <row r="2945" hidden="1">
      <c r="A2945" s="13">
        <v>46125.0</v>
      </c>
      <c r="B2945" s="6"/>
      <c r="C2945" s="54" t="s">
        <v>1656</v>
      </c>
      <c r="D2945" s="48">
        <v>46131.0</v>
      </c>
      <c r="E2945" s="7"/>
    </row>
    <row r="2946" hidden="1">
      <c r="A2946" s="10"/>
      <c r="B2946" s="11"/>
      <c r="C2946" s="16"/>
      <c r="D2946" s="11"/>
      <c r="E2946" s="12"/>
    </row>
    <row r="2947" hidden="1">
      <c r="A2947" s="55" t="s">
        <v>1985</v>
      </c>
      <c r="B2947" s="7"/>
      <c r="C2947" s="16"/>
      <c r="D2947" s="56" t="s">
        <v>1986</v>
      </c>
      <c r="E2947" s="7"/>
    </row>
    <row r="2948" hidden="1">
      <c r="A2948" s="10"/>
      <c r="B2948" s="12"/>
      <c r="C2948" s="16"/>
      <c r="D2948" s="11"/>
      <c r="E2948" s="12"/>
    </row>
    <row r="2949" hidden="1">
      <c r="A2949" s="19" t="s">
        <v>1657</v>
      </c>
      <c r="B2949" s="6"/>
      <c r="C2949" s="6"/>
      <c r="D2949" s="6"/>
      <c r="E2949" s="7"/>
    </row>
    <row r="2950" hidden="1">
      <c r="A2950" s="20" t="s">
        <v>1658</v>
      </c>
      <c r="B2950" s="21" t="s">
        <v>1659</v>
      </c>
      <c r="C2950" s="22" t="s">
        <v>1660</v>
      </c>
      <c r="D2950" s="21" t="s">
        <v>1661</v>
      </c>
      <c r="E2950" s="23" t="s">
        <v>13</v>
      </c>
    </row>
    <row r="2951" hidden="1">
      <c r="A2951" s="57" t="s">
        <v>1662</v>
      </c>
      <c r="B2951" s="25">
        <v>6486.0</v>
      </c>
      <c r="C2951" s="26">
        <v>6486.0</v>
      </c>
      <c r="D2951" s="27">
        <v>0.0</v>
      </c>
      <c r="E2951" s="40"/>
    </row>
    <row r="2952" hidden="1">
      <c r="A2952" s="57" t="s">
        <v>1663</v>
      </c>
      <c r="B2952" s="29">
        <v>16577.0</v>
      </c>
      <c r="C2952" s="26">
        <v>16577.0</v>
      </c>
      <c r="D2952" s="27">
        <v>0.0</v>
      </c>
      <c r="E2952" s="40"/>
    </row>
    <row r="2953" hidden="1">
      <c r="A2953" s="57" t="s">
        <v>1664</v>
      </c>
      <c r="B2953" s="29">
        <v>0.0</v>
      </c>
      <c r="C2953" s="26"/>
      <c r="D2953" s="27">
        <v>0.0</v>
      </c>
      <c r="E2953" s="41"/>
    </row>
    <row r="2954" hidden="1">
      <c r="A2954" s="57" t="s">
        <v>1666</v>
      </c>
      <c r="B2954" s="25">
        <v>700.0</v>
      </c>
      <c r="C2954" s="26">
        <v>700.0</v>
      </c>
      <c r="D2954" s="27">
        <v>0.0</v>
      </c>
      <c r="E2954" s="40"/>
    </row>
    <row r="2955" hidden="1">
      <c r="A2955" s="31" t="s">
        <v>1668</v>
      </c>
      <c r="B2955" s="25">
        <v>0.0</v>
      </c>
      <c r="C2955" s="26"/>
      <c r="D2955" s="27">
        <v>0.0</v>
      </c>
      <c r="E2955" s="41"/>
    </row>
    <row r="2956" hidden="1">
      <c r="A2956" s="31" t="s">
        <v>1669</v>
      </c>
      <c r="B2956" s="29">
        <v>120.0</v>
      </c>
      <c r="C2956" s="26">
        <v>120.0</v>
      </c>
      <c r="D2956" s="27">
        <v>0.0</v>
      </c>
      <c r="E2956" s="40" t="s">
        <v>1686</v>
      </c>
    </row>
    <row r="2957" hidden="1">
      <c r="A2957" s="31" t="s">
        <v>1671</v>
      </c>
      <c r="B2957" s="29">
        <v>863.0</v>
      </c>
      <c r="C2957" s="26">
        <v>849.0</v>
      </c>
      <c r="D2957" s="27">
        <v>-14.0</v>
      </c>
      <c r="E2957" s="28" t="s">
        <v>3893</v>
      </c>
    </row>
    <row r="2958" hidden="1">
      <c r="A2958" s="31" t="s">
        <v>1673</v>
      </c>
      <c r="B2958" s="29">
        <v>1830.0</v>
      </c>
      <c r="C2958" s="26">
        <v>1835.0</v>
      </c>
      <c r="D2958" s="27">
        <v>5.0</v>
      </c>
      <c r="E2958" s="28"/>
    </row>
    <row r="2959" hidden="1">
      <c r="A2959" s="58" t="s">
        <v>1674</v>
      </c>
      <c r="B2959" s="49">
        <v>82643.0</v>
      </c>
      <c r="C2959" s="49">
        <v>82643.0</v>
      </c>
      <c r="D2959" s="27">
        <v>0.0</v>
      </c>
      <c r="E2959" s="41"/>
    </row>
    <row r="2960" hidden="1">
      <c r="A2960" s="58" t="s">
        <v>1675</v>
      </c>
      <c r="B2960" s="29">
        <v>41888.0</v>
      </c>
      <c r="C2960" s="59">
        <v>41888.0</v>
      </c>
      <c r="D2960" s="27">
        <v>0.0</v>
      </c>
      <c r="E2960" s="41"/>
    </row>
    <row r="2961" hidden="1">
      <c r="A2961" s="58" t="s">
        <v>1676</v>
      </c>
      <c r="B2961" s="29">
        <v>33981.0</v>
      </c>
      <c r="C2961" s="59">
        <v>33981.0</v>
      </c>
      <c r="D2961" s="27">
        <v>0.0</v>
      </c>
      <c r="E2961" s="41"/>
    </row>
    <row r="2962" hidden="1">
      <c r="A2962" s="58" t="s">
        <v>1677</v>
      </c>
      <c r="B2962" s="29">
        <v>34380.0</v>
      </c>
      <c r="C2962" s="59">
        <v>34380.0</v>
      </c>
      <c r="D2962" s="27">
        <v>0.0</v>
      </c>
      <c r="E2962" s="41"/>
    </row>
    <row r="2963" hidden="1">
      <c r="A2963" s="58" t="s">
        <v>1679</v>
      </c>
      <c r="B2963" s="29">
        <v>3945.0</v>
      </c>
      <c r="C2963" s="59">
        <v>3945.0</v>
      </c>
      <c r="D2963" s="27">
        <v>0.0</v>
      </c>
      <c r="E2963" s="41"/>
    </row>
    <row r="2964" hidden="1">
      <c r="A2964" s="58" t="s">
        <v>1680</v>
      </c>
      <c r="B2964" s="29">
        <v>0.0</v>
      </c>
      <c r="C2964" s="59">
        <v>0.0</v>
      </c>
      <c r="D2964" s="27">
        <v>0.0</v>
      </c>
      <c r="E2964" s="41"/>
    </row>
    <row r="2965" hidden="1">
      <c r="A2965" s="35" t="s">
        <v>1681</v>
      </c>
      <c r="B2965" s="49">
        <v>223409.0</v>
      </c>
      <c r="C2965" s="72">
        <v>223409.0</v>
      </c>
      <c r="D2965" s="27">
        <v>0.0</v>
      </c>
      <c r="E2965" s="41"/>
    </row>
    <row r="2966" hidden="1">
      <c r="A2966" s="36" t="s">
        <v>1682</v>
      </c>
      <c r="B2966" s="42">
        <v>4.0</v>
      </c>
      <c r="C2966" s="73">
        <v>-5.0</v>
      </c>
      <c r="D2966" s="66">
        <v>-9.0</v>
      </c>
      <c r="E2966" s="47"/>
    </row>
    <row r="2967" hidden="1"/>
    <row r="2968" hidden="1"/>
    <row r="2969" hidden="1">
      <c r="A2969" s="5" t="s">
        <v>1983</v>
      </c>
      <c r="B2969" s="6"/>
      <c r="C2969" s="6"/>
      <c r="D2969" s="6"/>
      <c r="E2969" s="7"/>
    </row>
    <row r="2970" hidden="1">
      <c r="A2970" s="10"/>
      <c r="B2970" s="11"/>
      <c r="C2970" s="11"/>
      <c r="D2970" s="11"/>
      <c r="E2970" s="12"/>
    </row>
    <row r="2971" hidden="1">
      <c r="A2971" s="5" t="s">
        <v>1655</v>
      </c>
      <c r="B2971" s="6"/>
      <c r="C2971" s="6"/>
      <c r="D2971" s="6"/>
      <c r="E2971" s="7"/>
    </row>
    <row r="2972" hidden="1">
      <c r="A2972" s="10"/>
      <c r="B2972" s="11"/>
      <c r="C2972" s="11"/>
      <c r="D2972" s="11"/>
      <c r="E2972" s="12"/>
    </row>
    <row r="2973" hidden="1">
      <c r="A2973" s="13">
        <v>46132.0</v>
      </c>
      <c r="B2973" s="6"/>
      <c r="C2973" s="54" t="s">
        <v>1656</v>
      </c>
      <c r="D2973" s="48">
        <v>46138.0</v>
      </c>
      <c r="E2973" s="7"/>
    </row>
    <row r="2974" hidden="1">
      <c r="A2974" s="10"/>
      <c r="B2974" s="11"/>
      <c r="C2974" s="16"/>
      <c r="D2974" s="11"/>
      <c r="E2974" s="12"/>
    </row>
    <row r="2975" hidden="1">
      <c r="A2975" s="55" t="s">
        <v>1985</v>
      </c>
      <c r="B2975" s="7"/>
      <c r="C2975" s="16"/>
      <c r="D2975" s="56" t="s">
        <v>1986</v>
      </c>
      <c r="E2975" s="7"/>
    </row>
    <row r="2976" hidden="1">
      <c r="A2976" s="10"/>
      <c r="B2976" s="12"/>
      <c r="C2976" s="16"/>
      <c r="D2976" s="11"/>
      <c r="E2976" s="12"/>
    </row>
    <row r="2977" hidden="1">
      <c r="A2977" s="19" t="s">
        <v>1657</v>
      </c>
      <c r="B2977" s="6"/>
      <c r="C2977" s="6"/>
      <c r="D2977" s="6"/>
      <c r="E2977" s="7"/>
    </row>
    <row r="2978" hidden="1">
      <c r="A2978" s="20" t="s">
        <v>1658</v>
      </c>
      <c r="B2978" s="21" t="s">
        <v>1659</v>
      </c>
      <c r="C2978" s="22" t="s">
        <v>1660</v>
      </c>
      <c r="D2978" s="21" t="s">
        <v>1661</v>
      </c>
      <c r="E2978" s="23" t="s">
        <v>13</v>
      </c>
    </row>
    <row r="2979" hidden="1">
      <c r="A2979" s="57" t="s">
        <v>1662</v>
      </c>
      <c r="B2979" s="25">
        <v>6177.0</v>
      </c>
      <c r="C2979" s="26">
        <v>6178.0</v>
      </c>
      <c r="D2979" s="27">
        <v>1.0</v>
      </c>
      <c r="E2979" s="40"/>
    </row>
    <row r="2980" hidden="1">
      <c r="A2980" s="57" t="s">
        <v>1663</v>
      </c>
      <c r="B2980" s="29">
        <v>18349.0</v>
      </c>
      <c r="C2980" s="26">
        <v>18349.0</v>
      </c>
      <c r="D2980" s="27">
        <v>0.0</v>
      </c>
      <c r="E2980" s="40"/>
    </row>
    <row r="2981" hidden="1">
      <c r="A2981" s="57" t="s">
        <v>1664</v>
      </c>
      <c r="B2981" s="29">
        <v>150.0</v>
      </c>
      <c r="C2981" s="26">
        <v>150.0</v>
      </c>
      <c r="D2981" s="27">
        <v>0.0</v>
      </c>
      <c r="E2981" s="41"/>
    </row>
    <row r="2982" hidden="1">
      <c r="A2982" s="57" t="s">
        <v>1666</v>
      </c>
      <c r="B2982" s="25">
        <v>700.0</v>
      </c>
      <c r="C2982" s="26">
        <v>700.0</v>
      </c>
      <c r="D2982" s="27">
        <v>0.0</v>
      </c>
      <c r="E2982" s="40"/>
    </row>
    <row r="2983" hidden="1">
      <c r="A2983" s="31" t="s">
        <v>1668</v>
      </c>
      <c r="B2983" s="25">
        <v>0.0</v>
      </c>
      <c r="C2983" s="26"/>
      <c r="D2983" s="27">
        <v>0.0</v>
      </c>
      <c r="E2983" s="41"/>
    </row>
    <row r="2984" hidden="1">
      <c r="A2984" s="31" t="s">
        <v>1669</v>
      </c>
      <c r="B2984" s="29">
        <v>0.0</v>
      </c>
      <c r="C2984" s="26"/>
      <c r="D2984" s="27">
        <v>0.0</v>
      </c>
      <c r="E2984" s="40"/>
    </row>
    <row r="2985" hidden="1">
      <c r="A2985" s="31" t="s">
        <v>1671</v>
      </c>
      <c r="B2985" s="29">
        <v>0.0</v>
      </c>
      <c r="C2985" s="26"/>
      <c r="D2985" s="27">
        <v>0.0</v>
      </c>
      <c r="E2985" s="28"/>
    </row>
    <row r="2986" hidden="1">
      <c r="A2986" s="31" t="s">
        <v>1673</v>
      </c>
      <c r="B2986" s="29">
        <v>1375.0</v>
      </c>
      <c r="C2986" s="26">
        <v>1395.0</v>
      </c>
      <c r="D2986" s="27">
        <v>20.0</v>
      </c>
      <c r="E2986" s="28"/>
    </row>
    <row r="2987" hidden="1">
      <c r="A2987" s="58" t="s">
        <v>1674</v>
      </c>
      <c r="B2987" s="49">
        <v>88314.99999999999</v>
      </c>
      <c r="C2987" s="49">
        <v>88315.00000000001</v>
      </c>
      <c r="D2987" s="27">
        <v>2.9103830456733704E-11</v>
      </c>
      <c r="E2987" s="41"/>
    </row>
    <row r="2988" hidden="1">
      <c r="A2988" s="58" t="s">
        <v>1675</v>
      </c>
      <c r="B2988" s="29">
        <v>40593.0</v>
      </c>
      <c r="C2988" s="59">
        <v>40593.0</v>
      </c>
      <c r="D2988" s="27">
        <v>0.0</v>
      </c>
      <c r="E2988" s="41"/>
    </row>
    <row r="2989" hidden="1">
      <c r="A2989" s="58" t="s">
        <v>1676</v>
      </c>
      <c r="B2989" s="29">
        <v>38885.0</v>
      </c>
      <c r="C2989" s="59">
        <v>38516.0</v>
      </c>
      <c r="D2989" s="27">
        <v>-369.0</v>
      </c>
      <c r="E2989" s="41"/>
    </row>
    <row r="2990" hidden="1">
      <c r="A2990" s="58" t="s">
        <v>1677</v>
      </c>
      <c r="B2990" s="29">
        <v>31548.7</v>
      </c>
      <c r="C2990" s="59">
        <v>31548.7</v>
      </c>
      <c r="D2990" s="27">
        <v>0.0</v>
      </c>
      <c r="E2990" s="41"/>
    </row>
    <row r="2991" hidden="1">
      <c r="A2991" s="58" t="s">
        <v>1679</v>
      </c>
      <c r="B2991" s="29">
        <v>2509.0</v>
      </c>
      <c r="C2991" s="59">
        <v>2509.0</v>
      </c>
      <c r="D2991" s="27">
        <v>0.0</v>
      </c>
      <c r="E2991" s="41"/>
    </row>
    <row r="2992" hidden="1">
      <c r="A2992" s="58" t="s">
        <v>1680</v>
      </c>
      <c r="B2992" s="29">
        <v>0.0</v>
      </c>
      <c r="C2992" s="59">
        <v>0.0</v>
      </c>
      <c r="D2992" s="27">
        <v>0.0</v>
      </c>
      <c r="E2992" s="41"/>
    </row>
    <row r="2993" hidden="1">
      <c r="A2993" s="35" t="s">
        <v>1681</v>
      </c>
      <c r="B2993" s="49">
        <v>228596.19999999998</v>
      </c>
      <c r="C2993" s="72">
        <v>228227.2</v>
      </c>
      <c r="D2993" s="27">
        <v>-368.9999999999709</v>
      </c>
      <c r="E2993" s="41"/>
    </row>
    <row r="2994" hidden="1">
      <c r="A2994" s="36" t="s">
        <v>1682</v>
      </c>
      <c r="B2994" s="42">
        <v>5.500000000007276</v>
      </c>
      <c r="C2994" s="73">
        <v>26.5</v>
      </c>
      <c r="D2994" s="66">
        <v>20.999999999992724</v>
      </c>
      <c r="E2994" s="47"/>
    </row>
    <row r="2995" hidden="1"/>
    <row r="2996" hidden="1"/>
    <row r="2997" hidden="1">
      <c r="A2997" s="5" t="s">
        <v>1983</v>
      </c>
      <c r="B2997" s="6"/>
      <c r="C2997" s="6"/>
      <c r="D2997" s="6"/>
      <c r="E2997" s="7"/>
    </row>
    <row r="2998" hidden="1">
      <c r="A2998" s="10"/>
      <c r="B2998" s="11"/>
      <c r="C2998" s="11"/>
      <c r="D2998" s="11"/>
      <c r="E2998" s="12"/>
    </row>
    <row r="2999" hidden="1">
      <c r="A2999" s="5" t="s">
        <v>1655</v>
      </c>
      <c r="B2999" s="6"/>
      <c r="C2999" s="6"/>
      <c r="D2999" s="6"/>
      <c r="E2999" s="7"/>
    </row>
    <row r="3000" hidden="1">
      <c r="A3000" s="10"/>
      <c r="B3000" s="11"/>
      <c r="C3000" s="11"/>
      <c r="D3000" s="11"/>
      <c r="E3000" s="12"/>
    </row>
    <row r="3001">
      <c r="A3001" s="13">
        <v>46139.0</v>
      </c>
      <c r="B3001" s="6"/>
      <c r="C3001" s="54" t="s">
        <v>1656</v>
      </c>
      <c r="D3001" s="48">
        <v>46142.0</v>
      </c>
      <c r="E3001" s="7"/>
    </row>
    <row r="3002">
      <c r="A3002" s="10"/>
      <c r="B3002" s="11"/>
      <c r="C3002" s="16"/>
      <c r="D3002" s="11"/>
      <c r="E3002" s="12"/>
    </row>
    <row r="3003">
      <c r="A3003" s="55" t="s">
        <v>1985</v>
      </c>
      <c r="B3003" s="7"/>
      <c r="C3003" s="16"/>
      <c r="D3003" s="56" t="s">
        <v>2000</v>
      </c>
      <c r="E3003" s="7"/>
    </row>
    <row r="3004">
      <c r="A3004" s="10"/>
      <c r="B3004" s="12"/>
      <c r="C3004" s="16"/>
      <c r="D3004" s="11"/>
      <c r="E3004" s="12"/>
    </row>
    <row r="3005">
      <c r="A3005" s="19" t="s">
        <v>1657</v>
      </c>
      <c r="B3005" s="6"/>
      <c r="C3005" s="6"/>
      <c r="D3005" s="6"/>
      <c r="E3005" s="7"/>
    </row>
    <row r="3006">
      <c r="A3006" s="20" t="s">
        <v>1658</v>
      </c>
      <c r="B3006" s="21" t="s">
        <v>1659</v>
      </c>
      <c r="C3006" s="22" t="s">
        <v>1660</v>
      </c>
      <c r="D3006" s="21" t="s">
        <v>1661</v>
      </c>
      <c r="E3006" s="23" t="s">
        <v>13</v>
      </c>
    </row>
    <row r="3007">
      <c r="A3007" s="57" t="s">
        <v>1662</v>
      </c>
      <c r="B3007" s="25">
        <v>660.0</v>
      </c>
      <c r="C3007" s="26">
        <v>660.0</v>
      </c>
      <c r="D3007" s="27">
        <v>0.0</v>
      </c>
      <c r="E3007" s="40"/>
    </row>
    <row r="3008">
      <c r="A3008" s="57" t="s">
        <v>1663</v>
      </c>
      <c r="B3008" s="29">
        <v>6686.0</v>
      </c>
      <c r="C3008" s="26">
        <v>6686.0</v>
      </c>
      <c r="D3008" s="27">
        <v>0.0</v>
      </c>
      <c r="E3008" s="40"/>
    </row>
    <row r="3009">
      <c r="A3009" s="57" t="s">
        <v>1664</v>
      </c>
      <c r="B3009" s="29">
        <v>0.0</v>
      </c>
      <c r="C3009" s="26"/>
      <c r="D3009" s="27">
        <v>0.0</v>
      </c>
      <c r="E3009" s="41"/>
    </row>
    <row r="3010">
      <c r="A3010" s="57" t="s">
        <v>1666</v>
      </c>
      <c r="B3010" s="25">
        <v>2300.0</v>
      </c>
      <c r="C3010" s="26">
        <v>2300.0</v>
      </c>
      <c r="D3010" s="27">
        <v>0.0</v>
      </c>
      <c r="E3010" s="40"/>
    </row>
    <row r="3011">
      <c r="A3011" s="31" t="s">
        <v>1668</v>
      </c>
      <c r="B3011" s="25">
        <v>0.0</v>
      </c>
      <c r="C3011" s="26"/>
      <c r="D3011" s="27">
        <v>0.0</v>
      </c>
      <c r="E3011" s="41"/>
    </row>
    <row r="3012">
      <c r="A3012" s="31" t="s">
        <v>1669</v>
      </c>
      <c r="B3012" s="29">
        <v>100.0</v>
      </c>
      <c r="C3012" s="26">
        <v>100.0</v>
      </c>
      <c r="D3012" s="27">
        <v>0.0</v>
      </c>
      <c r="E3012" s="40" t="s">
        <v>1670</v>
      </c>
    </row>
    <row r="3013">
      <c r="A3013" s="31" t="s">
        <v>1671</v>
      </c>
      <c r="B3013" s="29">
        <v>1802.0</v>
      </c>
      <c r="C3013" s="26">
        <v>3420.0</v>
      </c>
      <c r="D3013" s="27">
        <v>1618.0</v>
      </c>
      <c r="E3013" s="28"/>
    </row>
    <row r="3014">
      <c r="A3014" s="31" t="s">
        <v>1673</v>
      </c>
      <c r="B3014" s="29">
        <v>0.0</v>
      </c>
      <c r="C3014" s="26">
        <v>270.0</v>
      </c>
      <c r="D3014" s="27">
        <v>270.0</v>
      </c>
      <c r="E3014" s="28"/>
    </row>
    <row r="3015">
      <c r="A3015" s="58" t="s">
        <v>1674</v>
      </c>
      <c r="B3015" s="49">
        <v>46135.5</v>
      </c>
      <c r="C3015" s="49">
        <v>46135.5</v>
      </c>
      <c r="D3015" s="27">
        <v>0.0</v>
      </c>
      <c r="E3015" s="41"/>
    </row>
    <row r="3016">
      <c r="A3016" s="58" t="s">
        <v>1675</v>
      </c>
      <c r="B3016" s="29">
        <v>22675.0</v>
      </c>
      <c r="C3016" s="59">
        <v>22675.0</v>
      </c>
      <c r="D3016" s="27">
        <v>0.0</v>
      </c>
      <c r="E3016" s="41"/>
    </row>
    <row r="3017">
      <c r="A3017" s="58" t="s">
        <v>1676</v>
      </c>
      <c r="B3017" s="29">
        <v>22563.0</v>
      </c>
      <c r="C3017" s="59">
        <v>21821.0</v>
      </c>
      <c r="D3017" s="27">
        <v>-742.0</v>
      </c>
      <c r="E3017" s="41"/>
    </row>
    <row r="3018">
      <c r="A3018" s="58" t="s">
        <v>1677</v>
      </c>
      <c r="B3018" s="29">
        <v>13643.0</v>
      </c>
      <c r="C3018" s="59">
        <v>13643.0</v>
      </c>
      <c r="D3018" s="27">
        <v>0.0</v>
      </c>
      <c r="E3018" s="41"/>
    </row>
    <row r="3019">
      <c r="A3019" s="58" t="s">
        <v>1679</v>
      </c>
      <c r="B3019" s="29">
        <v>618.0</v>
      </c>
      <c r="C3019" s="59">
        <v>618.0</v>
      </c>
      <c r="D3019" s="27">
        <v>0.0</v>
      </c>
      <c r="E3019" s="41"/>
    </row>
    <row r="3020">
      <c r="A3020" s="58" t="s">
        <v>1680</v>
      </c>
      <c r="B3020" s="29">
        <v>0.0</v>
      </c>
      <c r="C3020" s="59">
        <v>0.0</v>
      </c>
      <c r="D3020" s="27">
        <v>0.0</v>
      </c>
      <c r="E3020" s="41"/>
    </row>
    <row r="3021">
      <c r="A3021" s="35" t="s">
        <v>1681</v>
      </c>
      <c r="B3021" s="49">
        <v>117178.5</v>
      </c>
      <c r="C3021" s="72">
        <v>116436.50000000003</v>
      </c>
      <c r="D3021" s="27">
        <v>-741.9999999999709</v>
      </c>
      <c r="E3021" s="41"/>
    </row>
    <row r="3022">
      <c r="A3022" s="36" t="s">
        <v>1682</v>
      </c>
      <c r="B3022" s="42">
        <v>4.000000000007276</v>
      </c>
      <c r="C3022" s="73">
        <v>1891.999999999971</v>
      </c>
      <c r="D3022" s="66">
        <v>1887.9999999999636</v>
      </c>
      <c r="E3022" s="47" t="s">
        <v>3894</v>
      </c>
    </row>
    <row r="3023">
      <c r="A3023" s="39"/>
      <c r="B3023" s="60"/>
      <c r="C3023" s="75"/>
      <c r="D3023" s="61"/>
      <c r="E3023" s="69"/>
    </row>
    <row r="3024">
      <c r="A3024" s="39"/>
      <c r="B3024" s="60"/>
      <c r="C3024" s="75"/>
      <c r="D3024" s="61"/>
      <c r="E3024" s="69"/>
    </row>
    <row r="3025">
      <c r="A3025" s="5" t="s">
        <v>1983</v>
      </c>
      <c r="B3025" s="6"/>
      <c r="C3025" s="6"/>
      <c r="D3025" s="6"/>
      <c r="E3025" s="7"/>
    </row>
    <row r="3026">
      <c r="A3026" s="10"/>
      <c r="B3026" s="11"/>
      <c r="C3026" s="11"/>
      <c r="D3026" s="11"/>
      <c r="E3026" s="12"/>
    </row>
    <row r="3027">
      <c r="A3027" s="5" t="s">
        <v>1655</v>
      </c>
      <c r="B3027" s="6"/>
      <c r="C3027" s="6"/>
      <c r="D3027" s="6"/>
      <c r="E3027" s="7"/>
    </row>
    <row r="3028">
      <c r="A3028" s="10"/>
      <c r="B3028" s="11"/>
      <c r="C3028" s="11"/>
      <c r="D3028" s="11"/>
      <c r="E3028" s="12"/>
    </row>
    <row r="3029">
      <c r="A3029" s="13">
        <v>46143.0</v>
      </c>
      <c r="B3029" s="6"/>
      <c r="C3029" s="54" t="s">
        <v>1656</v>
      </c>
      <c r="D3029" s="48">
        <v>46145.0</v>
      </c>
      <c r="E3029" s="7"/>
    </row>
    <row r="3030">
      <c r="A3030" s="10"/>
      <c r="B3030" s="11"/>
      <c r="C3030" s="16"/>
      <c r="D3030" s="11"/>
      <c r="E3030" s="12"/>
    </row>
    <row r="3031">
      <c r="A3031" s="55" t="s">
        <v>1992</v>
      </c>
      <c r="B3031" s="7"/>
      <c r="C3031" s="16"/>
      <c r="D3031" s="56" t="s">
        <v>1986</v>
      </c>
      <c r="E3031" s="7"/>
    </row>
    <row r="3032">
      <c r="A3032" s="10"/>
      <c r="B3032" s="12"/>
      <c r="C3032" s="16"/>
      <c r="D3032" s="11"/>
      <c r="E3032" s="12"/>
    </row>
    <row r="3033">
      <c r="A3033" s="19" t="s">
        <v>1657</v>
      </c>
      <c r="B3033" s="6"/>
      <c r="C3033" s="6"/>
      <c r="D3033" s="6"/>
      <c r="E3033" s="7"/>
    </row>
    <row r="3034">
      <c r="A3034" s="20" t="s">
        <v>1658</v>
      </c>
      <c r="B3034" s="21" t="s">
        <v>1659</v>
      </c>
      <c r="C3034" s="22" t="s">
        <v>1660</v>
      </c>
      <c r="D3034" s="21" t="s">
        <v>1661</v>
      </c>
      <c r="E3034" s="23" t="s">
        <v>13</v>
      </c>
    </row>
    <row r="3035">
      <c r="A3035" s="57" t="s">
        <v>1662</v>
      </c>
      <c r="B3035" s="25">
        <v>2981.0</v>
      </c>
      <c r="C3035" s="26">
        <v>1981.0</v>
      </c>
      <c r="D3035" s="27">
        <v>-1000.0</v>
      </c>
      <c r="E3035" s="40"/>
    </row>
    <row r="3036">
      <c r="A3036" s="57" t="s">
        <v>1663</v>
      </c>
      <c r="B3036" s="29">
        <v>7547.0</v>
      </c>
      <c r="C3036" s="26">
        <v>7547.0</v>
      </c>
      <c r="D3036" s="27">
        <v>0.0</v>
      </c>
      <c r="E3036" s="40"/>
    </row>
    <row r="3037">
      <c r="A3037" s="57" t="s">
        <v>1664</v>
      </c>
      <c r="B3037" s="29">
        <v>0.0</v>
      </c>
      <c r="C3037" s="26"/>
      <c r="D3037" s="27">
        <v>0.0</v>
      </c>
      <c r="E3037" s="41"/>
    </row>
    <row r="3038">
      <c r="A3038" s="57" t="s">
        <v>1666</v>
      </c>
      <c r="B3038" s="25">
        <v>0.0</v>
      </c>
      <c r="C3038" s="26"/>
      <c r="D3038" s="27">
        <v>0.0</v>
      </c>
      <c r="E3038" s="40"/>
    </row>
    <row r="3039">
      <c r="A3039" s="31" t="s">
        <v>1668</v>
      </c>
      <c r="B3039" s="25">
        <v>0.0</v>
      </c>
      <c r="C3039" s="26"/>
      <c r="D3039" s="27">
        <v>0.0</v>
      </c>
      <c r="E3039" s="41"/>
    </row>
    <row r="3040">
      <c r="A3040" s="31" t="s">
        <v>1669</v>
      </c>
      <c r="B3040" s="29">
        <v>0.0</v>
      </c>
      <c r="C3040" s="26"/>
      <c r="D3040" s="27">
        <v>0.0</v>
      </c>
      <c r="E3040" s="40"/>
    </row>
    <row r="3041">
      <c r="A3041" s="31" t="s">
        <v>1671</v>
      </c>
      <c r="B3041" s="29">
        <v>833.0</v>
      </c>
      <c r="C3041" s="26"/>
      <c r="D3041" s="27">
        <v>-833.0</v>
      </c>
      <c r="E3041" s="28"/>
    </row>
    <row r="3042">
      <c r="A3042" s="31" t="s">
        <v>1673</v>
      </c>
      <c r="B3042" s="29">
        <v>135.0</v>
      </c>
      <c r="C3042" s="26">
        <v>135.0</v>
      </c>
      <c r="D3042" s="27">
        <v>0.0</v>
      </c>
      <c r="E3042" s="28"/>
    </row>
    <row r="3043">
      <c r="A3043" s="58" t="s">
        <v>1674</v>
      </c>
      <c r="B3043" s="49">
        <v>36345.0</v>
      </c>
      <c r="C3043" s="49">
        <v>36345.0</v>
      </c>
      <c r="D3043" s="27">
        <v>0.0</v>
      </c>
      <c r="E3043" s="41"/>
    </row>
    <row r="3044">
      <c r="A3044" s="58" t="s">
        <v>1675</v>
      </c>
      <c r="B3044" s="29">
        <v>22966.0</v>
      </c>
      <c r="C3044" s="59">
        <v>22966.0</v>
      </c>
      <c r="D3044" s="27">
        <v>0.0</v>
      </c>
      <c r="E3044" s="41"/>
    </row>
    <row r="3045">
      <c r="A3045" s="58" t="s">
        <v>1676</v>
      </c>
      <c r="B3045" s="29">
        <v>20782.0</v>
      </c>
      <c r="C3045" s="59">
        <v>20782.0</v>
      </c>
      <c r="D3045" s="27">
        <v>0.0</v>
      </c>
      <c r="E3045" s="41"/>
    </row>
    <row r="3046">
      <c r="A3046" s="58" t="s">
        <v>1677</v>
      </c>
      <c r="B3046" s="29">
        <v>15906.0</v>
      </c>
      <c r="C3046" s="59">
        <v>15906.0</v>
      </c>
      <c r="D3046" s="27">
        <v>0.0</v>
      </c>
      <c r="E3046" s="41"/>
    </row>
    <row r="3047">
      <c r="A3047" s="58" t="s">
        <v>1679</v>
      </c>
      <c r="B3047" s="29">
        <v>702.0</v>
      </c>
      <c r="C3047" s="59">
        <v>702.0</v>
      </c>
      <c r="D3047" s="27">
        <v>0.0</v>
      </c>
      <c r="E3047" s="41"/>
    </row>
    <row r="3048">
      <c r="A3048" s="58" t="s">
        <v>1680</v>
      </c>
      <c r="B3048" s="29">
        <v>0.0</v>
      </c>
      <c r="C3048" s="59">
        <v>0.0</v>
      </c>
      <c r="D3048" s="27">
        <v>0.0</v>
      </c>
      <c r="E3048" s="41"/>
    </row>
    <row r="3049">
      <c r="A3049" s="35" t="s">
        <v>1681</v>
      </c>
      <c r="B3049" s="49">
        <v>108196.5</v>
      </c>
      <c r="C3049" s="72">
        <v>108196.5</v>
      </c>
      <c r="D3049" s="27">
        <v>0.0</v>
      </c>
      <c r="E3049" s="41"/>
    </row>
    <row r="3050">
      <c r="A3050" s="36" t="s">
        <v>1682</v>
      </c>
      <c r="B3050" s="42">
        <v>0.5</v>
      </c>
      <c r="C3050" s="73">
        <v>-1832.5</v>
      </c>
      <c r="D3050" s="66">
        <v>-1833.0</v>
      </c>
      <c r="E3050" s="47" t="s">
        <v>1984</v>
      </c>
    </row>
    <row r="3051">
      <c r="A3051" s="39"/>
      <c r="B3051" s="60"/>
      <c r="C3051" s="75"/>
      <c r="D3051" s="61"/>
      <c r="E3051" s="69"/>
    </row>
    <row r="3052">
      <c r="A3052" s="39"/>
      <c r="B3052" s="60"/>
      <c r="C3052" s="75"/>
      <c r="D3052" s="61"/>
      <c r="E3052" s="69"/>
    </row>
    <row r="3053">
      <c r="A3053" s="5" t="s">
        <v>1983</v>
      </c>
      <c r="B3053" s="6"/>
      <c r="C3053" s="6"/>
      <c r="D3053" s="6"/>
      <c r="E3053" s="7"/>
    </row>
    <row r="3054">
      <c r="A3054" s="10"/>
      <c r="B3054" s="11"/>
      <c r="C3054" s="11"/>
      <c r="D3054" s="11"/>
      <c r="E3054" s="12"/>
    </row>
    <row r="3055">
      <c r="A3055" s="5" t="s">
        <v>1655</v>
      </c>
      <c r="B3055" s="6"/>
      <c r="C3055" s="6"/>
      <c r="D3055" s="6"/>
      <c r="E3055" s="7"/>
    </row>
    <row r="3056">
      <c r="A3056" s="10"/>
      <c r="B3056" s="11"/>
      <c r="C3056" s="11"/>
      <c r="D3056" s="11"/>
      <c r="E3056" s="12"/>
    </row>
    <row r="3057">
      <c r="A3057" s="13">
        <v>46143.0</v>
      </c>
      <c r="B3057" s="6"/>
      <c r="C3057" s="54" t="s">
        <v>1656</v>
      </c>
      <c r="D3057" s="48">
        <v>46145.0</v>
      </c>
      <c r="E3057" s="7"/>
    </row>
    <row r="3058">
      <c r="A3058" s="10"/>
      <c r="B3058" s="11"/>
      <c r="C3058" s="16"/>
      <c r="D3058" s="11"/>
      <c r="E3058" s="12"/>
    </row>
    <row r="3059">
      <c r="A3059" s="55" t="s">
        <v>1992</v>
      </c>
      <c r="B3059" s="7"/>
      <c r="C3059" s="16"/>
      <c r="D3059" s="56" t="s">
        <v>1986</v>
      </c>
      <c r="E3059" s="7"/>
    </row>
    <row r="3060">
      <c r="A3060" s="10"/>
      <c r="B3060" s="12"/>
      <c r="C3060" s="16"/>
      <c r="D3060" s="11"/>
      <c r="E3060" s="12"/>
    </row>
    <row r="3061">
      <c r="A3061" s="19" t="s">
        <v>1657</v>
      </c>
      <c r="B3061" s="6"/>
      <c r="C3061" s="6"/>
      <c r="D3061" s="6"/>
      <c r="E3061" s="7"/>
    </row>
    <row r="3062">
      <c r="A3062" s="20" t="s">
        <v>1658</v>
      </c>
      <c r="B3062" s="21" t="s">
        <v>1659</v>
      </c>
      <c r="C3062" s="22" t="s">
        <v>1660</v>
      </c>
      <c r="D3062" s="21" t="s">
        <v>1661</v>
      </c>
      <c r="E3062" s="23" t="s">
        <v>13</v>
      </c>
    </row>
    <row r="3063">
      <c r="A3063" s="57" t="s">
        <v>1662</v>
      </c>
      <c r="B3063" s="25">
        <v>2981.0</v>
      </c>
      <c r="C3063" s="26">
        <v>1981.0</v>
      </c>
      <c r="D3063" s="27">
        <v>-1000.0</v>
      </c>
      <c r="E3063" s="40"/>
    </row>
    <row r="3064">
      <c r="A3064" s="57" t="s">
        <v>1663</v>
      </c>
      <c r="B3064" s="29">
        <v>7547.0</v>
      </c>
      <c r="C3064" s="26">
        <v>7547.0</v>
      </c>
      <c r="D3064" s="27">
        <v>0.0</v>
      </c>
      <c r="E3064" s="40"/>
    </row>
    <row r="3065">
      <c r="A3065" s="57" t="s">
        <v>1664</v>
      </c>
      <c r="B3065" s="29">
        <v>0.0</v>
      </c>
      <c r="C3065" s="26"/>
      <c r="D3065" s="27">
        <v>0.0</v>
      </c>
      <c r="E3065" s="41"/>
    </row>
    <row r="3066">
      <c r="A3066" s="57" t="s">
        <v>1666</v>
      </c>
      <c r="B3066" s="25">
        <v>0.0</v>
      </c>
      <c r="C3066" s="26"/>
      <c r="D3066" s="27">
        <v>0.0</v>
      </c>
      <c r="E3066" s="40"/>
    </row>
    <row r="3067">
      <c r="A3067" s="31" t="s">
        <v>1668</v>
      </c>
      <c r="B3067" s="25">
        <v>0.0</v>
      </c>
      <c r="C3067" s="26"/>
      <c r="D3067" s="27">
        <v>0.0</v>
      </c>
      <c r="E3067" s="41"/>
    </row>
    <row r="3068">
      <c r="A3068" s="31" t="s">
        <v>1669</v>
      </c>
      <c r="B3068" s="29">
        <v>0.0</v>
      </c>
      <c r="C3068" s="26"/>
      <c r="D3068" s="27">
        <v>0.0</v>
      </c>
      <c r="E3068" s="40"/>
    </row>
    <row r="3069">
      <c r="A3069" s="31" t="s">
        <v>1671</v>
      </c>
      <c r="B3069" s="29">
        <v>833.0</v>
      </c>
      <c r="C3069" s="26"/>
      <c r="D3069" s="27">
        <v>-833.0</v>
      </c>
      <c r="E3069" s="28"/>
    </row>
    <row r="3070">
      <c r="A3070" s="31" t="s">
        <v>1673</v>
      </c>
      <c r="B3070" s="29">
        <v>135.0</v>
      </c>
      <c r="C3070" s="26">
        <v>135.0</v>
      </c>
      <c r="D3070" s="27">
        <v>0.0</v>
      </c>
      <c r="E3070" s="28"/>
    </row>
    <row r="3071">
      <c r="A3071" s="58" t="s">
        <v>1674</v>
      </c>
      <c r="B3071" s="49">
        <v>36345.0</v>
      </c>
      <c r="C3071" s="49">
        <v>36345.0</v>
      </c>
      <c r="D3071" s="27">
        <v>0.0</v>
      </c>
      <c r="E3071" s="41"/>
    </row>
    <row r="3072">
      <c r="A3072" s="58" t="s">
        <v>1675</v>
      </c>
      <c r="B3072" s="29">
        <v>22966.0</v>
      </c>
      <c r="C3072" s="59">
        <v>22966.0</v>
      </c>
      <c r="D3072" s="27">
        <v>0.0</v>
      </c>
      <c r="E3072" s="41"/>
    </row>
    <row r="3073">
      <c r="A3073" s="58" t="s">
        <v>1676</v>
      </c>
      <c r="B3073" s="29">
        <v>20782.0</v>
      </c>
      <c r="C3073" s="59">
        <v>20782.0</v>
      </c>
      <c r="D3073" s="27">
        <v>0.0</v>
      </c>
      <c r="E3073" s="41"/>
    </row>
    <row r="3074">
      <c r="A3074" s="58" t="s">
        <v>1677</v>
      </c>
      <c r="B3074" s="29">
        <v>15906.0</v>
      </c>
      <c r="C3074" s="59">
        <v>15906.0</v>
      </c>
      <c r="D3074" s="27">
        <v>0.0</v>
      </c>
      <c r="E3074" s="41"/>
    </row>
    <row r="3075">
      <c r="A3075" s="58" t="s">
        <v>1679</v>
      </c>
      <c r="B3075" s="29">
        <v>702.0</v>
      </c>
      <c r="C3075" s="59">
        <v>702.0</v>
      </c>
      <c r="D3075" s="27">
        <v>0.0</v>
      </c>
      <c r="E3075" s="41"/>
    </row>
    <row r="3076">
      <c r="A3076" s="58" t="s">
        <v>1680</v>
      </c>
      <c r="B3076" s="29">
        <v>0.0</v>
      </c>
      <c r="C3076" s="59">
        <v>0.0</v>
      </c>
      <c r="D3076" s="27">
        <v>0.0</v>
      </c>
      <c r="E3076" s="41"/>
    </row>
    <row r="3077">
      <c r="A3077" s="35" t="s">
        <v>1681</v>
      </c>
      <c r="B3077" s="49">
        <v>108196.5</v>
      </c>
      <c r="C3077" s="72">
        <v>108196.5</v>
      </c>
      <c r="D3077" s="27">
        <v>0.0</v>
      </c>
      <c r="E3077" s="41"/>
    </row>
    <row r="3078">
      <c r="A3078" s="36" t="s">
        <v>1682</v>
      </c>
      <c r="B3078" s="42">
        <v>0.5</v>
      </c>
      <c r="C3078" s="73">
        <v>-1832.5</v>
      </c>
      <c r="D3078" s="66">
        <v>-1833.0</v>
      </c>
      <c r="E3078" s="47" t="s">
        <v>1984</v>
      </c>
    </row>
    <row r="3079">
      <c r="A3079" s="39"/>
      <c r="B3079" s="60"/>
      <c r="C3079" s="75"/>
      <c r="D3079" s="61"/>
      <c r="E3079" s="69"/>
    </row>
    <row r="3080">
      <c r="A3080" s="39"/>
      <c r="B3080" s="60"/>
      <c r="C3080" s="75"/>
      <c r="D3080" s="61"/>
      <c r="E3080" s="69"/>
    </row>
    <row r="3081">
      <c r="A3081" s="39"/>
      <c r="B3081" s="60"/>
      <c r="C3081" s="75"/>
      <c r="D3081" s="61"/>
      <c r="E3081" s="69"/>
    </row>
    <row r="3082">
      <c r="A3082" s="39"/>
      <c r="B3082" s="60"/>
      <c r="C3082" s="75"/>
      <c r="D3082" s="61"/>
      <c r="E3082" s="69"/>
    </row>
    <row r="3083">
      <c r="A3083" s="39"/>
      <c r="B3083" s="60"/>
      <c r="C3083" s="75"/>
      <c r="D3083" s="61"/>
      <c r="E3083" s="69"/>
    </row>
    <row r="3084">
      <c r="A3084" s="39"/>
      <c r="B3084" s="60"/>
      <c r="C3084" s="75"/>
      <c r="D3084" s="61"/>
      <c r="E3084" s="69"/>
    </row>
    <row r="3085">
      <c r="A3085" s="39"/>
      <c r="B3085" s="60"/>
      <c r="C3085" s="75"/>
      <c r="D3085" s="61"/>
      <c r="E3085" s="69"/>
    </row>
    <row r="3086">
      <c r="A3086" s="39"/>
      <c r="B3086" s="60"/>
      <c r="C3086" s="75"/>
      <c r="D3086" s="61"/>
      <c r="E3086" s="69"/>
    </row>
    <row r="3087">
      <c r="A3087" s="39"/>
      <c r="B3087" s="60"/>
      <c r="C3087" s="75"/>
      <c r="D3087" s="61"/>
      <c r="E3087" s="69"/>
    </row>
    <row r="3088">
      <c r="A3088" s="39"/>
      <c r="B3088" s="60"/>
      <c r="C3088" s="75"/>
      <c r="D3088" s="61"/>
      <c r="E3088" s="69"/>
    </row>
    <row r="3089">
      <c r="A3089" s="39"/>
      <c r="B3089" s="60"/>
      <c r="C3089" s="75"/>
      <c r="D3089" s="61"/>
      <c r="E3089" s="69"/>
    </row>
    <row r="3090">
      <c r="A3090" s="39"/>
      <c r="B3090" s="60"/>
      <c r="C3090" s="75"/>
      <c r="D3090" s="61"/>
      <c r="E3090" s="69"/>
    </row>
    <row r="3091">
      <c r="A3091" s="39"/>
      <c r="B3091" s="60"/>
      <c r="C3091" s="75"/>
      <c r="D3091" s="61"/>
      <c r="E3091" s="69"/>
    </row>
    <row r="3092">
      <c r="A3092" s="39"/>
      <c r="B3092" s="60"/>
      <c r="C3092" s="75"/>
      <c r="D3092" s="61"/>
      <c r="E3092" s="69"/>
    </row>
    <row r="3093">
      <c r="A3093" s="39"/>
      <c r="B3093" s="60"/>
      <c r="C3093" s="75"/>
      <c r="D3093" s="61"/>
      <c r="E3093" s="69"/>
    </row>
    <row r="3094">
      <c r="A3094" s="39"/>
      <c r="B3094" s="60"/>
      <c r="C3094" s="75"/>
      <c r="D3094" s="61"/>
      <c r="E3094" s="69"/>
    </row>
    <row r="3095">
      <c r="A3095" s="39"/>
      <c r="B3095" s="60"/>
      <c r="C3095" s="75"/>
      <c r="D3095" s="61"/>
      <c r="E3095" s="69"/>
    </row>
    <row r="3096">
      <c r="A3096" s="39"/>
      <c r="B3096" s="60"/>
      <c r="C3096" s="75"/>
      <c r="D3096" s="61"/>
      <c r="E3096" s="69"/>
    </row>
    <row r="3097">
      <c r="A3097" s="39"/>
      <c r="B3097" s="60"/>
      <c r="C3097" s="75"/>
      <c r="D3097" s="61"/>
      <c r="E3097" s="69"/>
    </row>
    <row r="3098">
      <c r="A3098" s="39"/>
      <c r="B3098" s="60"/>
      <c r="C3098" s="75"/>
      <c r="D3098" s="61"/>
      <c r="E3098" s="69"/>
    </row>
    <row r="3099">
      <c r="A3099" s="39"/>
      <c r="B3099" s="60"/>
      <c r="C3099" s="75"/>
      <c r="D3099" s="61"/>
      <c r="E3099" s="69"/>
    </row>
    <row r="3100">
      <c r="A3100" s="39"/>
      <c r="B3100" s="60"/>
      <c r="C3100" s="75"/>
      <c r="D3100" s="61"/>
      <c r="E3100" s="69"/>
    </row>
  </sheetData>
  <mergeCells count="880">
    <mergeCell ref="A2249:E2249"/>
    <mergeCell ref="A2269:E2270"/>
    <mergeCell ref="A2271:E2272"/>
    <mergeCell ref="A2273:B2274"/>
    <mergeCell ref="C2273:C2276"/>
    <mergeCell ref="D2273:E2274"/>
    <mergeCell ref="A2275:B2276"/>
    <mergeCell ref="D2275:E2276"/>
    <mergeCell ref="A2277:E2277"/>
    <mergeCell ref="A2297:E2298"/>
    <mergeCell ref="A2299:E2300"/>
    <mergeCell ref="A2301:B2302"/>
    <mergeCell ref="C2301:C2304"/>
    <mergeCell ref="A2303:B2304"/>
    <mergeCell ref="D2133:E2134"/>
    <mergeCell ref="D2135:E2136"/>
    <mergeCell ref="A2137:E2137"/>
    <mergeCell ref="A2157:E2158"/>
    <mergeCell ref="A2159:E2160"/>
    <mergeCell ref="C2161:C2164"/>
    <mergeCell ref="D2161:E2162"/>
    <mergeCell ref="D2189:E2190"/>
    <mergeCell ref="D2191:E2192"/>
    <mergeCell ref="D2163:E2164"/>
    <mergeCell ref="A2165:E2165"/>
    <mergeCell ref="A2185:E2186"/>
    <mergeCell ref="A2187:E2188"/>
    <mergeCell ref="A2189:B2190"/>
    <mergeCell ref="C2189:C2192"/>
    <mergeCell ref="A2191:B2192"/>
    <mergeCell ref="A2193:E2193"/>
    <mergeCell ref="A2213:E2214"/>
    <mergeCell ref="A2215:E2216"/>
    <mergeCell ref="A2217:B2218"/>
    <mergeCell ref="C2217:C2220"/>
    <mergeCell ref="D2217:E2218"/>
    <mergeCell ref="A2219:B2220"/>
    <mergeCell ref="D2245:E2246"/>
    <mergeCell ref="D2247:E2248"/>
    <mergeCell ref="D2219:E2220"/>
    <mergeCell ref="A2221:E2221"/>
    <mergeCell ref="A2241:E2242"/>
    <mergeCell ref="A2243:E2244"/>
    <mergeCell ref="A2245:B2246"/>
    <mergeCell ref="C2245:C2248"/>
    <mergeCell ref="A2247:B2248"/>
    <mergeCell ref="A2329:B2330"/>
    <mergeCell ref="A2331:B2332"/>
    <mergeCell ref="A2417:E2417"/>
    <mergeCell ref="A2437:E2438"/>
    <mergeCell ref="A2439:E2440"/>
    <mergeCell ref="A2441:B2442"/>
    <mergeCell ref="C2441:C2444"/>
    <mergeCell ref="D2441:E2442"/>
    <mergeCell ref="A2443:B2444"/>
    <mergeCell ref="D2443:E2444"/>
    <mergeCell ref="A2445:E2445"/>
    <mergeCell ref="A2465:E2466"/>
    <mergeCell ref="A2467:E2468"/>
    <mergeCell ref="A2469:B2470"/>
    <mergeCell ref="C2469:C2472"/>
    <mergeCell ref="A2471:B2472"/>
    <mergeCell ref="D2301:E2302"/>
    <mergeCell ref="D2303:E2304"/>
    <mergeCell ref="A2305:E2305"/>
    <mergeCell ref="A2325:E2326"/>
    <mergeCell ref="A2327:E2328"/>
    <mergeCell ref="C2329:C2332"/>
    <mergeCell ref="D2329:E2330"/>
    <mergeCell ref="D2357:E2358"/>
    <mergeCell ref="D2359:E2360"/>
    <mergeCell ref="D2331:E2332"/>
    <mergeCell ref="A2333:E2333"/>
    <mergeCell ref="A2353:E2354"/>
    <mergeCell ref="A2355:E2356"/>
    <mergeCell ref="A2357:B2358"/>
    <mergeCell ref="C2357:C2360"/>
    <mergeCell ref="A2359:B2360"/>
    <mergeCell ref="A2361:E2361"/>
    <mergeCell ref="A2381:E2382"/>
    <mergeCell ref="A2383:E2384"/>
    <mergeCell ref="A2385:B2386"/>
    <mergeCell ref="C2385:C2388"/>
    <mergeCell ref="D2385:E2386"/>
    <mergeCell ref="A2387:B2388"/>
    <mergeCell ref="D2413:E2414"/>
    <mergeCell ref="D2415:E2416"/>
    <mergeCell ref="D2387:E2388"/>
    <mergeCell ref="A2389:E2389"/>
    <mergeCell ref="A2409:E2410"/>
    <mergeCell ref="A2411:E2412"/>
    <mergeCell ref="A2413:B2414"/>
    <mergeCell ref="C2413:C2416"/>
    <mergeCell ref="A2415:B2416"/>
    <mergeCell ref="A2497:B2498"/>
    <mergeCell ref="A2499:B2500"/>
    <mergeCell ref="A2585:E2585"/>
    <mergeCell ref="A2605:E2606"/>
    <mergeCell ref="A2607:E2608"/>
    <mergeCell ref="A2609:B2610"/>
    <mergeCell ref="C2609:C2612"/>
    <mergeCell ref="D2609:E2610"/>
    <mergeCell ref="A2611:B2612"/>
    <mergeCell ref="D2611:E2612"/>
    <mergeCell ref="A2613:E2613"/>
    <mergeCell ref="A2633:E2634"/>
    <mergeCell ref="A2635:E2636"/>
    <mergeCell ref="A2637:B2638"/>
    <mergeCell ref="C2637:C2640"/>
    <mergeCell ref="A2639:B2640"/>
    <mergeCell ref="D2469:E2470"/>
    <mergeCell ref="D2471:E2472"/>
    <mergeCell ref="A2473:E2473"/>
    <mergeCell ref="A2493:E2494"/>
    <mergeCell ref="A2495:E2496"/>
    <mergeCell ref="C2497:C2500"/>
    <mergeCell ref="D2497:E2498"/>
    <mergeCell ref="D2525:E2526"/>
    <mergeCell ref="D2527:E2528"/>
    <mergeCell ref="D2499:E2500"/>
    <mergeCell ref="A2501:E2501"/>
    <mergeCell ref="A2521:E2522"/>
    <mergeCell ref="A2523:E2524"/>
    <mergeCell ref="A2525:B2526"/>
    <mergeCell ref="C2525:C2528"/>
    <mergeCell ref="A2527:B2528"/>
    <mergeCell ref="A2529:E2529"/>
    <mergeCell ref="A2549:E2550"/>
    <mergeCell ref="A2551:E2552"/>
    <mergeCell ref="A2553:B2554"/>
    <mergeCell ref="C2553:C2556"/>
    <mergeCell ref="D2553:E2554"/>
    <mergeCell ref="A2555:B2556"/>
    <mergeCell ref="D2581:E2582"/>
    <mergeCell ref="D2583:E2584"/>
    <mergeCell ref="D2555:E2556"/>
    <mergeCell ref="A2557:E2557"/>
    <mergeCell ref="A2577:E2578"/>
    <mergeCell ref="A2579:E2580"/>
    <mergeCell ref="A2581:B2582"/>
    <mergeCell ref="C2581:C2584"/>
    <mergeCell ref="A2583:B2584"/>
    <mergeCell ref="A2665:B2666"/>
    <mergeCell ref="A2667:B2668"/>
    <mergeCell ref="A2753:E2753"/>
    <mergeCell ref="A2773:E2774"/>
    <mergeCell ref="A2775:E2776"/>
    <mergeCell ref="A2777:B2778"/>
    <mergeCell ref="C2777:C2780"/>
    <mergeCell ref="D2777:E2778"/>
    <mergeCell ref="A2779:B2780"/>
    <mergeCell ref="D2779:E2780"/>
    <mergeCell ref="A2781:E2781"/>
    <mergeCell ref="A2801:E2802"/>
    <mergeCell ref="A2803:E2804"/>
    <mergeCell ref="A2805:B2806"/>
    <mergeCell ref="C2805:C2808"/>
    <mergeCell ref="A2807:B2808"/>
    <mergeCell ref="D2637:E2638"/>
    <mergeCell ref="D2639:E2640"/>
    <mergeCell ref="A2641:E2641"/>
    <mergeCell ref="A2661:E2662"/>
    <mergeCell ref="A2663:E2664"/>
    <mergeCell ref="C2665:C2668"/>
    <mergeCell ref="D2665:E2666"/>
    <mergeCell ref="D2693:E2694"/>
    <mergeCell ref="D2695:E2696"/>
    <mergeCell ref="D2667:E2668"/>
    <mergeCell ref="A2669:E2669"/>
    <mergeCell ref="A2689:E2690"/>
    <mergeCell ref="A2691:E2692"/>
    <mergeCell ref="A2693:B2694"/>
    <mergeCell ref="C2693:C2696"/>
    <mergeCell ref="A2695:B2696"/>
    <mergeCell ref="A2697:E2697"/>
    <mergeCell ref="A2717:E2718"/>
    <mergeCell ref="A2719:E2720"/>
    <mergeCell ref="A2721:B2722"/>
    <mergeCell ref="C2721:C2724"/>
    <mergeCell ref="D2721:E2722"/>
    <mergeCell ref="A2723:B2724"/>
    <mergeCell ref="D2749:E2750"/>
    <mergeCell ref="D2751:E2752"/>
    <mergeCell ref="D2723:E2724"/>
    <mergeCell ref="A2725:E2725"/>
    <mergeCell ref="A2745:E2746"/>
    <mergeCell ref="A2747:E2748"/>
    <mergeCell ref="A2749:B2750"/>
    <mergeCell ref="C2749:C2752"/>
    <mergeCell ref="A2751:B2752"/>
    <mergeCell ref="A2833:B2834"/>
    <mergeCell ref="A2835:B2836"/>
    <mergeCell ref="A2921:E2921"/>
    <mergeCell ref="A2941:E2942"/>
    <mergeCell ref="A2943:E2944"/>
    <mergeCell ref="A2945:B2946"/>
    <mergeCell ref="C2945:C2948"/>
    <mergeCell ref="D2945:E2946"/>
    <mergeCell ref="A2947:B2948"/>
    <mergeCell ref="D2947:E2948"/>
    <mergeCell ref="A2949:E2949"/>
    <mergeCell ref="A2969:E2970"/>
    <mergeCell ref="A2971:E2972"/>
    <mergeCell ref="A2973:B2974"/>
    <mergeCell ref="C2973:C2976"/>
    <mergeCell ref="A2975:B2976"/>
    <mergeCell ref="D2805:E2806"/>
    <mergeCell ref="D2807:E2808"/>
    <mergeCell ref="A2809:E2809"/>
    <mergeCell ref="A2829:E2830"/>
    <mergeCell ref="A2831:E2832"/>
    <mergeCell ref="C2833:C2836"/>
    <mergeCell ref="D2833:E2834"/>
    <mergeCell ref="D2861:E2862"/>
    <mergeCell ref="D2863:E2864"/>
    <mergeCell ref="D2835:E2836"/>
    <mergeCell ref="A2837:E2837"/>
    <mergeCell ref="A2857:E2858"/>
    <mergeCell ref="A2859:E2860"/>
    <mergeCell ref="A2861:B2862"/>
    <mergeCell ref="C2861:C2864"/>
    <mergeCell ref="A2863:B2864"/>
    <mergeCell ref="A2865:E2865"/>
    <mergeCell ref="A2885:E2886"/>
    <mergeCell ref="A2887:E2888"/>
    <mergeCell ref="A2889:B2890"/>
    <mergeCell ref="C2889:C2892"/>
    <mergeCell ref="D2889:E2890"/>
    <mergeCell ref="A2891:B2892"/>
    <mergeCell ref="D2917:E2918"/>
    <mergeCell ref="D2919:E2920"/>
    <mergeCell ref="D2891:E2892"/>
    <mergeCell ref="A2893:E2893"/>
    <mergeCell ref="A2913:E2914"/>
    <mergeCell ref="A2915:E2916"/>
    <mergeCell ref="A2917:B2918"/>
    <mergeCell ref="C2917:C2920"/>
    <mergeCell ref="A2919:B2920"/>
    <mergeCell ref="A3001:B3002"/>
    <mergeCell ref="A3003:B3004"/>
    <mergeCell ref="A737:E737"/>
    <mergeCell ref="A757:E758"/>
    <mergeCell ref="A759:E760"/>
    <mergeCell ref="A761:B762"/>
    <mergeCell ref="C761:C764"/>
    <mergeCell ref="D761:E762"/>
    <mergeCell ref="A763:B764"/>
    <mergeCell ref="D763:E764"/>
    <mergeCell ref="A765:E765"/>
    <mergeCell ref="A785:E786"/>
    <mergeCell ref="A787:E788"/>
    <mergeCell ref="A789:B790"/>
    <mergeCell ref="C789:C792"/>
    <mergeCell ref="A791:B792"/>
    <mergeCell ref="D621:E622"/>
    <mergeCell ref="D623:E624"/>
    <mergeCell ref="A625:E625"/>
    <mergeCell ref="A645:E646"/>
    <mergeCell ref="A647:E648"/>
    <mergeCell ref="C649:C652"/>
    <mergeCell ref="D649:E650"/>
    <mergeCell ref="D677:E678"/>
    <mergeCell ref="D679:E680"/>
    <mergeCell ref="D651:E652"/>
    <mergeCell ref="A653:E653"/>
    <mergeCell ref="A673:E674"/>
    <mergeCell ref="A675:E676"/>
    <mergeCell ref="A677:B678"/>
    <mergeCell ref="C677:C680"/>
    <mergeCell ref="A679:B680"/>
    <mergeCell ref="A681:E681"/>
    <mergeCell ref="A701:E702"/>
    <mergeCell ref="A703:E704"/>
    <mergeCell ref="A705:B706"/>
    <mergeCell ref="C705:C708"/>
    <mergeCell ref="D705:E706"/>
    <mergeCell ref="A707:B708"/>
    <mergeCell ref="D733:E734"/>
    <mergeCell ref="D735:E736"/>
    <mergeCell ref="D707:E708"/>
    <mergeCell ref="A709:E709"/>
    <mergeCell ref="A729:E730"/>
    <mergeCell ref="A731:E732"/>
    <mergeCell ref="A733:B734"/>
    <mergeCell ref="C733:C736"/>
    <mergeCell ref="A735:B736"/>
    <mergeCell ref="A817:B818"/>
    <mergeCell ref="A819:B820"/>
    <mergeCell ref="A905:E905"/>
    <mergeCell ref="A925:E926"/>
    <mergeCell ref="A927:E928"/>
    <mergeCell ref="A929:B930"/>
    <mergeCell ref="C929:C932"/>
    <mergeCell ref="D929:E930"/>
    <mergeCell ref="A931:B932"/>
    <mergeCell ref="D931:E932"/>
    <mergeCell ref="A933:E933"/>
    <mergeCell ref="A953:E954"/>
    <mergeCell ref="A955:E956"/>
    <mergeCell ref="A957:B958"/>
    <mergeCell ref="C957:C960"/>
    <mergeCell ref="A959:B960"/>
    <mergeCell ref="D789:E790"/>
    <mergeCell ref="D791:E792"/>
    <mergeCell ref="A793:E793"/>
    <mergeCell ref="A813:E814"/>
    <mergeCell ref="A815:E816"/>
    <mergeCell ref="C817:C820"/>
    <mergeCell ref="D817:E818"/>
    <mergeCell ref="D845:E846"/>
    <mergeCell ref="D847:E848"/>
    <mergeCell ref="D819:E820"/>
    <mergeCell ref="A821:E821"/>
    <mergeCell ref="A841:E842"/>
    <mergeCell ref="A843:E844"/>
    <mergeCell ref="A845:B846"/>
    <mergeCell ref="C845:C848"/>
    <mergeCell ref="A847:B848"/>
    <mergeCell ref="A849:E849"/>
    <mergeCell ref="A869:E870"/>
    <mergeCell ref="A871:E872"/>
    <mergeCell ref="A873:B874"/>
    <mergeCell ref="C873:C876"/>
    <mergeCell ref="D873:E874"/>
    <mergeCell ref="A875:B876"/>
    <mergeCell ref="D901:E902"/>
    <mergeCell ref="D903:E904"/>
    <mergeCell ref="D875:E876"/>
    <mergeCell ref="A877:E877"/>
    <mergeCell ref="A897:E898"/>
    <mergeCell ref="A899:E900"/>
    <mergeCell ref="A901:B902"/>
    <mergeCell ref="C901:C904"/>
    <mergeCell ref="A903:B904"/>
    <mergeCell ref="A985:B986"/>
    <mergeCell ref="A987:B988"/>
    <mergeCell ref="A1073:E1073"/>
    <mergeCell ref="A1093:E1094"/>
    <mergeCell ref="A1095:E1096"/>
    <mergeCell ref="A1097:B1098"/>
    <mergeCell ref="C1097:C1100"/>
    <mergeCell ref="D1097:E1098"/>
    <mergeCell ref="A1099:B1100"/>
    <mergeCell ref="D1099:E1100"/>
    <mergeCell ref="A1101:E1101"/>
    <mergeCell ref="A1121:E1122"/>
    <mergeCell ref="A1123:E1124"/>
    <mergeCell ref="A1125:B1126"/>
    <mergeCell ref="C1125:C1128"/>
    <mergeCell ref="A1127:B1128"/>
    <mergeCell ref="D957:E958"/>
    <mergeCell ref="D959:E960"/>
    <mergeCell ref="A961:E961"/>
    <mergeCell ref="A981:E982"/>
    <mergeCell ref="A983:E984"/>
    <mergeCell ref="C985:C988"/>
    <mergeCell ref="D985:E986"/>
    <mergeCell ref="D1013:E1014"/>
    <mergeCell ref="D1015:E1016"/>
    <mergeCell ref="D987:E988"/>
    <mergeCell ref="A989:E989"/>
    <mergeCell ref="A1009:E1010"/>
    <mergeCell ref="A1011:E1012"/>
    <mergeCell ref="A1013:B1014"/>
    <mergeCell ref="C1013:C1016"/>
    <mergeCell ref="A1015:B1016"/>
    <mergeCell ref="A1017:E1017"/>
    <mergeCell ref="A1037:E1038"/>
    <mergeCell ref="A1039:E1040"/>
    <mergeCell ref="A1041:B1042"/>
    <mergeCell ref="C1041:C1044"/>
    <mergeCell ref="D1041:E1042"/>
    <mergeCell ref="A1043:B1044"/>
    <mergeCell ref="D1069:E1070"/>
    <mergeCell ref="D1071:E1072"/>
    <mergeCell ref="D1043:E1044"/>
    <mergeCell ref="A1045:E1045"/>
    <mergeCell ref="A1065:E1066"/>
    <mergeCell ref="A1067:E1068"/>
    <mergeCell ref="A1069:B1070"/>
    <mergeCell ref="C1069:C1072"/>
    <mergeCell ref="A1071:B1072"/>
    <mergeCell ref="A1153:B1154"/>
    <mergeCell ref="A1155:B1156"/>
    <mergeCell ref="D2973:E2974"/>
    <mergeCell ref="D2975:E2976"/>
    <mergeCell ref="A2977:E2977"/>
    <mergeCell ref="A2997:E2998"/>
    <mergeCell ref="A2999:E3000"/>
    <mergeCell ref="C3001:C3004"/>
    <mergeCell ref="D3001:E3002"/>
    <mergeCell ref="D3029:E3030"/>
    <mergeCell ref="D3031:E3032"/>
    <mergeCell ref="D3003:E3004"/>
    <mergeCell ref="A3005:E3005"/>
    <mergeCell ref="A3025:E3026"/>
    <mergeCell ref="A3027:E3028"/>
    <mergeCell ref="A3029:B3030"/>
    <mergeCell ref="C3029:C3032"/>
    <mergeCell ref="A3031:B3032"/>
    <mergeCell ref="D3059:E3060"/>
    <mergeCell ref="A3061:E3061"/>
    <mergeCell ref="A3033:E3033"/>
    <mergeCell ref="A3053:E3054"/>
    <mergeCell ref="A3055:E3056"/>
    <mergeCell ref="A3057:B3058"/>
    <mergeCell ref="C3057:C3060"/>
    <mergeCell ref="D3057:E3058"/>
    <mergeCell ref="A3059:B3060"/>
    <mergeCell ref="A1:E2"/>
    <mergeCell ref="A3:E4"/>
    <mergeCell ref="A5:B6"/>
    <mergeCell ref="C5:C8"/>
    <mergeCell ref="D5:E6"/>
    <mergeCell ref="A7:B8"/>
    <mergeCell ref="D7:E8"/>
    <mergeCell ref="A9:E9"/>
    <mergeCell ref="A29:E30"/>
    <mergeCell ref="A31:E32"/>
    <mergeCell ref="A33:B34"/>
    <mergeCell ref="C33:C36"/>
    <mergeCell ref="D33:E34"/>
    <mergeCell ref="A35:B36"/>
    <mergeCell ref="D61:E62"/>
    <mergeCell ref="D63:E64"/>
    <mergeCell ref="D35:E36"/>
    <mergeCell ref="A37:E37"/>
    <mergeCell ref="A57:E58"/>
    <mergeCell ref="A59:E60"/>
    <mergeCell ref="A61:B62"/>
    <mergeCell ref="C61:C64"/>
    <mergeCell ref="A63:B64"/>
    <mergeCell ref="A65:E65"/>
    <mergeCell ref="A85:E86"/>
    <mergeCell ref="A87:E88"/>
    <mergeCell ref="A89:B90"/>
    <mergeCell ref="C89:C92"/>
    <mergeCell ref="D89:E90"/>
    <mergeCell ref="A91:B92"/>
    <mergeCell ref="D117:E118"/>
    <mergeCell ref="D119:E120"/>
    <mergeCell ref="D91:E92"/>
    <mergeCell ref="A93:E93"/>
    <mergeCell ref="A113:E114"/>
    <mergeCell ref="A115:E116"/>
    <mergeCell ref="A117:B118"/>
    <mergeCell ref="C117:C120"/>
    <mergeCell ref="A119:B120"/>
    <mergeCell ref="A233:E233"/>
    <mergeCell ref="A253:E254"/>
    <mergeCell ref="A255:E256"/>
    <mergeCell ref="A257:B258"/>
    <mergeCell ref="C257:C260"/>
    <mergeCell ref="D257:E258"/>
    <mergeCell ref="A259:B260"/>
    <mergeCell ref="D259:E260"/>
    <mergeCell ref="A261:E261"/>
    <mergeCell ref="A281:E282"/>
    <mergeCell ref="A283:E284"/>
    <mergeCell ref="A285:B286"/>
    <mergeCell ref="C285:C288"/>
    <mergeCell ref="A287:B288"/>
    <mergeCell ref="A121:E121"/>
    <mergeCell ref="A141:E142"/>
    <mergeCell ref="A143:E144"/>
    <mergeCell ref="A145:B146"/>
    <mergeCell ref="C145:C148"/>
    <mergeCell ref="D145:E146"/>
    <mergeCell ref="A147:B148"/>
    <mergeCell ref="D173:E174"/>
    <mergeCell ref="D175:E176"/>
    <mergeCell ref="D147:E148"/>
    <mergeCell ref="A149:E149"/>
    <mergeCell ref="A169:E170"/>
    <mergeCell ref="A171:E172"/>
    <mergeCell ref="A173:B174"/>
    <mergeCell ref="C173:C176"/>
    <mergeCell ref="A175:B176"/>
    <mergeCell ref="A177:E177"/>
    <mergeCell ref="A197:E198"/>
    <mergeCell ref="A199:E200"/>
    <mergeCell ref="A201:B202"/>
    <mergeCell ref="C201:C204"/>
    <mergeCell ref="D201:E202"/>
    <mergeCell ref="A203:B204"/>
    <mergeCell ref="D229:E230"/>
    <mergeCell ref="D231:E232"/>
    <mergeCell ref="D203:E204"/>
    <mergeCell ref="A205:E205"/>
    <mergeCell ref="A225:E226"/>
    <mergeCell ref="A227:E228"/>
    <mergeCell ref="A229:B230"/>
    <mergeCell ref="C229:C232"/>
    <mergeCell ref="A231:B232"/>
    <mergeCell ref="A313:B314"/>
    <mergeCell ref="A315:B316"/>
    <mergeCell ref="A401:E401"/>
    <mergeCell ref="A421:E422"/>
    <mergeCell ref="A423:E424"/>
    <mergeCell ref="A425:B426"/>
    <mergeCell ref="C425:C428"/>
    <mergeCell ref="D425:E426"/>
    <mergeCell ref="A427:B428"/>
    <mergeCell ref="D427:E428"/>
    <mergeCell ref="A429:E429"/>
    <mergeCell ref="A449:E450"/>
    <mergeCell ref="A451:E452"/>
    <mergeCell ref="A453:B454"/>
    <mergeCell ref="C453:C456"/>
    <mergeCell ref="A455:B456"/>
    <mergeCell ref="D285:E286"/>
    <mergeCell ref="D287:E288"/>
    <mergeCell ref="A289:E289"/>
    <mergeCell ref="A309:E310"/>
    <mergeCell ref="A311:E312"/>
    <mergeCell ref="C313:C316"/>
    <mergeCell ref="D313:E314"/>
    <mergeCell ref="D341:E342"/>
    <mergeCell ref="D343:E344"/>
    <mergeCell ref="D315:E316"/>
    <mergeCell ref="A317:E317"/>
    <mergeCell ref="A337:E338"/>
    <mergeCell ref="A339:E340"/>
    <mergeCell ref="A341:B342"/>
    <mergeCell ref="C341:C344"/>
    <mergeCell ref="A343:B344"/>
    <mergeCell ref="A345:E345"/>
    <mergeCell ref="A365:E366"/>
    <mergeCell ref="A367:E368"/>
    <mergeCell ref="A369:B370"/>
    <mergeCell ref="C369:C372"/>
    <mergeCell ref="D369:E370"/>
    <mergeCell ref="A371:B372"/>
    <mergeCell ref="D397:E398"/>
    <mergeCell ref="D399:E400"/>
    <mergeCell ref="D371:E372"/>
    <mergeCell ref="A373:E373"/>
    <mergeCell ref="A393:E394"/>
    <mergeCell ref="A395:E396"/>
    <mergeCell ref="A397:B398"/>
    <mergeCell ref="C397:C400"/>
    <mergeCell ref="A399:B400"/>
    <mergeCell ref="A481:B482"/>
    <mergeCell ref="A483:B484"/>
    <mergeCell ref="A569:E569"/>
    <mergeCell ref="A589:E590"/>
    <mergeCell ref="A591:E592"/>
    <mergeCell ref="A593:B594"/>
    <mergeCell ref="C593:C596"/>
    <mergeCell ref="D593:E594"/>
    <mergeCell ref="A595:B596"/>
    <mergeCell ref="D595:E596"/>
    <mergeCell ref="A597:E597"/>
    <mergeCell ref="A617:E618"/>
    <mergeCell ref="A619:E620"/>
    <mergeCell ref="A621:B622"/>
    <mergeCell ref="C621:C624"/>
    <mergeCell ref="A623:B624"/>
    <mergeCell ref="D453:E454"/>
    <mergeCell ref="D455:E456"/>
    <mergeCell ref="A457:E457"/>
    <mergeCell ref="A477:E478"/>
    <mergeCell ref="A479:E480"/>
    <mergeCell ref="C481:C484"/>
    <mergeCell ref="D481:E482"/>
    <mergeCell ref="D509:E510"/>
    <mergeCell ref="D511:E512"/>
    <mergeCell ref="D483:E484"/>
    <mergeCell ref="A485:E485"/>
    <mergeCell ref="A505:E506"/>
    <mergeCell ref="A507:E508"/>
    <mergeCell ref="A509:B510"/>
    <mergeCell ref="C509:C512"/>
    <mergeCell ref="A511:B512"/>
    <mergeCell ref="A513:E513"/>
    <mergeCell ref="A533:E534"/>
    <mergeCell ref="A535:E536"/>
    <mergeCell ref="A537:B538"/>
    <mergeCell ref="C537:C540"/>
    <mergeCell ref="D537:E538"/>
    <mergeCell ref="A539:B540"/>
    <mergeCell ref="D565:E566"/>
    <mergeCell ref="D567:E568"/>
    <mergeCell ref="D539:E540"/>
    <mergeCell ref="A541:E541"/>
    <mergeCell ref="A561:E562"/>
    <mergeCell ref="A563:E564"/>
    <mergeCell ref="A565:B566"/>
    <mergeCell ref="C565:C568"/>
    <mergeCell ref="A567:B568"/>
    <mergeCell ref="A649:B650"/>
    <mergeCell ref="A651:B652"/>
    <mergeCell ref="A1241:E1241"/>
    <mergeCell ref="A1261:E1262"/>
    <mergeCell ref="A1263:E1264"/>
    <mergeCell ref="A1265:B1266"/>
    <mergeCell ref="C1265:C1268"/>
    <mergeCell ref="D1265:E1266"/>
    <mergeCell ref="A1267:B1268"/>
    <mergeCell ref="D1267:E1268"/>
    <mergeCell ref="A1269:E1269"/>
    <mergeCell ref="A1289:E1290"/>
    <mergeCell ref="A1291:E1292"/>
    <mergeCell ref="A1293:B1294"/>
    <mergeCell ref="C1293:C1296"/>
    <mergeCell ref="A1295:B1296"/>
    <mergeCell ref="D1125:E1126"/>
    <mergeCell ref="D1127:E1128"/>
    <mergeCell ref="A1129:E1129"/>
    <mergeCell ref="A1149:E1150"/>
    <mergeCell ref="A1151:E1152"/>
    <mergeCell ref="C1153:C1156"/>
    <mergeCell ref="D1153:E1154"/>
    <mergeCell ref="D1181:E1182"/>
    <mergeCell ref="D1183:E1184"/>
    <mergeCell ref="D1155:E1156"/>
    <mergeCell ref="A1157:E1157"/>
    <mergeCell ref="A1177:E1178"/>
    <mergeCell ref="A1179:E1180"/>
    <mergeCell ref="A1181:B1182"/>
    <mergeCell ref="C1181:C1184"/>
    <mergeCell ref="A1183:B1184"/>
    <mergeCell ref="A1185:E1185"/>
    <mergeCell ref="A1205:E1206"/>
    <mergeCell ref="A1207:E1208"/>
    <mergeCell ref="A1209:B1210"/>
    <mergeCell ref="C1209:C1212"/>
    <mergeCell ref="D1209:E1210"/>
    <mergeCell ref="A1211:B1212"/>
    <mergeCell ref="D1237:E1238"/>
    <mergeCell ref="D1239:E1240"/>
    <mergeCell ref="D1211:E1212"/>
    <mergeCell ref="A1213:E1213"/>
    <mergeCell ref="A1233:E1234"/>
    <mergeCell ref="A1235:E1236"/>
    <mergeCell ref="A1237:B1238"/>
    <mergeCell ref="C1237:C1240"/>
    <mergeCell ref="A1239:B1240"/>
    <mergeCell ref="A1321:B1322"/>
    <mergeCell ref="A1323:B1324"/>
    <mergeCell ref="A1409:E1409"/>
    <mergeCell ref="A1429:E1430"/>
    <mergeCell ref="A1431:E1432"/>
    <mergeCell ref="A1433:B1434"/>
    <mergeCell ref="C1433:C1436"/>
    <mergeCell ref="D1433:E1434"/>
    <mergeCell ref="A1435:B1436"/>
    <mergeCell ref="D1435:E1436"/>
    <mergeCell ref="A1437:E1437"/>
    <mergeCell ref="A1457:E1458"/>
    <mergeCell ref="A1459:E1460"/>
    <mergeCell ref="A1461:B1462"/>
    <mergeCell ref="C1461:C1464"/>
    <mergeCell ref="A1463:B1464"/>
    <mergeCell ref="D1293:E1294"/>
    <mergeCell ref="D1295:E1296"/>
    <mergeCell ref="A1297:E1297"/>
    <mergeCell ref="A1317:E1318"/>
    <mergeCell ref="A1319:E1320"/>
    <mergeCell ref="C1321:C1324"/>
    <mergeCell ref="D1321:E1322"/>
    <mergeCell ref="D1349:E1350"/>
    <mergeCell ref="D1351:E1352"/>
    <mergeCell ref="D1323:E1324"/>
    <mergeCell ref="A1325:E1325"/>
    <mergeCell ref="A1345:E1346"/>
    <mergeCell ref="A1347:E1348"/>
    <mergeCell ref="A1349:B1350"/>
    <mergeCell ref="C1349:C1352"/>
    <mergeCell ref="A1351:B1352"/>
    <mergeCell ref="A1353:E1353"/>
    <mergeCell ref="A1373:E1374"/>
    <mergeCell ref="A1375:E1376"/>
    <mergeCell ref="A1377:B1378"/>
    <mergeCell ref="C1377:C1380"/>
    <mergeCell ref="D1377:E1378"/>
    <mergeCell ref="A1379:B1380"/>
    <mergeCell ref="D1405:E1406"/>
    <mergeCell ref="D1407:E1408"/>
    <mergeCell ref="D1379:E1380"/>
    <mergeCell ref="A1381:E1381"/>
    <mergeCell ref="A1401:E1402"/>
    <mergeCell ref="A1403:E1404"/>
    <mergeCell ref="A1405:B1406"/>
    <mergeCell ref="C1405:C1408"/>
    <mergeCell ref="A1407:B1408"/>
    <mergeCell ref="A1489:B1490"/>
    <mergeCell ref="A1491:B1492"/>
    <mergeCell ref="A1577:E1577"/>
    <mergeCell ref="A1597:E1598"/>
    <mergeCell ref="A1599:E1600"/>
    <mergeCell ref="A1601:B1602"/>
    <mergeCell ref="C1601:C1604"/>
    <mergeCell ref="D1601:E1602"/>
    <mergeCell ref="A1603:B1604"/>
    <mergeCell ref="D1603:E1604"/>
    <mergeCell ref="A1605:E1605"/>
    <mergeCell ref="A1625:E1626"/>
    <mergeCell ref="A1627:E1628"/>
    <mergeCell ref="A1629:B1630"/>
    <mergeCell ref="C1629:C1632"/>
    <mergeCell ref="A1631:B1632"/>
    <mergeCell ref="D1461:E1462"/>
    <mergeCell ref="D1463:E1464"/>
    <mergeCell ref="A1465:E1465"/>
    <mergeCell ref="A1485:E1486"/>
    <mergeCell ref="A1487:E1488"/>
    <mergeCell ref="C1489:C1492"/>
    <mergeCell ref="D1489:E1490"/>
    <mergeCell ref="D1517:E1518"/>
    <mergeCell ref="D1519:E1520"/>
    <mergeCell ref="D1491:E1492"/>
    <mergeCell ref="A1493:E1493"/>
    <mergeCell ref="A1513:E1514"/>
    <mergeCell ref="A1515:E1516"/>
    <mergeCell ref="A1517:B1518"/>
    <mergeCell ref="C1517:C1520"/>
    <mergeCell ref="A1519:B1520"/>
    <mergeCell ref="A1521:E1521"/>
    <mergeCell ref="A1541:E1542"/>
    <mergeCell ref="A1543:E1544"/>
    <mergeCell ref="A1545:B1546"/>
    <mergeCell ref="C1545:C1548"/>
    <mergeCell ref="D1545:E1546"/>
    <mergeCell ref="A1547:B1548"/>
    <mergeCell ref="D1573:E1574"/>
    <mergeCell ref="D1575:E1576"/>
    <mergeCell ref="D1547:E1548"/>
    <mergeCell ref="A1549:E1549"/>
    <mergeCell ref="A1569:E1570"/>
    <mergeCell ref="A1571:E1572"/>
    <mergeCell ref="A1573:B1574"/>
    <mergeCell ref="C1573:C1576"/>
    <mergeCell ref="A1575:B1576"/>
    <mergeCell ref="A1657:B1658"/>
    <mergeCell ref="A1659:B1660"/>
    <mergeCell ref="A1745:E1745"/>
    <mergeCell ref="A1765:E1766"/>
    <mergeCell ref="A1767:E1768"/>
    <mergeCell ref="A1769:B1770"/>
    <mergeCell ref="C1769:C1772"/>
    <mergeCell ref="D1769:E1770"/>
    <mergeCell ref="A1771:B1772"/>
    <mergeCell ref="D1771:E1772"/>
    <mergeCell ref="A1773:E1773"/>
    <mergeCell ref="A1793:E1794"/>
    <mergeCell ref="A1795:E1796"/>
    <mergeCell ref="A1797:B1798"/>
    <mergeCell ref="C1797:C1800"/>
    <mergeCell ref="A1799:B1800"/>
    <mergeCell ref="D1629:E1630"/>
    <mergeCell ref="D1631:E1632"/>
    <mergeCell ref="A1633:E1633"/>
    <mergeCell ref="A1653:E1654"/>
    <mergeCell ref="A1655:E1656"/>
    <mergeCell ref="C1657:C1660"/>
    <mergeCell ref="D1657:E1658"/>
    <mergeCell ref="D1685:E1686"/>
    <mergeCell ref="D1687:E1688"/>
    <mergeCell ref="D1659:E1660"/>
    <mergeCell ref="A1661:E1661"/>
    <mergeCell ref="A1681:E1682"/>
    <mergeCell ref="A1683:E1684"/>
    <mergeCell ref="A1685:B1686"/>
    <mergeCell ref="C1685:C1688"/>
    <mergeCell ref="A1687:B1688"/>
    <mergeCell ref="A1689:E1689"/>
    <mergeCell ref="A1709:E1710"/>
    <mergeCell ref="A1711:E1712"/>
    <mergeCell ref="A1713:B1714"/>
    <mergeCell ref="C1713:C1716"/>
    <mergeCell ref="D1713:E1714"/>
    <mergeCell ref="A1715:B1716"/>
    <mergeCell ref="D1741:E1742"/>
    <mergeCell ref="D1743:E1744"/>
    <mergeCell ref="D1715:E1716"/>
    <mergeCell ref="A1717:E1717"/>
    <mergeCell ref="A1737:E1738"/>
    <mergeCell ref="A1739:E1740"/>
    <mergeCell ref="A1741:B1742"/>
    <mergeCell ref="C1741:C1744"/>
    <mergeCell ref="A1743:B1744"/>
    <mergeCell ref="A1825:B1826"/>
    <mergeCell ref="A1827:B1828"/>
    <mergeCell ref="A1913:E1913"/>
    <mergeCell ref="A1933:E1934"/>
    <mergeCell ref="A1935:E1936"/>
    <mergeCell ref="A1937:B1938"/>
    <mergeCell ref="C1937:C1940"/>
    <mergeCell ref="D1937:E1938"/>
    <mergeCell ref="A1939:B1940"/>
    <mergeCell ref="D1939:E1940"/>
    <mergeCell ref="A1941:E1941"/>
    <mergeCell ref="A1961:E1962"/>
    <mergeCell ref="A1963:E1964"/>
    <mergeCell ref="A1965:B1966"/>
    <mergeCell ref="C1965:C1968"/>
    <mergeCell ref="A1967:B1968"/>
    <mergeCell ref="D1797:E1798"/>
    <mergeCell ref="D1799:E1800"/>
    <mergeCell ref="A1801:E1801"/>
    <mergeCell ref="A1821:E1822"/>
    <mergeCell ref="A1823:E1824"/>
    <mergeCell ref="C1825:C1828"/>
    <mergeCell ref="D1825:E1826"/>
    <mergeCell ref="D1853:E1854"/>
    <mergeCell ref="D1855:E1856"/>
    <mergeCell ref="D1827:E1828"/>
    <mergeCell ref="A1829:E1829"/>
    <mergeCell ref="A1849:E1850"/>
    <mergeCell ref="A1851:E1852"/>
    <mergeCell ref="A1853:B1854"/>
    <mergeCell ref="C1853:C1856"/>
    <mergeCell ref="A1855:B1856"/>
    <mergeCell ref="A1857:E1857"/>
    <mergeCell ref="A1877:E1878"/>
    <mergeCell ref="A1879:E1880"/>
    <mergeCell ref="A1881:B1882"/>
    <mergeCell ref="C1881:C1884"/>
    <mergeCell ref="D1881:E1882"/>
    <mergeCell ref="A1883:B1884"/>
    <mergeCell ref="D1909:E1910"/>
    <mergeCell ref="D1911:E1912"/>
    <mergeCell ref="D1883:E1884"/>
    <mergeCell ref="A1885:E1885"/>
    <mergeCell ref="A1905:E1906"/>
    <mergeCell ref="A1907:E1908"/>
    <mergeCell ref="A1909:B1910"/>
    <mergeCell ref="C1909:C1912"/>
    <mergeCell ref="A1911:B1912"/>
    <mergeCell ref="A1993:B1994"/>
    <mergeCell ref="A1995:B1996"/>
    <mergeCell ref="A2081:E2081"/>
    <mergeCell ref="A2101:E2102"/>
    <mergeCell ref="A2103:E2104"/>
    <mergeCell ref="A2105:B2106"/>
    <mergeCell ref="C2105:C2108"/>
    <mergeCell ref="D2105:E2106"/>
    <mergeCell ref="A2107:B2108"/>
    <mergeCell ref="D2107:E2108"/>
    <mergeCell ref="A2109:E2109"/>
    <mergeCell ref="A2129:E2130"/>
    <mergeCell ref="A2131:E2132"/>
    <mergeCell ref="A2133:B2134"/>
    <mergeCell ref="C2133:C2136"/>
    <mergeCell ref="A2135:B2136"/>
    <mergeCell ref="D1965:E1966"/>
    <mergeCell ref="D1967:E1968"/>
    <mergeCell ref="A1969:E1969"/>
    <mergeCell ref="A1989:E1990"/>
    <mergeCell ref="A1991:E1992"/>
    <mergeCell ref="C1993:C1996"/>
    <mergeCell ref="D1993:E1994"/>
    <mergeCell ref="D2021:E2022"/>
    <mergeCell ref="D2023:E2024"/>
    <mergeCell ref="D1995:E1996"/>
    <mergeCell ref="A1997:E1997"/>
    <mergeCell ref="A2017:E2018"/>
    <mergeCell ref="A2019:E2020"/>
    <mergeCell ref="A2021:B2022"/>
    <mergeCell ref="C2021:C2024"/>
    <mergeCell ref="A2023:B2024"/>
    <mergeCell ref="A2025:E2025"/>
    <mergeCell ref="A2045:E2046"/>
    <mergeCell ref="A2047:E2048"/>
    <mergeCell ref="A2049:B2050"/>
    <mergeCell ref="C2049:C2052"/>
    <mergeCell ref="D2049:E2050"/>
    <mergeCell ref="A2051:B2052"/>
    <mergeCell ref="D2077:E2078"/>
    <mergeCell ref="D2079:E2080"/>
    <mergeCell ref="D2051:E2052"/>
    <mergeCell ref="A2053:E2053"/>
    <mergeCell ref="A2073:E2074"/>
    <mergeCell ref="A2075:E2076"/>
    <mergeCell ref="A2077:B2078"/>
    <mergeCell ref="C2077:C2080"/>
    <mergeCell ref="A2079:B2080"/>
    <mergeCell ref="A2161:B2162"/>
    <mergeCell ref="A2163:B2164"/>
  </mergeCells>
  <conditionalFormatting sqref="D11:D26 B26:C26 D39:D54 B54:C54 D67:D82 B82:C82 D95:D110 B110:C110 D123:D138 B138:C138 D151:D166 B166:C166 D179:D194 B194:C194 D207:D222 B222:C222 D235:D250 B250:C250 D263:D278 B278:C278 D291:D306 B306:C306 D319:D334 B334:C334 D347:D362 B362:C362 D375:D390 B390:C390 D403:D418 B418:C418 D431:D446 B446:C446 D459:D474 B474:C474 D487:D502 B502:C502 D515:D530 B530:C530 D543:D558 B558:C558 D571:D586 B586:C586 D599:D614 B614:C614 D627:D642 B642:C642 D655:D670 B670:C670 D683:D698 B698:C698 D711:D726 B726:C726 D739:D754 B754:C754 D767:D782 B782:C782 D795:D810 B810:C810 D823:D838 B838:C838 D851:D866 B866:C866 D879:D894 B894:C894 D907:D922 B922:C922 D935:D950 B950:C950 D963:D978 B978:C978 D991:D1006 B1006:C1006 D1019:D1034 B1034:C1034 D1047:D1062 B1062:C1062 D1075:D1090 B1090:C1090 D1103:D1118 B1118:C1118 D1131:D1146 B1146:C1146 D1159:D1174 B1174:C1174 D1187:D1202 B1202:C1202 D1215:D1230 B1230:C1230 D1243:D1258 B1258:C1258 D1271:D1286 B1286:C1286 D1299:D1314 B1314:C1314 D1327:D1342 B1342:C1342 D1355:D1370 B1370:C1370 D1383:D1398 B1398:C1398 D1411:D1426 B1426:C1426 D1439:D1454 B1454:C1454 D1467:D1482 B1482:C1482 D1495:D1510 B1510:C1510 D1523:D1538 B1538:C1538 D1551:D1566 B1566:C1566 D1579:D1594 B1594:C1594 D1607:D1622 B1622:C1622 D1635:D1650 B1650:C1650 D1663:D1678 B1678:C1678 D1691:D1706 B1706:C1706 D1719:D1734 B1734:C1734 D1747:D1762 B1762:C1762 D1775:D1790 B1790:C1790 D1803:D1818 B1818:C1818 D1831:D1846 B1846:C1846 D1859:D1874 B1874:C1874 D1887:D1902 B1902:C1902 D1915:D1930 B1930:C1930 D1943:D1958 B1958:C1958 D1971:D1986 B1986:C1986 D1999:D2014 B2014:C2014 D2027:D2042 B2042:C2042 D2055:D2070 B2070:C2070 D2083:D2098 B2098:C2098 D2111:D2126 B2126:C2126 D2139:D2154 B2154:C2154 D2167:D2182 B2182:C2182 D2195:D2210 B2210:C2210 D2223:D2238 B2238:C2238 D2251:D2266 B2266:C2266 D2279:D2294 B2294:C2294 D2307:D2322 B2322:C2322 D2335:D2350 B2350:C2350 D2363:D2378 B2378:C2378 D2391:D2406 B2406:C2406 D2419:D2434 B2434:C2434 D2447:D2462 B2462:C2462 D2475:D2490 B2490:C2490 D2503:D2518 B2518:C2518 D2531:D2546 B2546:C2546 D2559:D2574 B2574:C2574 D2587:D2602 B2602:C2602 D2615:D2630 B2630:C2630 D2643:D2658 B2658:C2658 D2671:D2686 B2686:C2686 D2699:D2714 B2714:C2714 D2727:D2742 B2742:C2742 D2755:D2770 B2770:C2770 D2783:D2798 B2798:C2798 D2811:D2826 B2826:C2826 D2839:D2854 B2854:C2854 D2867:D2882 B2882:C2882 D2895:D2910 B2910:C2910 D2923:D2938 B2938:C2938 D2951:D2966 B2966:C2966 D2979:D2994 B2994:C2994 D3007:D3024 B3022:C3024 C3029:D3032 B3034:D3052 C3057:D3058 C3059:D3060 B3062:D3100">
    <cfRule type="cellIs" dxfId="0" priority="1" operator="lessThan">
      <formula>0</formula>
    </cfRule>
  </conditionalFormatting>
  <conditionalFormatting sqref="A7:B8 A35:B36 A63:B64 A91:B92 A119:B120 A147:B148 A175:B176 A203:B204 A231:B232 A259:B260 A287:B288 A315:B316 A343:B344 A371:B372 A399:B400 A427:B428 A455:B456 A483:B484 A511:B512 A539:B540 A567:B568 A595:B596 A623:B624 A651:B652 A679:B680 A707:B708 A735:B736 A763:B764 A791:B792 A819:B820 A847:B848 A875:B876 A903:B904 A931:B932 A959:B960 A987:B988 A1015:B1016 A1043:B1044 A1071:B1072 A1099:B1100 A1127:B1128 A1155:B1156 A1183:B1184 A1211:B1212 A1239:B1240 A1267:B1268 A1295:B1296 A1323:B1324 A1351:B1352 A1379:B1380 A1407:B1408 A1435:B1436 A1463:B1464 A1491:B1492 A1519:B1520 A1547:B1548 A1575:B1576 A1603:B1604 A1631:B1632 A1659:B1660 A1687:B1688 A1715:B1716 A1743:B1744 A1771:B1772 A1799:B1800 A1827:B1828 A1855:B1856 A1883:B1884 A1911:B1912 A1939:B1940 A1967:B1968 A1995:B1996 A2023:B2024 A2051:B2052 A2079:B2080 A2107:B2108 A2135:B2136 A2163:B2164 A2191:B2192 A2219:B2220 A2247:B2248 A2275:B2276 A2303:B2304 A2331:B2332 A2359:B2360 A2387:B2388 A2415:B2416 A2443:B2444 A2471:B2472 A2499:B2500 A2527:B2528 A2555:B2556 A2583:B2584 A2611:B2612 A2639:B2640 A2667:B2668 A2695:B2696 A2723:B2724 A2751:B2752 A2779:B2780 A2807:B2808 A2835:B2836 A2863:B2864 A2891:B2892 A2919:B2920 A2947:B2948 A2975:B2976 A3003:B3004 A3031:B3032 A3059:B3060">
    <cfRule type="cellIs" dxfId="1" priority="2" operator="notEqual">
      <formula>"Pondělí"</formula>
    </cfRule>
  </conditionalFormatting>
  <conditionalFormatting sqref="D7:E8 D35:E36 D63:E64 D91:E92 D119:E120 D147:E148 D175:E176 D203:E204 D231:E232 D259:E260 D287:E288 D315:E316 D343:E344 D371:E372 D399:E400 D427:E428 D455:E456 D483:E484 D511:E512 D539:E540 D567:E568 D595:E596 D623:E624 D651:E652 D679:E680 D707:E708 D735:E736 D763:E764 D791:E792 D819:E820 D847:E848 D875:E876 D903:E904 D931:E932 D959:E960 D987:E988 D1015:E1016 D1043:E1044 D1071:E1072 D1099:E1100 D1127:E1128 D1155:E1156 D1183:E1184 D1211:E1212 D1239:E1240 D1267:E1268 D1295:E1296 D1323:E1324 D1351:E1352 D1379:E1380 D1407:E1408 D1435:E1436 D1463:E1464 D1491:E1492 D1519:E1520 D1547:E1548 D1575:E1576 D1603:E1604 D1631:E1632 D1659:E1660 D1687:E1688 D1715:E1716 D1743:E1744 D1771:E1772 D1799:E1800 D1827:E1828 D1855:E1856 D1883:E1884 D1911:E1912 D1939:E1940 D1967:E1968 D1995:E1996 D2023:E2024 D2051:E2052 D2079:E2080 D2107:E2108 D2135:E2136 D2163:E2164 D2191:E2192 D2219:E2220 D2247:E2248 D2275:E2276 D2303:E2304 D2331:E2332 D2359:E2360 D2387:E2388 D2415:E2416 D2443:E2444 D2471:E2472 D2499:E2500 D2527:E2528 D2555:E2556 D2583:E2584 D2611:E2612 D2639:E2640 D2667:E2668 D2695:E2696 D2723:E2724 D2751:E2752 D2779:E2780 D2807:E2808 D2835:E2836 D2863:E2864 D2891:E2892 D2919:E2920 D2947:E2948 D2975:E2976 D3003:E3004 D3031:E3032 D3059:E3060">
    <cfRule type="cellIs" dxfId="1" priority="3" operator="notEqual">
      <formula>"Neděle"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5.38"/>
    <col customWidth="1" min="9" max="9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1" t="s">
        <v>37</v>
      </c>
      <c r="B2" s="1" t="s">
        <v>17</v>
      </c>
      <c r="C2" s="1">
        <v>309.0</v>
      </c>
      <c r="D2" s="1">
        <v>0.0</v>
      </c>
      <c r="E2" s="1" t="s">
        <v>3895</v>
      </c>
      <c r="F2" s="1" t="s">
        <v>44</v>
      </c>
      <c r="G2" s="1" t="s">
        <v>45</v>
      </c>
      <c r="H2" s="1" t="s">
        <v>3896</v>
      </c>
      <c r="I2" s="1" t="s">
        <v>3897</v>
      </c>
      <c r="J2" s="1" t="s">
        <v>3898</v>
      </c>
      <c r="K2" s="1" t="s">
        <v>3899</v>
      </c>
      <c r="L2" s="1">
        <v>-24.0</v>
      </c>
      <c r="M2" s="1">
        <v>0.0027833333333333334</v>
      </c>
      <c r="N2" s="1">
        <v>7.279216666666667</v>
      </c>
      <c r="O2" s="1" t="s">
        <v>41</v>
      </c>
      <c r="P2" s="1" t="s">
        <v>3900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>
      <c r="A3" s="1" t="s">
        <v>29</v>
      </c>
      <c r="B3" s="1" t="s">
        <v>17</v>
      </c>
      <c r="C3" s="1">
        <v>348.0</v>
      </c>
      <c r="D3" s="1">
        <v>0.0</v>
      </c>
      <c r="E3" s="1" t="s">
        <v>3046</v>
      </c>
      <c r="F3" s="1" t="s">
        <v>18</v>
      </c>
      <c r="G3" s="1" t="s">
        <v>19</v>
      </c>
      <c r="H3" s="1" t="s">
        <v>3901</v>
      </c>
      <c r="I3" s="1" t="s">
        <v>3902</v>
      </c>
      <c r="J3" s="1" t="s">
        <v>3902</v>
      </c>
      <c r="K3" s="2"/>
      <c r="L3" s="1">
        <v>-8.0</v>
      </c>
      <c r="M3" s="1"/>
      <c r="N3" s="1">
        <v>6.341216666666667</v>
      </c>
      <c r="O3" s="1" t="s">
        <v>3903</v>
      </c>
      <c r="P3" s="1" t="s">
        <v>3904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>
      <c r="A4" s="1" t="s">
        <v>29</v>
      </c>
      <c r="B4" s="1" t="s">
        <v>17</v>
      </c>
      <c r="C4" s="3">
        <v>264.0</v>
      </c>
      <c r="D4" s="1">
        <v>0.0</v>
      </c>
      <c r="E4" s="1" t="s">
        <v>3905</v>
      </c>
      <c r="F4" s="1" t="s">
        <v>18</v>
      </c>
      <c r="G4" s="1" t="s">
        <v>19</v>
      </c>
      <c r="H4" s="1" t="s">
        <v>3906</v>
      </c>
      <c r="I4" s="1" t="s">
        <v>3907</v>
      </c>
      <c r="J4" s="1" t="s">
        <v>3907</v>
      </c>
      <c r="K4" s="2"/>
      <c r="L4" s="1">
        <v>-9.0</v>
      </c>
      <c r="M4" s="1"/>
      <c r="N4" s="1">
        <v>5.482033333333334</v>
      </c>
      <c r="O4" s="1" t="s">
        <v>3903</v>
      </c>
      <c r="P4" s="1" t="s">
        <v>33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>
      <c r="A5" s="1" t="s">
        <v>24</v>
      </c>
      <c r="B5" s="1" t="s">
        <v>17</v>
      </c>
      <c r="C5" s="1">
        <v>321.0</v>
      </c>
      <c r="D5" s="1">
        <v>0.0</v>
      </c>
      <c r="E5" s="1" t="s">
        <v>25</v>
      </c>
      <c r="F5" s="1" t="s">
        <v>18</v>
      </c>
      <c r="G5" s="1" t="s">
        <v>19</v>
      </c>
      <c r="H5" s="1" t="s">
        <v>3908</v>
      </c>
      <c r="I5" s="1" t="s">
        <v>3909</v>
      </c>
      <c r="J5" s="1" t="s">
        <v>3909</v>
      </c>
      <c r="K5" s="2"/>
      <c r="L5" s="1">
        <v>-7.0</v>
      </c>
      <c r="M5" s="1"/>
      <c r="N5" s="1">
        <v>7.982283333333333</v>
      </c>
      <c r="O5" s="1" t="s">
        <v>3903</v>
      </c>
      <c r="P5" s="1" t="s">
        <v>3910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>
      <c r="A6" s="1" t="s">
        <v>24</v>
      </c>
      <c r="B6" s="1" t="s">
        <v>17</v>
      </c>
      <c r="C6" s="3">
        <v>264.0</v>
      </c>
      <c r="D6" s="1">
        <v>0.0</v>
      </c>
      <c r="E6" s="1" t="s">
        <v>25</v>
      </c>
      <c r="F6" s="1" t="s">
        <v>18</v>
      </c>
      <c r="G6" s="1" t="s">
        <v>19</v>
      </c>
      <c r="H6" s="1" t="s">
        <v>3911</v>
      </c>
      <c r="I6" s="1" t="s">
        <v>3912</v>
      </c>
      <c r="J6" s="1" t="s">
        <v>3912</v>
      </c>
      <c r="K6" s="2"/>
      <c r="L6" s="1">
        <v>-7.0</v>
      </c>
      <c r="M6" s="1"/>
      <c r="N6" s="1">
        <v>7.746216666666666</v>
      </c>
      <c r="O6" s="1" t="s">
        <v>3903</v>
      </c>
      <c r="P6" s="1" t="s">
        <v>3913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>
      <c r="A7" s="1" t="s">
        <v>24</v>
      </c>
      <c r="B7" s="1" t="s">
        <v>17</v>
      </c>
      <c r="C7" s="1">
        <v>329.0</v>
      </c>
      <c r="D7" s="1">
        <v>0.0</v>
      </c>
      <c r="E7" s="1" t="s">
        <v>25</v>
      </c>
      <c r="F7" s="1" t="s">
        <v>18</v>
      </c>
      <c r="G7" s="1" t="s">
        <v>19</v>
      </c>
      <c r="H7" s="1" t="s">
        <v>3914</v>
      </c>
      <c r="I7" s="1" t="s">
        <v>3915</v>
      </c>
      <c r="J7" s="1" t="s">
        <v>3915</v>
      </c>
      <c r="K7" s="2"/>
      <c r="L7" s="1">
        <v>-7.0</v>
      </c>
      <c r="M7" s="1"/>
      <c r="N7" s="1">
        <v>7.43035</v>
      </c>
      <c r="O7" s="1" t="s">
        <v>3903</v>
      </c>
      <c r="P7" s="1" t="s">
        <v>3916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>
      <c r="A8" s="1" t="s">
        <v>24</v>
      </c>
      <c r="B8" s="1" t="s">
        <v>17</v>
      </c>
      <c r="C8" s="1">
        <v>508.0</v>
      </c>
      <c r="D8" s="1">
        <v>0.0</v>
      </c>
      <c r="E8" s="1" t="s">
        <v>25</v>
      </c>
      <c r="F8" s="1" t="s">
        <v>18</v>
      </c>
      <c r="G8" s="1" t="s">
        <v>19</v>
      </c>
      <c r="H8" s="1" t="s">
        <v>3917</v>
      </c>
      <c r="I8" s="1" t="s">
        <v>3918</v>
      </c>
      <c r="J8" s="1" t="s">
        <v>3918</v>
      </c>
      <c r="K8" s="2"/>
      <c r="L8" s="1">
        <v>-3.0</v>
      </c>
      <c r="M8" s="1"/>
      <c r="N8" s="1">
        <v>11.579333333333333</v>
      </c>
      <c r="O8" s="1" t="s">
        <v>3903</v>
      </c>
      <c r="P8" s="1" t="s">
        <v>3919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>
      <c r="A9" s="1" t="s">
        <v>117</v>
      </c>
      <c r="B9" s="1" t="s">
        <v>17</v>
      </c>
      <c r="C9" s="3">
        <v>298.0</v>
      </c>
      <c r="D9" s="1">
        <v>0.0</v>
      </c>
      <c r="E9" s="2"/>
      <c r="F9" s="1" t="s">
        <v>38</v>
      </c>
      <c r="G9" s="1" t="s">
        <v>45</v>
      </c>
      <c r="H9" s="1" t="s">
        <v>3920</v>
      </c>
      <c r="I9" s="1" t="s">
        <v>3921</v>
      </c>
      <c r="J9" s="1" t="s">
        <v>3921</v>
      </c>
      <c r="K9" s="2"/>
      <c r="L9" s="1">
        <v>4.0</v>
      </c>
      <c r="M9" s="1"/>
      <c r="N9" s="1">
        <v>9.656766666666666</v>
      </c>
      <c r="O9" s="1" t="s">
        <v>120</v>
      </c>
      <c r="P9" s="1" t="s">
        <v>3922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>
      <c r="A10" s="1" t="s">
        <v>117</v>
      </c>
      <c r="B10" s="1" t="s">
        <v>17</v>
      </c>
      <c r="C10" s="1">
        <v>298.0</v>
      </c>
      <c r="D10" s="1">
        <v>0.0</v>
      </c>
      <c r="E10" s="2"/>
      <c r="F10" s="1" t="s">
        <v>38</v>
      </c>
      <c r="G10" s="1" t="s">
        <v>45</v>
      </c>
      <c r="H10" s="1" t="s">
        <v>3923</v>
      </c>
      <c r="I10" s="1" t="s">
        <v>3924</v>
      </c>
      <c r="J10" s="1" t="s">
        <v>3924</v>
      </c>
      <c r="K10" s="2"/>
      <c r="L10" s="1">
        <v>5.0</v>
      </c>
      <c r="M10" s="1"/>
      <c r="N10" s="1">
        <v>10.0242</v>
      </c>
      <c r="O10" s="1" t="s">
        <v>120</v>
      </c>
      <c r="P10" s="1" t="s">
        <v>3925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>
      <c r="A11" s="1" t="s">
        <v>29</v>
      </c>
      <c r="B11" s="1" t="s">
        <v>17</v>
      </c>
      <c r="C11" s="1">
        <v>658.0</v>
      </c>
      <c r="D11" s="1">
        <v>0.0</v>
      </c>
      <c r="E11" s="1" t="s">
        <v>3926</v>
      </c>
      <c r="F11" s="1" t="s">
        <v>18</v>
      </c>
      <c r="G11" s="1" t="s">
        <v>19</v>
      </c>
      <c r="H11" s="1" t="s">
        <v>3927</v>
      </c>
      <c r="I11" s="1" t="s">
        <v>3928</v>
      </c>
      <c r="J11" s="1" t="s">
        <v>3928</v>
      </c>
      <c r="K11" s="2"/>
      <c r="L11" s="1">
        <v>-5.0</v>
      </c>
      <c r="M11" s="1"/>
      <c r="N11" s="1">
        <v>9.279083333333332</v>
      </c>
      <c r="O11" s="1" t="s">
        <v>3903</v>
      </c>
      <c r="P11" s="1" t="s">
        <v>3929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>
      <c r="A12" s="1" t="s">
        <v>16</v>
      </c>
      <c r="B12" s="1" t="s">
        <v>17</v>
      </c>
      <c r="C12" s="1">
        <v>364.0</v>
      </c>
      <c r="D12" s="1">
        <v>0.0</v>
      </c>
      <c r="E12" s="2"/>
      <c r="F12" s="1" t="s">
        <v>18</v>
      </c>
      <c r="G12" s="1" t="s">
        <v>45</v>
      </c>
      <c r="H12" s="1" t="s">
        <v>3930</v>
      </c>
      <c r="I12" s="1" t="s">
        <v>3931</v>
      </c>
      <c r="J12" s="1" t="s">
        <v>3931</v>
      </c>
      <c r="K12" s="2"/>
      <c r="L12" s="1">
        <v>-4.0</v>
      </c>
      <c r="M12" s="1"/>
      <c r="N12" s="1">
        <v>10.328316666666666</v>
      </c>
      <c r="O12" s="1" t="s">
        <v>3903</v>
      </c>
      <c r="P12" s="1" t="s">
        <v>3932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>
      <c r="A13" s="1" t="s">
        <v>117</v>
      </c>
      <c r="B13" s="1" t="s">
        <v>17</v>
      </c>
      <c r="C13" s="1">
        <v>249.0</v>
      </c>
      <c r="D13" s="1">
        <v>0.0</v>
      </c>
      <c r="E13" s="2"/>
      <c r="F13" s="1" t="s">
        <v>38</v>
      </c>
      <c r="G13" s="1" t="s">
        <v>45</v>
      </c>
      <c r="H13" s="1" t="s">
        <v>3933</v>
      </c>
      <c r="I13" s="1" t="s">
        <v>3934</v>
      </c>
      <c r="J13" s="1" t="s">
        <v>3934</v>
      </c>
      <c r="K13" s="2"/>
      <c r="L13" s="1">
        <v>2.0</v>
      </c>
      <c r="M13" s="1"/>
      <c r="N13" s="1">
        <v>7.219383333333333</v>
      </c>
      <c r="O13" s="1" t="s">
        <v>120</v>
      </c>
      <c r="P13" s="1" t="s">
        <v>3935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>
      <c r="A14" s="1" t="s">
        <v>24</v>
      </c>
      <c r="B14" s="1" t="s">
        <v>17</v>
      </c>
      <c r="C14" s="1">
        <v>650.0</v>
      </c>
      <c r="D14" s="1">
        <v>0.0</v>
      </c>
      <c r="E14" s="1" t="s">
        <v>25</v>
      </c>
      <c r="F14" s="1" t="s">
        <v>18</v>
      </c>
      <c r="G14" s="1" t="s">
        <v>19</v>
      </c>
      <c r="H14" s="1" t="s">
        <v>3936</v>
      </c>
      <c r="I14" s="1" t="s">
        <v>3937</v>
      </c>
      <c r="J14" s="1" t="s">
        <v>3937</v>
      </c>
      <c r="K14" s="2"/>
      <c r="L14" s="1">
        <v>-3.0</v>
      </c>
      <c r="M14" s="1"/>
      <c r="N14" s="1">
        <v>11.311916666666667</v>
      </c>
      <c r="O14" s="1" t="s">
        <v>3903</v>
      </c>
      <c r="P14" s="1" t="s">
        <v>3938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>
      <c r="A15" s="1" t="s">
        <v>117</v>
      </c>
      <c r="B15" s="1" t="s">
        <v>17</v>
      </c>
      <c r="C15" s="1">
        <v>446.4</v>
      </c>
      <c r="D15" s="1">
        <v>111.6</v>
      </c>
      <c r="E15" s="2"/>
      <c r="F15" s="1" t="s">
        <v>38</v>
      </c>
      <c r="G15" s="1" t="s">
        <v>45</v>
      </c>
      <c r="H15" s="1" t="s">
        <v>3939</v>
      </c>
      <c r="I15" s="1" t="s">
        <v>3940</v>
      </c>
      <c r="J15" s="1" t="s">
        <v>3940</v>
      </c>
      <c r="K15" s="2"/>
      <c r="L15" s="1">
        <v>-3.0</v>
      </c>
      <c r="M15" s="1"/>
      <c r="N15" s="1">
        <v>1.73455</v>
      </c>
      <c r="O15" s="1" t="s">
        <v>120</v>
      </c>
      <c r="P15" s="1" t="s">
        <v>3941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>
      <c r="A16" s="1" t="s">
        <v>24</v>
      </c>
      <c r="B16" s="1" t="s">
        <v>17</v>
      </c>
      <c r="C16" s="1">
        <v>264.0</v>
      </c>
      <c r="D16" s="1">
        <v>0.0</v>
      </c>
      <c r="E16" s="1" t="s">
        <v>25</v>
      </c>
      <c r="F16" s="1" t="s">
        <v>18</v>
      </c>
      <c r="G16" s="1" t="s">
        <v>19</v>
      </c>
      <c r="H16" s="1" t="s">
        <v>3942</v>
      </c>
      <c r="I16" s="1" t="s">
        <v>3943</v>
      </c>
      <c r="J16" s="1" t="s">
        <v>3943</v>
      </c>
      <c r="K16" s="2"/>
      <c r="L16" s="1">
        <v>-5.0</v>
      </c>
      <c r="M16" s="1"/>
      <c r="N16" s="1">
        <v>9.006933333333333</v>
      </c>
      <c r="O16" s="1" t="s">
        <v>3903</v>
      </c>
      <c r="P16" s="1" t="s">
        <v>3913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>
      <c r="A17" s="1" t="s">
        <v>37</v>
      </c>
      <c r="B17" s="1" t="s">
        <v>17</v>
      </c>
      <c r="C17" s="1">
        <v>705.0</v>
      </c>
      <c r="D17" s="1">
        <v>0.0</v>
      </c>
      <c r="E17" s="1" t="s">
        <v>3895</v>
      </c>
      <c r="F17" s="1" t="s">
        <v>44</v>
      </c>
      <c r="G17" s="1" t="s">
        <v>19</v>
      </c>
      <c r="H17" s="1" t="s">
        <v>3944</v>
      </c>
      <c r="I17" s="1" t="s">
        <v>3945</v>
      </c>
      <c r="J17" s="1" t="s">
        <v>3946</v>
      </c>
      <c r="K17" s="1" t="s">
        <v>3947</v>
      </c>
      <c r="L17" s="1">
        <v>-6.0</v>
      </c>
      <c r="M17" s="1">
        <v>0.0021666666666666666</v>
      </c>
      <c r="N17" s="1">
        <v>12.412483333333334</v>
      </c>
      <c r="O17" s="1" t="s">
        <v>41</v>
      </c>
      <c r="P17" s="1" t="s">
        <v>3948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>
      <c r="A18" s="1" t="s">
        <v>29</v>
      </c>
      <c r="B18" s="1" t="s">
        <v>17</v>
      </c>
      <c r="C18" s="1">
        <v>436.0</v>
      </c>
      <c r="D18" s="1">
        <v>0.0</v>
      </c>
      <c r="E18" s="1" t="s">
        <v>3949</v>
      </c>
      <c r="F18" s="1" t="s">
        <v>18</v>
      </c>
      <c r="G18" s="1" t="s">
        <v>19</v>
      </c>
      <c r="H18" s="1" t="s">
        <v>3950</v>
      </c>
      <c r="I18" s="1" t="s">
        <v>3951</v>
      </c>
      <c r="J18" s="1" t="s">
        <v>3951</v>
      </c>
      <c r="K18" s="2"/>
      <c r="L18" s="1">
        <v>-4.0</v>
      </c>
      <c r="M18" s="1"/>
      <c r="N18" s="1">
        <v>10.698483333333334</v>
      </c>
      <c r="O18" s="1" t="s">
        <v>3903</v>
      </c>
      <c r="P18" s="1" t="s">
        <v>3952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>
      <c r="A19" s="1" t="s">
        <v>16</v>
      </c>
      <c r="B19" s="1" t="s">
        <v>17</v>
      </c>
      <c r="C19" s="1">
        <v>776.0</v>
      </c>
      <c r="D19" s="1">
        <v>0.0</v>
      </c>
      <c r="E19" s="2"/>
      <c r="F19" s="1" t="s">
        <v>18</v>
      </c>
      <c r="G19" s="1" t="s">
        <v>19</v>
      </c>
      <c r="H19" s="1" t="s">
        <v>3953</v>
      </c>
      <c r="I19" s="1" t="s">
        <v>3954</v>
      </c>
      <c r="J19" s="1" t="s">
        <v>3954</v>
      </c>
      <c r="K19" s="2"/>
      <c r="L19" s="1">
        <v>-5.0</v>
      </c>
      <c r="M19" s="1"/>
      <c r="N19" s="1">
        <v>9.371816666666666</v>
      </c>
      <c r="O19" s="1" t="s">
        <v>3903</v>
      </c>
      <c r="P19" s="1" t="s">
        <v>3955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>
      <c r="A20" s="1" t="s">
        <v>117</v>
      </c>
      <c r="B20" s="1" t="s">
        <v>17</v>
      </c>
      <c r="C20" s="1">
        <v>249.0</v>
      </c>
      <c r="D20" s="1">
        <v>0.0</v>
      </c>
      <c r="E20" s="2"/>
      <c r="F20" s="1" t="s">
        <v>38</v>
      </c>
      <c r="G20" s="1" t="s">
        <v>45</v>
      </c>
      <c r="H20" s="1" t="s">
        <v>3956</v>
      </c>
      <c r="I20" s="1" t="s">
        <v>3957</v>
      </c>
      <c r="J20" s="1" t="s">
        <v>3957</v>
      </c>
      <c r="K20" s="2"/>
      <c r="L20" s="1">
        <v>-4.0</v>
      </c>
      <c r="M20" s="1"/>
      <c r="N20" s="1">
        <v>0.3466166666666667</v>
      </c>
      <c r="O20" s="1" t="s">
        <v>120</v>
      </c>
      <c r="P20" s="1" t="s">
        <v>3958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>
      <c r="A21" s="1" t="s">
        <v>16</v>
      </c>
      <c r="B21" s="1" t="s">
        <v>17</v>
      </c>
      <c r="C21" s="1">
        <v>224.0</v>
      </c>
      <c r="D21" s="1">
        <v>0.0</v>
      </c>
      <c r="E21" s="2"/>
      <c r="F21" s="1" t="s">
        <v>18</v>
      </c>
      <c r="G21" s="1" t="s">
        <v>19</v>
      </c>
      <c r="H21" s="1" t="s">
        <v>3959</v>
      </c>
      <c r="I21" s="1" t="s">
        <v>3960</v>
      </c>
      <c r="J21" s="1" t="s">
        <v>3960</v>
      </c>
      <c r="K21" s="2"/>
      <c r="L21" s="1">
        <v>-7.0</v>
      </c>
      <c r="M21" s="1"/>
      <c r="N21" s="1">
        <v>7.3942</v>
      </c>
      <c r="O21" s="1" t="s">
        <v>3903</v>
      </c>
      <c r="P21" s="1" t="s">
        <v>3961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>
      <c r="A22" s="1" t="s">
        <v>24</v>
      </c>
      <c r="B22" s="3" t="s">
        <v>17</v>
      </c>
      <c r="C22" s="1">
        <v>502.0</v>
      </c>
      <c r="D22" s="1">
        <v>0.0</v>
      </c>
      <c r="E22" s="1" t="s">
        <v>25</v>
      </c>
      <c r="F22" s="1" t="s">
        <v>18</v>
      </c>
      <c r="G22" s="1" t="s">
        <v>19</v>
      </c>
      <c r="H22" s="1" t="s">
        <v>3962</v>
      </c>
      <c r="I22" s="1" t="s">
        <v>3963</v>
      </c>
      <c r="J22" s="1" t="s">
        <v>3963</v>
      </c>
      <c r="K22" s="2"/>
      <c r="L22" s="1">
        <v>-7.0</v>
      </c>
      <c r="M22" s="1"/>
      <c r="N22" s="1">
        <v>7.041916666666666</v>
      </c>
      <c r="O22" s="1" t="s">
        <v>3903</v>
      </c>
      <c r="P22" s="1" t="s">
        <v>3964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>
      <c r="A23" s="1" t="s">
        <v>24</v>
      </c>
      <c r="B23" s="1" t="s">
        <v>17</v>
      </c>
      <c r="C23" s="1">
        <v>289.0</v>
      </c>
      <c r="D23" s="1">
        <v>0.0</v>
      </c>
      <c r="E23" s="1" t="s">
        <v>25</v>
      </c>
      <c r="F23" s="1" t="s">
        <v>18</v>
      </c>
      <c r="G23" s="1" t="s">
        <v>19</v>
      </c>
      <c r="H23" s="1" t="s">
        <v>3965</v>
      </c>
      <c r="I23" s="1" t="s">
        <v>3966</v>
      </c>
      <c r="J23" s="1" t="s">
        <v>3966</v>
      </c>
      <c r="K23" s="2"/>
      <c r="L23" s="1">
        <v>-6.0</v>
      </c>
      <c r="M23" s="1"/>
      <c r="N23" s="1">
        <v>8.2043</v>
      </c>
      <c r="O23" s="1" t="s">
        <v>3903</v>
      </c>
      <c r="P23" s="1" t="s">
        <v>3967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>
      <c r="A24" s="1" t="s">
        <v>29</v>
      </c>
      <c r="B24" s="1" t="s">
        <v>17</v>
      </c>
      <c r="C24" s="1">
        <v>254.0</v>
      </c>
      <c r="D24" s="1">
        <v>0.0</v>
      </c>
      <c r="E24" s="1" t="s">
        <v>1551</v>
      </c>
      <c r="F24" s="1" t="s">
        <v>18</v>
      </c>
      <c r="G24" s="1" t="s">
        <v>19</v>
      </c>
      <c r="H24" s="1" t="s">
        <v>3968</v>
      </c>
      <c r="I24" s="1" t="s">
        <v>3969</v>
      </c>
      <c r="J24" s="1" t="s">
        <v>3969</v>
      </c>
      <c r="K24" s="2"/>
      <c r="L24" s="1">
        <v>-1.0</v>
      </c>
      <c r="M24" s="1"/>
      <c r="N24" s="1">
        <v>13.665116666666666</v>
      </c>
      <c r="O24" s="1" t="s">
        <v>3903</v>
      </c>
      <c r="P24" s="1" t="s">
        <v>3970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>
      <c r="A25" s="1" t="s">
        <v>24</v>
      </c>
      <c r="B25" s="1" t="s">
        <v>17</v>
      </c>
      <c r="C25" s="3">
        <v>394.0</v>
      </c>
      <c r="D25" s="1">
        <v>0.0</v>
      </c>
      <c r="E25" s="1" t="s">
        <v>25</v>
      </c>
      <c r="F25" s="1" t="s">
        <v>18</v>
      </c>
      <c r="G25" s="1" t="s">
        <v>19</v>
      </c>
      <c r="H25" s="1" t="s">
        <v>3971</v>
      </c>
      <c r="I25" s="1" t="s">
        <v>3972</v>
      </c>
      <c r="J25" s="1" t="s">
        <v>3972</v>
      </c>
      <c r="K25" s="2"/>
      <c r="L25" s="1">
        <v>-4.0</v>
      </c>
      <c r="M25" s="1"/>
      <c r="N25" s="1">
        <v>10.100366666666666</v>
      </c>
      <c r="O25" s="1" t="s">
        <v>3903</v>
      </c>
      <c r="P25" s="1" t="s">
        <v>3973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>
      <c r="A26" s="1" t="s">
        <v>117</v>
      </c>
      <c r="B26" s="1" t="s">
        <v>17</v>
      </c>
      <c r="C26" s="3">
        <v>618.0</v>
      </c>
      <c r="D26" s="1">
        <v>0.0</v>
      </c>
      <c r="E26" s="2"/>
      <c r="F26" s="1" t="s">
        <v>38</v>
      </c>
      <c r="G26" s="1" t="s">
        <v>45</v>
      </c>
      <c r="H26" s="1" t="s">
        <v>3974</v>
      </c>
      <c r="I26" s="1" t="s">
        <v>3975</v>
      </c>
      <c r="J26" s="1" t="s">
        <v>3975</v>
      </c>
      <c r="K26" s="2"/>
      <c r="L26" s="1">
        <v>5.0</v>
      </c>
      <c r="M26" s="1"/>
      <c r="N26" s="1">
        <v>10.321766666666667</v>
      </c>
      <c r="O26" s="1" t="s">
        <v>120</v>
      </c>
      <c r="P26" s="1" t="s">
        <v>3976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>
      <c r="A27" s="1" t="s">
        <v>29</v>
      </c>
      <c r="B27" s="1" t="s">
        <v>17</v>
      </c>
      <c r="C27" s="1">
        <v>329.0</v>
      </c>
      <c r="D27" s="1">
        <v>0.0</v>
      </c>
      <c r="E27" s="1" t="s">
        <v>3977</v>
      </c>
      <c r="F27" s="1" t="s">
        <v>18</v>
      </c>
      <c r="G27" s="1" t="s">
        <v>19</v>
      </c>
      <c r="H27" s="1" t="s">
        <v>3978</v>
      </c>
      <c r="I27" s="1" t="s">
        <v>3979</v>
      </c>
      <c r="J27" s="1" t="s">
        <v>3979</v>
      </c>
      <c r="K27" s="2"/>
      <c r="L27" s="1">
        <v>-7.0</v>
      </c>
      <c r="M27" s="1"/>
      <c r="N27" s="1">
        <v>7.234583333333333</v>
      </c>
      <c r="O27" s="1" t="s">
        <v>3903</v>
      </c>
      <c r="P27" s="1" t="s">
        <v>2648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>
      <c r="A28" s="1" t="s">
        <v>16</v>
      </c>
      <c r="B28" s="1" t="s">
        <v>17</v>
      </c>
      <c r="C28" s="1">
        <v>264.0</v>
      </c>
      <c r="D28" s="1">
        <v>0.0</v>
      </c>
      <c r="E28" s="2"/>
      <c r="F28" s="1" t="s">
        <v>18</v>
      </c>
      <c r="G28" s="1" t="s">
        <v>19</v>
      </c>
      <c r="H28" s="1" t="s">
        <v>3980</v>
      </c>
      <c r="I28" s="1" t="s">
        <v>3981</v>
      </c>
      <c r="J28" s="1" t="s">
        <v>3981</v>
      </c>
      <c r="K28" s="2"/>
      <c r="L28" s="1">
        <v>3.0</v>
      </c>
      <c r="M28" s="1"/>
      <c r="N28" s="1">
        <v>18.508966666666666</v>
      </c>
      <c r="O28" s="1" t="s">
        <v>3903</v>
      </c>
      <c r="P28" s="1" t="s">
        <v>3982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>
      <c r="A29" s="1" t="s">
        <v>37</v>
      </c>
      <c r="B29" s="1" t="s">
        <v>17</v>
      </c>
      <c r="C29" s="1">
        <v>311.0</v>
      </c>
      <c r="D29" s="1">
        <v>0.0</v>
      </c>
      <c r="E29" s="1" t="s">
        <v>3895</v>
      </c>
      <c r="F29" s="1" t="s">
        <v>44</v>
      </c>
      <c r="G29" s="1" t="s">
        <v>19</v>
      </c>
      <c r="H29" s="1" t="s">
        <v>3983</v>
      </c>
      <c r="I29" s="1" t="s">
        <v>3984</v>
      </c>
      <c r="J29" s="1" t="s">
        <v>3985</v>
      </c>
      <c r="K29" s="1" t="s">
        <v>3986</v>
      </c>
      <c r="L29" s="1">
        <v>-16.0</v>
      </c>
      <c r="M29" s="1">
        <v>0.0067666666666666665</v>
      </c>
      <c r="N29" s="1">
        <v>10.78435</v>
      </c>
      <c r="O29" s="1" t="s">
        <v>41</v>
      </c>
      <c r="P29" s="1" t="s">
        <v>3987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>
      <c r="A30" s="1" t="s">
        <v>16</v>
      </c>
      <c r="B30" s="1" t="s">
        <v>17</v>
      </c>
      <c r="C30" s="1">
        <v>289.0</v>
      </c>
      <c r="D30" s="1">
        <v>0.0</v>
      </c>
      <c r="E30" s="2"/>
      <c r="F30" s="1" t="s">
        <v>18</v>
      </c>
      <c r="G30" s="1" t="s">
        <v>19</v>
      </c>
      <c r="H30" s="1" t="s">
        <v>3988</v>
      </c>
      <c r="I30" s="1" t="s">
        <v>3989</v>
      </c>
      <c r="J30" s="1" t="s">
        <v>3989</v>
      </c>
      <c r="K30" s="2"/>
      <c r="L30" s="1">
        <v>-5.0</v>
      </c>
      <c r="M30" s="1"/>
      <c r="N30" s="1">
        <v>9.058066666666667</v>
      </c>
      <c r="O30" s="1" t="s">
        <v>3903</v>
      </c>
      <c r="P30" s="1" t="s">
        <v>3990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>
      <c r="A31" s="1" t="s">
        <v>24</v>
      </c>
      <c r="B31" s="1" t="s">
        <v>17</v>
      </c>
      <c r="C31" s="3">
        <v>498.0</v>
      </c>
      <c r="D31" s="1">
        <v>0.0</v>
      </c>
      <c r="E31" s="1" t="s">
        <v>25</v>
      </c>
      <c r="F31" s="1" t="s">
        <v>18</v>
      </c>
      <c r="G31" s="1" t="s">
        <v>19</v>
      </c>
      <c r="H31" s="1" t="s">
        <v>3991</v>
      </c>
      <c r="I31" s="1" t="s">
        <v>3992</v>
      </c>
      <c r="J31" s="1" t="s">
        <v>3992</v>
      </c>
      <c r="K31" s="2"/>
      <c r="L31" s="1">
        <v>-1.0</v>
      </c>
      <c r="M31" s="1"/>
      <c r="N31" s="1">
        <v>13.787683333333334</v>
      </c>
      <c r="O31" s="1" t="s">
        <v>3903</v>
      </c>
      <c r="P31" s="1" t="s">
        <v>3993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>
      <c r="A32" s="1" t="s">
        <v>16</v>
      </c>
      <c r="B32" s="1" t="s">
        <v>17</v>
      </c>
      <c r="C32" s="1">
        <v>443.0</v>
      </c>
      <c r="D32" s="1">
        <v>0.0</v>
      </c>
      <c r="E32" s="2"/>
      <c r="F32" s="1" t="s">
        <v>18</v>
      </c>
      <c r="G32" s="1" t="s">
        <v>19</v>
      </c>
      <c r="H32" s="1" t="s">
        <v>3994</v>
      </c>
      <c r="I32" s="1" t="s">
        <v>3995</v>
      </c>
      <c r="J32" s="1" t="s">
        <v>3995</v>
      </c>
      <c r="K32" s="2"/>
      <c r="L32" s="1">
        <v>-5.0</v>
      </c>
      <c r="M32" s="1"/>
      <c r="N32" s="1">
        <v>9.011233333333333</v>
      </c>
      <c r="O32" s="1" t="s">
        <v>3903</v>
      </c>
      <c r="P32" s="1" t="s">
        <v>3996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>
      <c r="A33" s="1" t="s">
        <v>24</v>
      </c>
      <c r="B33" s="1" t="s">
        <v>17</v>
      </c>
      <c r="C33" s="1">
        <v>264.0</v>
      </c>
      <c r="D33" s="1">
        <v>0.0</v>
      </c>
      <c r="E33" s="1" t="s">
        <v>25</v>
      </c>
      <c r="F33" s="1" t="s">
        <v>18</v>
      </c>
      <c r="G33" s="1" t="s">
        <v>19</v>
      </c>
      <c r="H33" s="1" t="s">
        <v>3997</v>
      </c>
      <c r="I33" s="1" t="s">
        <v>3998</v>
      </c>
      <c r="J33" s="1" t="s">
        <v>3998</v>
      </c>
      <c r="K33" s="2"/>
      <c r="L33" s="1">
        <v>-7.0</v>
      </c>
      <c r="M33" s="1"/>
      <c r="N33" s="1">
        <v>7.673983333333333</v>
      </c>
      <c r="O33" s="1" t="s">
        <v>3903</v>
      </c>
      <c r="P33" s="1" t="s">
        <v>3999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>
      <c r="A34" s="1" t="s">
        <v>16</v>
      </c>
      <c r="B34" s="1" t="s">
        <v>17</v>
      </c>
      <c r="C34" s="1">
        <v>715.0</v>
      </c>
      <c r="D34" s="1">
        <v>0.0</v>
      </c>
      <c r="E34" s="2"/>
      <c r="F34" s="1" t="s">
        <v>18</v>
      </c>
      <c r="G34" s="1" t="s">
        <v>19</v>
      </c>
      <c r="H34" s="1" t="s">
        <v>4000</v>
      </c>
      <c r="I34" s="1" t="s">
        <v>4001</v>
      </c>
      <c r="J34" s="1" t="s">
        <v>4001</v>
      </c>
      <c r="K34" s="2"/>
      <c r="L34" s="1">
        <v>0.0</v>
      </c>
      <c r="M34" s="1"/>
      <c r="N34" s="1">
        <v>14.004366666666666</v>
      </c>
      <c r="O34" s="1" t="s">
        <v>3903</v>
      </c>
      <c r="P34" s="1" t="s">
        <v>4002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>
      <c r="A35" s="1" t="s">
        <v>16</v>
      </c>
      <c r="B35" s="1" t="s">
        <v>17</v>
      </c>
      <c r="C35" s="1">
        <v>1021.0</v>
      </c>
      <c r="D35" s="1">
        <v>0.0</v>
      </c>
      <c r="E35" s="2"/>
      <c r="F35" s="1" t="s">
        <v>18</v>
      </c>
      <c r="G35" s="1" t="s">
        <v>19</v>
      </c>
      <c r="H35" s="1" t="s">
        <v>4003</v>
      </c>
      <c r="I35" s="1" t="s">
        <v>4004</v>
      </c>
      <c r="J35" s="1" t="s">
        <v>4004</v>
      </c>
      <c r="K35" s="2"/>
      <c r="L35" s="1">
        <v>-1.0</v>
      </c>
      <c r="M35" s="1"/>
      <c r="N35" s="1">
        <v>13.26215</v>
      </c>
      <c r="O35" s="1" t="s">
        <v>3903</v>
      </c>
      <c r="P35" s="1" t="s">
        <v>4005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>
      <c r="A36" s="1" t="s">
        <v>37</v>
      </c>
      <c r="B36" s="1" t="s">
        <v>17</v>
      </c>
      <c r="C36" s="1">
        <v>309.0</v>
      </c>
      <c r="D36" s="1">
        <v>0.0</v>
      </c>
      <c r="E36" s="1" t="s">
        <v>3895</v>
      </c>
      <c r="F36" s="1" t="s">
        <v>44</v>
      </c>
      <c r="G36" s="1" t="s">
        <v>45</v>
      </c>
      <c r="H36" s="1" t="s">
        <v>4006</v>
      </c>
      <c r="I36" s="1" t="s">
        <v>4007</v>
      </c>
      <c r="J36" s="1" t="s">
        <v>4008</v>
      </c>
      <c r="K36" s="1" t="s">
        <v>4009</v>
      </c>
      <c r="L36" s="1">
        <v>2.0</v>
      </c>
      <c r="M36" s="1">
        <v>0.00205</v>
      </c>
      <c r="N36" s="1">
        <v>12.681383333333333</v>
      </c>
      <c r="O36" s="1" t="s">
        <v>41</v>
      </c>
      <c r="P36" s="1" t="s">
        <v>4010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>
      <c r="A37" s="1" t="s">
        <v>16</v>
      </c>
      <c r="B37" s="1" t="s">
        <v>17</v>
      </c>
      <c r="C37" s="1">
        <v>378.0</v>
      </c>
      <c r="D37" s="1">
        <v>0.0</v>
      </c>
      <c r="E37" s="2"/>
      <c r="F37" s="1" t="s">
        <v>18</v>
      </c>
      <c r="G37" s="1" t="s">
        <v>19</v>
      </c>
      <c r="H37" s="1" t="s">
        <v>4011</v>
      </c>
      <c r="I37" s="1" t="s">
        <v>4012</v>
      </c>
      <c r="J37" s="1" t="s">
        <v>4012</v>
      </c>
      <c r="K37" s="2"/>
      <c r="L37" s="1">
        <v>-7.0</v>
      </c>
      <c r="M37" s="1"/>
      <c r="N37" s="1">
        <v>7.86145</v>
      </c>
      <c r="O37" s="1" t="s">
        <v>3903</v>
      </c>
      <c r="P37" s="1" t="s">
        <v>4013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>
      <c r="A38" s="1" t="s">
        <v>37</v>
      </c>
      <c r="B38" s="1" t="s">
        <v>17</v>
      </c>
      <c r="C38" s="3">
        <v>309.0</v>
      </c>
      <c r="D38" s="1">
        <v>0.0</v>
      </c>
      <c r="E38" s="1" t="s">
        <v>3895</v>
      </c>
      <c r="F38" s="1" t="s">
        <v>44</v>
      </c>
      <c r="G38" s="1" t="s">
        <v>45</v>
      </c>
      <c r="H38" s="1" t="s">
        <v>4014</v>
      </c>
      <c r="I38" s="1" t="s">
        <v>4015</v>
      </c>
      <c r="J38" s="1" t="s">
        <v>4016</v>
      </c>
      <c r="K38" s="1" t="s">
        <v>4017</v>
      </c>
      <c r="L38" s="1">
        <v>0.0</v>
      </c>
      <c r="M38" s="1">
        <v>0.008316666666666667</v>
      </c>
      <c r="N38" s="1">
        <v>15.134583333333333</v>
      </c>
      <c r="O38" s="1" t="s">
        <v>41</v>
      </c>
      <c r="P38" s="1" t="s">
        <v>3900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>
      <c r="A39" s="1" t="s">
        <v>24</v>
      </c>
      <c r="B39" s="1" t="s">
        <v>17</v>
      </c>
      <c r="C39" s="1">
        <v>264.0</v>
      </c>
      <c r="D39" s="1">
        <v>0.0</v>
      </c>
      <c r="E39" s="1" t="s">
        <v>25</v>
      </c>
      <c r="F39" s="1" t="s">
        <v>18</v>
      </c>
      <c r="G39" s="1" t="s">
        <v>19</v>
      </c>
      <c r="H39" s="1" t="s">
        <v>4018</v>
      </c>
      <c r="I39" s="1" t="s">
        <v>4019</v>
      </c>
      <c r="J39" s="1" t="s">
        <v>4019</v>
      </c>
      <c r="K39" s="2"/>
      <c r="L39" s="1">
        <v>-4.0</v>
      </c>
      <c r="M39" s="1"/>
      <c r="N39" s="1">
        <v>10.244716666666667</v>
      </c>
      <c r="O39" s="1" t="s">
        <v>3903</v>
      </c>
      <c r="P39" s="1" t="s">
        <v>4020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>
      <c r="A40" s="1" t="s">
        <v>24</v>
      </c>
      <c r="B40" s="1" t="s">
        <v>17</v>
      </c>
      <c r="C40" s="1">
        <v>723.0</v>
      </c>
      <c r="D40" s="1">
        <v>0.0</v>
      </c>
      <c r="E40" s="1" t="s">
        <v>25</v>
      </c>
      <c r="F40" s="1" t="s">
        <v>18</v>
      </c>
      <c r="G40" s="1" t="s">
        <v>19</v>
      </c>
      <c r="H40" s="1" t="s">
        <v>4021</v>
      </c>
      <c r="I40" s="1" t="s">
        <v>4022</v>
      </c>
      <c r="J40" s="1" t="s">
        <v>4022</v>
      </c>
      <c r="K40" s="2"/>
      <c r="L40" s="1">
        <v>-5.0</v>
      </c>
      <c r="M40" s="1"/>
      <c r="N40" s="1">
        <v>9.98205</v>
      </c>
      <c r="O40" s="1" t="s">
        <v>3903</v>
      </c>
      <c r="P40" s="1" t="s">
        <v>4023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>
      <c r="A41" s="1" t="s">
        <v>37</v>
      </c>
      <c r="B41" s="1" t="s">
        <v>17</v>
      </c>
      <c r="C41" s="1">
        <v>309.0</v>
      </c>
      <c r="D41" s="1">
        <v>0.0</v>
      </c>
      <c r="E41" s="1" t="s">
        <v>3895</v>
      </c>
      <c r="F41" s="1" t="s">
        <v>44</v>
      </c>
      <c r="G41" s="1" t="s">
        <v>19</v>
      </c>
      <c r="H41" s="1" t="s">
        <v>4024</v>
      </c>
      <c r="I41" s="1" t="s">
        <v>4025</v>
      </c>
      <c r="J41" s="1" t="s">
        <v>4026</v>
      </c>
      <c r="K41" s="1" t="s">
        <v>4027</v>
      </c>
      <c r="L41" s="1">
        <v>-9.0</v>
      </c>
      <c r="M41" s="1">
        <v>0.0064</v>
      </c>
      <c r="N41" s="1">
        <v>8.703</v>
      </c>
      <c r="O41" s="1" t="s">
        <v>41</v>
      </c>
      <c r="P41" s="1" t="s">
        <v>4028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>
      <c r="A42" s="1" t="s">
        <v>24</v>
      </c>
      <c r="B42" s="1" t="s">
        <v>17</v>
      </c>
      <c r="C42" s="1">
        <v>264.0</v>
      </c>
      <c r="D42" s="1">
        <v>0.0</v>
      </c>
      <c r="E42" s="1" t="s">
        <v>25</v>
      </c>
      <c r="F42" s="1" t="s">
        <v>18</v>
      </c>
      <c r="G42" s="1" t="s">
        <v>19</v>
      </c>
      <c r="H42" s="1" t="s">
        <v>4029</v>
      </c>
      <c r="I42" s="1" t="s">
        <v>4030</v>
      </c>
      <c r="J42" s="1" t="s">
        <v>4030</v>
      </c>
      <c r="K42" s="2"/>
      <c r="L42" s="1">
        <v>-5.0</v>
      </c>
      <c r="M42" s="1"/>
      <c r="N42" s="1">
        <v>9.80085</v>
      </c>
      <c r="O42" s="1" t="s">
        <v>3903</v>
      </c>
      <c r="P42" s="1" t="s">
        <v>4020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>
      <c r="A43" s="1" t="s">
        <v>37</v>
      </c>
      <c r="B43" s="1" t="s">
        <v>17</v>
      </c>
      <c r="C43" s="1">
        <v>309.0</v>
      </c>
      <c r="D43" s="1">
        <v>0.0</v>
      </c>
      <c r="E43" s="1" t="s">
        <v>3895</v>
      </c>
      <c r="F43" s="1" t="s">
        <v>44</v>
      </c>
      <c r="G43" s="1" t="s">
        <v>19</v>
      </c>
      <c r="H43" s="1" t="s">
        <v>4031</v>
      </c>
      <c r="I43" s="1" t="s">
        <v>4032</v>
      </c>
      <c r="J43" s="1" t="s">
        <v>4033</v>
      </c>
      <c r="K43" s="1" t="s">
        <v>4034</v>
      </c>
      <c r="L43" s="1">
        <v>1.0</v>
      </c>
      <c r="M43" s="1">
        <v>0.0037</v>
      </c>
      <c r="N43" s="1">
        <v>20.553016666666668</v>
      </c>
      <c r="O43" s="1" t="s">
        <v>41</v>
      </c>
      <c r="P43" s="1" t="s">
        <v>4035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>
      <c r="A44" s="1" t="s">
        <v>16</v>
      </c>
      <c r="B44" s="1" t="s">
        <v>17</v>
      </c>
      <c r="C44" s="1">
        <v>488.0</v>
      </c>
      <c r="D44" s="1">
        <v>0.0</v>
      </c>
      <c r="E44" s="2"/>
      <c r="F44" s="1" t="s">
        <v>18</v>
      </c>
      <c r="G44" s="1" t="s">
        <v>45</v>
      </c>
      <c r="H44" s="1" t="s">
        <v>4036</v>
      </c>
      <c r="I44" s="1" t="s">
        <v>4037</v>
      </c>
      <c r="J44" s="1" t="s">
        <v>4037</v>
      </c>
      <c r="K44" s="2"/>
      <c r="L44" s="1">
        <v>-4.0</v>
      </c>
      <c r="M44" s="1"/>
      <c r="N44" s="1">
        <v>10.200583333333332</v>
      </c>
      <c r="O44" s="1" t="s">
        <v>3903</v>
      </c>
      <c r="P44" s="1" t="s">
        <v>4038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>
      <c r="A45" s="1" t="s">
        <v>24</v>
      </c>
      <c r="B45" s="1" t="s">
        <v>17</v>
      </c>
      <c r="C45" s="1">
        <v>329.0</v>
      </c>
      <c r="D45" s="1">
        <v>0.0</v>
      </c>
      <c r="E45" s="1" t="s">
        <v>25</v>
      </c>
      <c r="F45" s="1" t="s">
        <v>18</v>
      </c>
      <c r="G45" s="1" t="s">
        <v>19</v>
      </c>
      <c r="H45" s="1" t="s">
        <v>4039</v>
      </c>
      <c r="I45" s="1" t="s">
        <v>4040</v>
      </c>
      <c r="J45" s="1" t="s">
        <v>4040</v>
      </c>
      <c r="K45" s="2"/>
      <c r="L45" s="1">
        <v>-8.0</v>
      </c>
      <c r="M45" s="1"/>
      <c r="N45" s="1">
        <v>6.97845</v>
      </c>
      <c r="O45" s="1" t="s">
        <v>3903</v>
      </c>
      <c r="P45" s="1" t="s">
        <v>4041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>
      <c r="A46" s="1" t="s">
        <v>24</v>
      </c>
      <c r="B46" s="1" t="s">
        <v>17</v>
      </c>
      <c r="C46" s="1">
        <v>264.0</v>
      </c>
      <c r="D46" s="1">
        <v>0.0</v>
      </c>
      <c r="E46" s="1" t="s">
        <v>25</v>
      </c>
      <c r="F46" s="1" t="s">
        <v>18</v>
      </c>
      <c r="G46" s="1" t="s">
        <v>19</v>
      </c>
      <c r="H46" s="1" t="s">
        <v>4042</v>
      </c>
      <c r="I46" s="1" t="s">
        <v>4043</v>
      </c>
      <c r="J46" s="1" t="s">
        <v>4043</v>
      </c>
      <c r="K46" s="2"/>
      <c r="L46" s="1">
        <v>-6.0</v>
      </c>
      <c r="M46" s="1"/>
      <c r="N46" s="1">
        <v>8.289416666666666</v>
      </c>
      <c r="O46" s="1" t="s">
        <v>3903</v>
      </c>
      <c r="P46" s="1" t="s">
        <v>4044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>
      <c r="A47" s="1" t="s">
        <v>37</v>
      </c>
      <c r="B47" s="1" t="s">
        <v>17</v>
      </c>
      <c r="C47" s="1">
        <v>267.0</v>
      </c>
      <c r="D47" s="1">
        <v>62.0</v>
      </c>
      <c r="E47" s="2"/>
      <c r="F47" s="1" t="s">
        <v>38</v>
      </c>
      <c r="G47" s="1" t="s">
        <v>254</v>
      </c>
      <c r="H47" s="1" t="s">
        <v>4045</v>
      </c>
      <c r="I47" s="1" t="s">
        <v>4046</v>
      </c>
      <c r="J47" s="1" t="s">
        <v>4046</v>
      </c>
      <c r="K47" s="2"/>
      <c r="L47" s="1">
        <v>-6.0</v>
      </c>
      <c r="M47" s="1"/>
      <c r="N47" s="1">
        <v>12.990616666666666</v>
      </c>
      <c r="O47" s="1" t="s">
        <v>41</v>
      </c>
      <c r="P47" s="1" t="s">
        <v>4047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>
      <c r="A48" s="1" t="s">
        <v>29</v>
      </c>
      <c r="B48" s="1" t="s">
        <v>17</v>
      </c>
      <c r="C48" s="1">
        <v>658.0</v>
      </c>
      <c r="D48" s="1">
        <v>0.0</v>
      </c>
      <c r="E48" s="1" t="s">
        <v>2999</v>
      </c>
      <c r="F48" s="1" t="s">
        <v>18</v>
      </c>
      <c r="G48" s="1" t="s">
        <v>19</v>
      </c>
      <c r="H48" s="1" t="s">
        <v>4048</v>
      </c>
      <c r="I48" s="1" t="s">
        <v>4049</v>
      </c>
      <c r="J48" s="1" t="s">
        <v>4049</v>
      </c>
      <c r="K48" s="2"/>
      <c r="L48" s="1">
        <v>-3.0</v>
      </c>
      <c r="M48" s="1"/>
      <c r="N48" s="1">
        <v>14.840166666666667</v>
      </c>
      <c r="O48" s="1" t="s">
        <v>3903</v>
      </c>
      <c r="P48" s="1" t="s">
        <v>4050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>
      <c r="A49" s="1" t="s">
        <v>37</v>
      </c>
      <c r="B49" s="1" t="s">
        <v>17</v>
      </c>
      <c r="C49" s="1">
        <v>469.0</v>
      </c>
      <c r="D49" s="1">
        <v>0.0</v>
      </c>
      <c r="E49" s="1" t="s">
        <v>3895</v>
      </c>
      <c r="F49" s="1" t="s">
        <v>44</v>
      </c>
      <c r="G49" s="1" t="s">
        <v>19</v>
      </c>
      <c r="H49" s="1" t="s">
        <v>4051</v>
      </c>
      <c r="I49" s="1" t="s">
        <v>4052</v>
      </c>
      <c r="J49" s="1" t="s">
        <v>4053</v>
      </c>
      <c r="K49" s="1" t="s">
        <v>4054</v>
      </c>
      <c r="L49" s="1">
        <v>-1.0</v>
      </c>
      <c r="M49" s="1">
        <v>0.0105</v>
      </c>
      <c r="N49" s="1">
        <v>13.134233333333333</v>
      </c>
      <c r="O49" s="1" t="s">
        <v>41</v>
      </c>
      <c r="P49" s="1" t="s">
        <v>4055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>
      <c r="A50" s="1" t="s">
        <v>37</v>
      </c>
      <c r="B50" s="1" t="s">
        <v>17</v>
      </c>
      <c r="C50" s="1">
        <v>209.0</v>
      </c>
      <c r="D50" s="1">
        <v>50.0</v>
      </c>
      <c r="E50" s="2"/>
      <c r="F50" s="1" t="s">
        <v>38</v>
      </c>
      <c r="G50" s="1" t="s">
        <v>19</v>
      </c>
      <c r="H50" s="1" t="s">
        <v>4056</v>
      </c>
      <c r="I50" s="1" t="s">
        <v>4057</v>
      </c>
      <c r="J50" s="1" t="s">
        <v>4057</v>
      </c>
      <c r="K50" s="2"/>
      <c r="L50" s="1">
        <v>0.0</v>
      </c>
      <c r="M50" s="1"/>
      <c r="N50" s="1">
        <v>18.3512</v>
      </c>
      <c r="O50" s="1" t="s">
        <v>41</v>
      </c>
      <c r="P50" s="1" t="s">
        <v>4058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>
      <c r="A51" s="1" t="s">
        <v>37</v>
      </c>
      <c r="B51" s="1" t="s">
        <v>17</v>
      </c>
      <c r="C51" s="1">
        <v>305.0</v>
      </c>
      <c r="D51" s="1">
        <v>14.0</v>
      </c>
      <c r="E51" s="1" t="s">
        <v>3895</v>
      </c>
      <c r="F51" s="1" t="s">
        <v>44</v>
      </c>
      <c r="G51" s="1" t="s">
        <v>19</v>
      </c>
      <c r="H51" s="1" t="s">
        <v>4059</v>
      </c>
      <c r="I51" s="1" t="s">
        <v>4060</v>
      </c>
      <c r="J51" s="1" t="s">
        <v>4061</v>
      </c>
      <c r="K51" s="1" t="s">
        <v>4062</v>
      </c>
      <c r="L51" s="1">
        <v>-3.0</v>
      </c>
      <c r="M51" s="1">
        <v>0.003933333333333333</v>
      </c>
      <c r="N51" s="1">
        <v>12.1309</v>
      </c>
      <c r="O51" s="1" t="s">
        <v>41</v>
      </c>
      <c r="P51" s="1" t="s">
        <v>4063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>
      <c r="A52" s="1" t="s">
        <v>29</v>
      </c>
      <c r="B52" s="1" t="s">
        <v>17</v>
      </c>
      <c r="C52" s="1">
        <v>585.0</v>
      </c>
      <c r="D52" s="1">
        <v>0.0</v>
      </c>
      <c r="E52" s="1" t="s">
        <v>4064</v>
      </c>
      <c r="F52" s="1" t="s">
        <v>18</v>
      </c>
      <c r="G52" s="1" t="s">
        <v>19</v>
      </c>
      <c r="H52" s="1" t="s">
        <v>4065</v>
      </c>
      <c r="I52" s="1" t="s">
        <v>4066</v>
      </c>
      <c r="J52" s="1" t="s">
        <v>4066</v>
      </c>
      <c r="K52" s="2"/>
      <c r="L52" s="1">
        <v>-5.0</v>
      </c>
      <c r="M52" s="1"/>
      <c r="N52" s="1">
        <v>9.530183333333333</v>
      </c>
      <c r="O52" s="1" t="s">
        <v>3903</v>
      </c>
      <c r="P52" s="1" t="s">
        <v>4067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>
      <c r="A53" s="1" t="s">
        <v>117</v>
      </c>
      <c r="B53" s="1" t="s">
        <v>17</v>
      </c>
      <c r="C53" s="1">
        <v>618.0</v>
      </c>
      <c r="D53" s="1">
        <v>0.0</v>
      </c>
      <c r="E53" s="2"/>
      <c r="F53" s="1" t="s">
        <v>38</v>
      </c>
      <c r="G53" s="1" t="s">
        <v>45</v>
      </c>
      <c r="H53" s="1" t="s">
        <v>4068</v>
      </c>
      <c r="I53" s="1" t="s">
        <v>4069</v>
      </c>
      <c r="J53" s="1" t="s">
        <v>4069</v>
      </c>
      <c r="K53" s="2"/>
      <c r="L53" s="1">
        <v>3.0</v>
      </c>
      <c r="M53" s="1"/>
      <c r="N53" s="1">
        <v>8.341233333333333</v>
      </c>
      <c r="O53" s="1" t="s">
        <v>120</v>
      </c>
      <c r="P53" s="1" t="s">
        <v>4070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>
      <c r="A54" s="1" t="s">
        <v>117</v>
      </c>
      <c r="B54" s="1" t="s">
        <v>1083</v>
      </c>
      <c r="C54" s="1">
        <v>947.0</v>
      </c>
      <c r="D54" s="1">
        <v>0.0</v>
      </c>
      <c r="E54" s="2"/>
      <c r="F54" s="1" t="s">
        <v>38</v>
      </c>
      <c r="G54" s="1" t="s">
        <v>45</v>
      </c>
      <c r="H54" s="1" t="s">
        <v>4071</v>
      </c>
      <c r="I54" s="2"/>
      <c r="J54" s="2"/>
      <c r="K54" s="2"/>
      <c r="L54" s="1">
        <v>0.0</v>
      </c>
      <c r="M54" s="1"/>
      <c r="N54" s="2"/>
      <c r="O54" s="1" t="s">
        <v>120</v>
      </c>
      <c r="P54" s="1" t="s">
        <v>4072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>
      <c r="A55" s="1" t="s">
        <v>16</v>
      </c>
      <c r="B55" s="1" t="s">
        <v>17</v>
      </c>
      <c r="C55" s="1">
        <v>331.0</v>
      </c>
      <c r="D55" s="1">
        <v>0.0</v>
      </c>
      <c r="E55" s="2"/>
      <c r="F55" s="1" t="s">
        <v>18</v>
      </c>
      <c r="G55" s="1" t="s">
        <v>19</v>
      </c>
      <c r="H55" s="1" t="s">
        <v>4073</v>
      </c>
      <c r="I55" s="1" t="s">
        <v>4074</v>
      </c>
      <c r="J55" s="1" t="s">
        <v>4074</v>
      </c>
      <c r="K55" s="2"/>
      <c r="L55" s="1">
        <v>-7.0</v>
      </c>
      <c r="M55" s="1"/>
      <c r="N55" s="1">
        <v>7.378283333333333</v>
      </c>
      <c r="O55" s="1" t="s">
        <v>3903</v>
      </c>
      <c r="P55" s="1" t="s">
        <v>4075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>
      <c r="A56" s="1" t="s">
        <v>16</v>
      </c>
      <c r="B56" s="1" t="s">
        <v>17</v>
      </c>
      <c r="C56" s="1">
        <v>329.0</v>
      </c>
      <c r="D56" s="1">
        <v>0.0</v>
      </c>
      <c r="E56" s="2"/>
      <c r="F56" s="1" t="s">
        <v>18</v>
      </c>
      <c r="G56" s="1" t="s">
        <v>19</v>
      </c>
      <c r="H56" s="1" t="s">
        <v>4076</v>
      </c>
      <c r="I56" s="1" t="s">
        <v>4077</v>
      </c>
      <c r="J56" s="1" t="s">
        <v>4077</v>
      </c>
      <c r="K56" s="2"/>
      <c r="L56" s="1">
        <v>-5.0</v>
      </c>
      <c r="M56" s="1"/>
      <c r="N56" s="1">
        <v>9.233216666666667</v>
      </c>
      <c r="O56" s="1" t="s">
        <v>3903</v>
      </c>
      <c r="P56" s="1" t="s">
        <v>4078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>
      <c r="A57" s="1" t="s">
        <v>24</v>
      </c>
      <c r="B57" s="1" t="s">
        <v>17</v>
      </c>
      <c r="C57" s="1">
        <v>264.0</v>
      </c>
      <c r="D57" s="1">
        <v>0.0</v>
      </c>
      <c r="E57" s="1" t="s">
        <v>25</v>
      </c>
      <c r="F57" s="1" t="s">
        <v>18</v>
      </c>
      <c r="G57" s="1" t="s">
        <v>19</v>
      </c>
      <c r="H57" s="1" t="s">
        <v>4079</v>
      </c>
      <c r="I57" s="1" t="s">
        <v>4080</v>
      </c>
      <c r="J57" s="1" t="s">
        <v>4080</v>
      </c>
      <c r="K57" s="2"/>
      <c r="L57" s="1">
        <v>-8.0</v>
      </c>
      <c r="M57" s="1"/>
      <c r="N57" s="1">
        <v>6.31355</v>
      </c>
      <c r="O57" s="1" t="s">
        <v>3903</v>
      </c>
      <c r="P57" s="1" t="s">
        <v>4081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1" t="s">
        <v>16</v>
      </c>
      <c r="B58" s="1" t="s">
        <v>17</v>
      </c>
      <c r="C58" s="1">
        <v>528.0</v>
      </c>
      <c r="D58" s="1">
        <v>0.0</v>
      </c>
      <c r="E58" s="2"/>
      <c r="F58" s="1" t="s">
        <v>18</v>
      </c>
      <c r="G58" s="1" t="s">
        <v>19</v>
      </c>
      <c r="H58" s="1" t="s">
        <v>4082</v>
      </c>
      <c r="I58" s="1" t="s">
        <v>4083</v>
      </c>
      <c r="J58" s="1" t="s">
        <v>4083</v>
      </c>
      <c r="K58" s="2"/>
      <c r="L58" s="1">
        <v>-6.0</v>
      </c>
      <c r="M58" s="1"/>
      <c r="N58" s="1">
        <v>8.98025</v>
      </c>
      <c r="O58" s="1" t="s">
        <v>3903</v>
      </c>
      <c r="P58" s="1" t="s">
        <v>4084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1" t="s">
        <v>16</v>
      </c>
      <c r="B59" s="1" t="s">
        <v>17</v>
      </c>
      <c r="C59" s="3">
        <v>289.0</v>
      </c>
      <c r="D59" s="1">
        <v>0.0</v>
      </c>
      <c r="E59" s="2"/>
      <c r="F59" s="1" t="s">
        <v>18</v>
      </c>
      <c r="G59" s="1" t="s">
        <v>45</v>
      </c>
      <c r="H59" s="1" t="s">
        <v>4085</v>
      </c>
      <c r="I59" s="1" t="s">
        <v>4086</v>
      </c>
      <c r="J59" s="1" t="s">
        <v>4086</v>
      </c>
      <c r="K59" s="2"/>
      <c r="L59" s="1">
        <v>-8.0</v>
      </c>
      <c r="M59" s="1"/>
      <c r="N59" s="1">
        <v>6.2393</v>
      </c>
      <c r="O59" s="1" t="s">
        <v>3903</v>
      </c>
      <c r="P59" s="1" t="s">
        <v>4087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1" t="s">
        <v>16</v>
      </c>
      <c r="B60" s="1" t="s">
        <v>17</v>
      </c>
      <c r="C60" s="1">
        <v>528.0</v>
      </c>
      <c r="D60" s="1">
        <v>0.0</v>
      </c>
      <c r="E60" s="2"/>
      <c r="F60" s="1" t="s">
        <v>18</v>
      </c>
      <c r="G60" s="1" t="s">
        <v>45</v>
      </c>
      <c r="H60" s="1" t="s">
        <v>4088</v>
      </c>
      <c r="I60" s="1" t="s">
        <v>4089</v>
      </c>
      <c r="J60" s="1" t="s">
        <v>4089</v>
      </c>
      <c r="K60" s="2"/>
      <c r="L60" s="1">
        <v>-3.0</v>
      </c>
      <c r="M60" s="1"/>
      <c r="N60" s="1">
        <v>11.979383333333333</v>
      </c>
      <c r="O60" s="1" t="s">
        <v>3903</v>
      </c>
      <c r="P60" s="1" t="s">
        <v>4090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1" t="s">
        <v>16</v>
      </c>
      <c r="B61" s="1" t="s">
        <v>17</v>
      </c>
      <c r="C61" s="1">
        <v>338.0</v>
      </c>
      <c r="D61" s="1">
        <v>0.0</v>
      </c>
      <c r="E61" s="2"/>
      <c r="F61" s="1" t="s">
        <v>18</v>
      </c>
      <c r="G61" s="1" t="s">
        <v>19</v>
      </c>
      <c r="H61" s="1" t="s">
        <v>4091</v>
      </c>
      <c r="I61" s="1" t="s">
        <v>4092</v>
      </c>
      <c r="J61" s="1" t="s">
        <v>4092</v>
      </c>
      <c r="K61" s="2"/>
      <c r="L61" s="1">
        <v>-7.0</v>
      </c>
      <c r="M61" s="1"/>
      <c r="N61" s="1">
        <v>7.354416666666666</v>
      </c>
      <c r="O61" s="1" t="s">
        <v>3903</v>
      </c>
      <c r="P61" s="1" t="s">
        <v>4093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1" t="s">
        <v>37</v>
      </c>
      <c r="B62" s="1" t="s">
        <v>17</v>
      </c>
      <c r="C62" s="3">
        <v>267.0</v>
      </c>
      <c r="D62" s="1">
        <v>62.0</v>
      </c>
      <c r="E62" s="2"/>
      <c r="F62" s="1" t="s">
        <v>38</v>
      </c>
      <c r="G62" s="1" t="s">
        <v>254</v>
      </c>
      <c r="H62" s="1" t="s">
        <v>4094</v>
      </c>
      <c r="I62" s="1" t="s">
        <v>4095</v>
      </c>
      <c r="J62" s="1" t="s">
        <v>4095</v>
      </c>
      <c r="K62" s="2"/>
      <c r="L62" s="1">
        <v>-7.0</v>
      </c>
      <c r="M62" s="1"/>
      <c r="N62" s="1">
        <v>11.737266666666667</v>
      </c>
      <c r="O62" s="1" t="s">
        <v>41</v>
      </c>
      <c r="P62" s="1" t="s">
        <v>4096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1" t="s">
        <v>16</v>
      </c>
      <c r="B63" s="1" t="s">
        <v>17</v>
      </c>
      <c r="C63" s="3">
        <v>334.0</v>
      </c>
      <c r="D63" s="1">
        <v>0.0</v>
      </c>
      <c r="E63" s="2"/>
      <c r="F63" s="1" t="s">
        <v>18</v>
      </c>
      <c r="G63" s="1" t="s">
        <v>45</v>
      </c>
      <c r="H63" s="1" t="s">
        <v>4097</v>
      </c>
      <c r="I63" s="1" t="s">
        <v>4098</v>
      </c>
      <c r="J63" s="1" t="s">
        <v>4098</v>
      </c>
      <c r="K63" s="2"/>
      <c r="L63" s="1">
        <v>-3.0</v>
      </c>
      <c r="M63" s="1"/>
      <c r="N63" s="1">
        <v>11.609133333333334</v>
      </c>
      <c r="O63" s="1" t="s">
        <v>3903</v>
      </c>
      <c r="P63" s="1" t="s">
        <v>4099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1" t="s">
        <v>29</v>
      </c>
      <c r="B64" s="1" t="s">
        <v>17</v>
      </c>
      <c r="C64" s="1">
        <v>763.0</v>
      </c>
      <c r="D64" s="1">
        <v>0.0</v>
      </c>
      <c r="E64" s="1" t="s">
        <v>4100</v>
      </c>
      <c r="F64" s="1" t="s">
        <v>18</v>
      </c>
      <c r="G64" s="1" t="s">
        <v>19</v>
      </c>
      <c r="H64" s="1" t="s">
        <v>4101</v>
      </c>
      <c r="I64" s="1" t="s">
        <v>4102</v>
      </c>
      <c r="J64" s="1" t="s">
        <v>4102</v>
      </c>
      <c r="K64" s="2"/>
      <c r="L64" s="1">
        <v>-4.0</v>
      </c>
      <c r="M64" s="1"/>
      <c r="N64" s="1">
        <v>10.54125</v>
      </c>
      <c r="O64" s="1" t="s">
        <v>3903</v>
      </c>
      <c r="P64" s="1" t="s">
        <v>4103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1" t="s">
        <v>37</v>
      </c>
      <c r="B65" s="1" t="s">
        <v>17</v>
      </c>
      <c r="C65" s="1">
        <v>306.0</v>
      </c>
      <c r="D65" s="1">
        <v>0.0</v>
      </c>
      <c r="E65" s="1" t="s">
        <v>25</v>
      </c>
      <c r="F65" s="1" t="s">
        <v>44</v>
      </c>
      <c r="G65" s="1" t="s">
        <v>19</v>
      </c>
      <c r="H65" s="1" t="s">
        <v>4104</v>
      </c>
      <c r="I65" s="1" t="s">
        <v>4105</v>
      </c>
      <c r="J65" s="1" t="s">
        <v>4106</v>
      </c>
      <c r="K65" s="1" t="s">
        <v>4107</v>
      </c>
      <c r="L65" s="1">
        <v>-5.0</v>
      </c>
      <c r="M65" s="1">
        <v>1.4412833333333332</v>
      </c>
      <c r="N65" s="1">
        <v>10.147033333333333</v>
      </c>
      <c r="O65" s="1" t="s">
        <v>41</v>
      </c>
      <c r="P65" s="1" t="s">
        <v>4108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1" t="s">
        <v>16</v>
      </c>
      <c r="B66" s="1" t="s">
        <v>17</v>
      </c>
      <c r="C66" s="3">
        <v>299.0</v>
      </c>
      <c r="D66" s="1">
        <v>0.0</v>
      </c>
      <c r="E66" s="2"/>
      <c r="F66" s="1" t="s">
        <v>18</v>
      </c>
      <c r="G66" s="1" t="s">
        <v>19</v>
      </c>
      <c r="H66" s="1" t="s">
        <v>4109</v>
      </c>
      <c r="I66" s="1" t="s">
        <v>4110</v>
      </c>
      <c r="J66" s="1" t="s">
        <v>4110</v>
      </c>
      <c r="K66" s="2"/>
      <c r="L66" s="1">
        <v>-8.0</v>
      </c>
      <c r="M66" s="1"/>
      <c r="N66" s="1">
        <v>6.233333333333333</v>
      </c>
      <c r="O66" s="1" t="s">
        <v>3903</v>
      </c>
      <c r="P66" s="1" t="s">
        <v>4111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1" t="s">
        <v>37</v>
      </c>
      <c r="B67" s="1" t="s">
        <v>17</v>
      </c>
      <c r="C67" s="1">
        <v>527.0</v>
      </c>
      <c r="D67" s="1">
        <v>100.0</v>
      </c>
      <c r="E67" s="2"/>
      <c r="F67" s="1" t="s">
        <v>38</v>
      </c>
      <c r="G67" s="1" t="s">
        <v>19</v>
      </c>
      <c r="H67" s="1" t="s">
        <v>4112</v>
      </c>
      <c r="I67" s="1" t="s">
        <v>4113</v>
      </c>
      <c r="J67" s="1" t="s">
        <v>4113</v>
      </c>
      <c r="K67" s="2"/>
      <c r="L67" s="1">
        <v>-10.0</v>
      </c>
      <c r="M67" s="1"/>
      <c r="N67" s="1">
        <v>9.04985</v>
      </c>
      <c r="O67" s="1" t="s">
        <v>41</v>
      </c>
      <c r="P67" s="1" t="s">
        <v>4114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1" t="s">
        <v>117</v>
      </c>
      <c r="B68" s="1" t="s">
        <v>17</v>
      </c>
      <c r="C68" s="1">
        <v>247.2</v>
      </c>
      <c r="D68" s="1">
        <v>61.8</v>
      </c>
      <c r="E68" s="2"/>
      <c r="F68" s="1" t="s">
        <v>38</v>
      </c>
      <c r="G68" s="1" t="s">
        <v>45</v>
      </c>
      <c r="H68" s="1" t="s">
        <v>4115</v>
      </c>
      <c r="I68" s="1" t="s">
        <v>4116</v>
      </c>
      <c r="J68" s="1" t="s">
        <v>4116</v>
      </c>
      <c r="K68" s="2"/>
      <c r="L68" s="1">
        <v>1.0</v>
      </c>
      <c r="M68" s="1"/>
      <c r="N68" s="1">
        <v>6.833233333333333</v>
      </c>
      <c r="O68" s="1" t="s">
        <v>120</v>
      </c>
      <c r="P68" s="1" t="s">
        <v>4117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1" t="s">
        <v>24</v>
      </c>
      <c r="B69" s="1" t="s">
        <v>17</v>
      </c>
      <c r="C69" s="1">
        <v>388.0</v>
      </c>
      <c r="D69" s="1">
        <v>0.0</v>
      </c>
      <c r="E69" s="1" t="s">
        <v>25</v>
      </c>
      <c r="F69" s="1" t="s">
        <v>18</v>
      </c>
      <c r="G69" s="1" t="s">
        <v>19</v>
      </c>
      <c r="H69" s="1" t="s">
        <v>4118</v>
      </c>
      <c r="I69" s="1" t="s">
        <v>4119</v>
      </c>
      <c r="J69" s="1" t="s">
        <v>4119</v>
      </c>
      <c r="K69" s="2"/>
      <c r="L69" s="1">
        <v>-8.0</v>
      </c>
      <c r="M69" s="1"/>
      <c r="N69" s="1">
        <v>6.0982666666666665</v>
      </c>
      <c r="O69" s="1" t="s">
        <v>3903</v>
      </c>
      <c r="P69" s="1" t="s">
        <v>4120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1" t="s">
        <v>24</v>
      </c>
      <c r="B70" s="1" t="s">
        <v>17</v>
      </c>
      <c r="C70" s="1">
        <v>693.0</v>
      </c>
      <c r="D70" s="1">
        <v>0.0</v>
      </c>
      <c r="E70" s="1" t="s">
        <v>25</v>
      </c>
      <c r="F70" s="1" t="s">
        <v>18</v>
      </c>
      <c r="G70" s="1" t="s">
        <v>19</v>
      </c>
      <c r="H70" s="1" t="s">
        <v>4121</v>
      </c>
      <c r="I70" s="1" t="s">
        <v>4122</v>
      </c>
      <c r="J70" s="1" t="s">
        <v>4122</v>
      </c>
      <c r="K70" s="2"/>
      <c r="L70" s="1">
        <v>0.0</v>
      </c>
      <c r="M70" s="1"/>
      <c r="N70" s="1">
        <v>18.36715</v>
      </c>
      <c r="O70" s="1" t="s">
        <v>3903</v>
      </c>
      <c r="P70" s="1" t="s">
        <v>4123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1" t="s">
        <v>24</v>
      </c>
      <c r="B71" s="1" t="s">
        <v>17</v>
      </c>
      <c r="C71" s="3">
        <v>281.0</v>
      </c>
      <c r="D71" s="1">
        <v>0.0</v>
      </c>
      <c r="E71" s="1" t="s">
        <v>25</v>
      </c>
      <c r="F71" s="1" t="s">
        <v>18</v>
      </c>
      <c r="G71" s="1" t="s">
        <v>19</v>
      </c>
      <c r="H71" s="1" t="s">
        <v>4124</v>
      </c>
      <c r="I71" s="1" t="s">
        <v>4125</v>
      </c>
      <c r="J71" s="1" t="s">
        <v>4125</v>
      </c>
      <c r="K71" s="2"/>
      <c r="L71" s="1">
        <v>-7.0</v>
      </c>
      <c r="M71" s="1"/>
      <c r="N71" s="1">
        <v>7.170416666666667</v>
      </c>
      <c r="O71" s="1" t="s">
        <v>3903</v>
      </c>
      <c r="P71" s="1" t="s">
        <v>4126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1" t="s">
        <v>117</v>
      </c>
      <c r="B72" s="1" t="s">
        <v>17</v>
      </c>
      <c r="C72" s="1">
        <v>20.0</v>
      </c>
      <c r="D72" s="1">
        <v>35.0</v>
      </c>
      <c r="E72" s="2"/>
      <c r="F72" s="1" t="s">
        <v>38</v>
      </c>
      <c r="G72" s="1" t="s">
        <v>45</v>
      </c>
      <c r="H72" s="1" t="s">
        <v>4127</v>
      </c>
      <c r="I72" s="1" t="s">
        <v>4128</v>
      </c>
      <c r="J72" s="1" t="s">
        <v>4128</v>
      </c>
      <c r="K72" s="2"/>
      <c r="L72" s="1">
        <v>-4.0</v>
      </c>
      <c r="M72" s="1"/>
      <c r="N72" s="1">
        <v>0.04713333333333333</v>
      </c>
      <c r="O72" s="1" t="s">
        <v>120</v>
      </c>
      <c r="P72" s="1" t="s">
        <v>4129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1" t="s">
        <v>16</v>
      </c>
      <c r="B73" s="1" t="s">
        <v>17</v>
      </c>
      <c r="C73" s="1">
        <v>469.0</v>
      </c>
      <c r="D73" s="1">
        <v>0.0</v>
      </c>
      <c r="E73" s="2"/>
      <c r="F73" s="1" t="s">
        <v>18</v>
      </c>
      <c r="G73" s="1" t="s">
        <v>19</v>
      </c>
      <c r="H73" s="1" t="s">
        <v>4130</v>
      </c>
      <c r="I73" s="1" t="s">
        <v>4131</v>
      </c>
      <c r="J73" s="1" t="s">
        <v>4131</v>
      </c>
      <c r="K73" s="2"/>
      <c r="L73" s="1">
        <v>-6.0</v>
      </c>
      <c r="M73" s="1"/>
      <c r="N73" s="1">
        <v>8.91085</v>
      </c>
      <c r="O73" s="1" t="s">
        <v>3903</v>
      </c>
      <c r="P73" s="1" t="s">
        <v>4132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1" t="s">
        <v>29</v>
      </c>
      <c r="B74" s="1" t="s">
        <v>17</v>
      </c>
      <c r="C74" s="1">
        <v>369.0</v>
      </c>
      <c r="D74" s="1">
        <v>0.0</v>
      </c>
      <c r="E74" s="1" t="s">
        <v>4133</v>
      </c>
      <c r="F74" s="1" t="s">
        <v>18</v>
      </c>
      <c r="G74" s="1" t="s">
        <v>19</v>
      </c>
      <c r="H74" s="1" t="s">
        <v>4134</v>
      </c>
      <c r="I74" s="1" t="s">
        <v>4135</v>
      </c>
      <c r="J74" s="1" t="s">
        <v>4135</v>
      </c>
      <c r="K74" s="2"/>
      <c r="L74" s="1">
        <v>-7.0</v>
      </c>
      <c r="M74" s="1"/>
      <c r="N74" s="1">
        <v>7.8344</v>
      </c>
      <c r="O74" s="1" t="s">
        <v>3903</v>
      </c>
      <c r="P74" s="1" t="s">
        <v>4136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1" t="s">
        <v>37</v>
      </c>
      <c r="B75" s="1" t="s">
        <v>17</v>
      </c>
      <c r="C75" s="1">
        <v>243.0</v>
      </c>
      <c r="D75" s="1">
        <v>0.0</v>
      </c>
      <c r="E75" s="1" t="s">
        <v>4137</v>
      </c>
      <c r="F75" s="1" t="s">
        <v>44</v>
      </c>
      <c r="G75" s="1" t="s">
        <v>19</v>
      </c>
      <c r="H75" s="1" t="s">
        <v>4138</v>
      </c>
      <c r="I75" s="1" t="s">
        <v>4139</v>
      </c>
      <c r="J75" s="1" t="s">
        <v>4140</v>
      </c>
      <c r="K75" s="1" t="s">
        <v>4141</v>
      </c>
      <c r="L75" s="1">
        <v>-6.0</v>
      </c>
      <c r="M75" s="1">
        <v>0.00695</v>
      </c>
      <c r="N75" s="1">
        <v>8.318633333333333</v>
      </c>
      <c r="O75" s="1" t="s">
        <v>41</v>
      </c>
      <c r="P75" s="1" t="s">
        <v>4142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1" t="s">
        <v>37</v>
      </c>
      <c r="B76" s="1" t="s">
        <v>17</v>
      </c>
      <c r="C76" s="1">
        <v>247.0</v>
      </c>
      <c r="D76" s="1">
        <v>62.0</v>
      </c>
      <c r="E76" s="2"/>
      <c r="F76" s="1" t="s">
        <v>38</v>
      </c>
      <c r="G76" s="1" t="s">
        <v>254</v>
      </c>
      <c r="H76" s="1" t="s">
        <v>4143</v>
      </c>
      <c r="I76" s="1" t="s">
        <v>4144</v>
      </c>
      <c r="J76" s="1" t="s">
        <v>4144</v>
      </c>
      <c r="K76" s="2"/>
      <c r="L76" s="1">
        <v>-13.0</v>
      </c>
      <c r="M76" s="1"/>
      <c r="N76" s="1">
        <v>6.244866666666667</v>
      </c>
      <c r="O76" s="1" t="s">
        <v>41</v>
      </c>
      <c r="P76" s="1" t="s">
        <v>4145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1" t="s">
        <v>29</v>
      </c>
      <c r="B77" s="1" t="s">
        <v>17</v>
      </c>
      <c r="C77" s="3">
        <v>329.0</v>
      </c>
      <c r="D77" s="1">
        <v>0.0</v>
      </c>
      <c r="E77" s="1" t="s">
        <v>1588</v>
      </c>
      <c r="F77" s="1" t="s">
        <v>18</v>
      </c>
      <c r="G77" s="1" t="s">
        <v>19</v>
      </c>
      <c r="H77" s="1" t="s">
        <v>4146</v>
      </c>
      <c r="I77" s="1" t="s">
        <v>4147</v>
      </c>
      <c r="J77" s="1" t="s">
        <v>4147</v>
      </c>
      <c r="K77" s="2"/>
      <c r="L77" s="1">
        <v>-8.0</v>
      </c>
      <c r="M77" s="1"/>
      <c r="N77" s="1">
        <v>6.94555</v>
      </c>
      <c r="O77" s="1" t="s">
        <v>3903</v>
      </c>
      <c r="P77" s="1" t="s">
        <v>4148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1" t="s">
        <v>29</v>
      </c>
      <c r="B78" s="1" t="s">
        <v>17</v>
      </c>
      <c r="C78" s="1">
        <v>823.0</v>
      </c>
      <c r="D78" s="1">
        <v>0.0</v>
      </c>
      <c r="E78" s="1" t="s">
        <v>3949</v>
      </c>
      <c r="F78" s="1" t="s">
        <v>18</v>
      </c>
      <c r="G78" s="1" t="s">
        <v>19</v>
      </c>
      <c r="H78" s="1" t="s">
        <v>4149</v>
      </c>
      <c r="I78" s="1" t="s">
        <v>4150</v>
      </c>
      <c r="J78" s="1" t="s">
        <v>4150</v>
      </c>
      <c r="K78" s="2"/>
      <c r="L78" s="1">
        <v>-2.0</v>
      </c>
      <c r="M78" s="1"/>
      <c r="N78" s="1">
        <v>14.740283333333334</v>
      </c>
      <c r="O78" s="1" t="s">
        <v>3903</v>
      </c>
      <c r="P78" s="1" t="s">
        <v>4151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1" t="s">
        <v>24</v>
      </c>
      <c r="B79" s="1" t="s">
        <v>17</v>
      </c>
      <c r="C79" s="1">
        <v>528.0</v>
      </c>
      <c r="D79" s="1">
        <v>0.0</v>
      </c>
      <c r="E79" s="1" t="s">
        <v>25</v>
      </c>
      <c r="F79" s="1" t="s">
        <v>18</v>
      </c>
      <c r="G79" s="1" t="s">
        <v>19</v>
      </c>
      <c r="H79" s="1" t="s">
        <v>4152</v>
      </c>
      <c r="I79" s="1" t="s">
        <v>4153</v>
      </c>
      <c r="J79" s="1" t="s">
        <v>4153</v>
      </c>
      <c r="K79" s="2"/>
      <c r="L79" s="1">
        <v>-8.0</v>
      </c>
      <c r="M79" s="1"/>
      <c r="N79" s="1">
        <v>6.985916666666666</v>
      </c>
      <c r="O79" s="1" t="s">
        <v>3903</v>
      </c>
      <c r="P79" s="1" t="s">
        <v>4154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1" t="s">
        <v>24</v>
      </c>
      <c r="B80" s="1" t="s">
        <v>17</v>
      </c>
      <c r="C80" s="1">
        <v>553.0</v>
      </c>
      <c r="D80" s="1">
        <v>0.0</v>
      </c>
      <c r="E80" s="1" t="s">
        <v>25</v>
      </c>
      <c r="F80" s="1" t="s">
        <v>18</v>
      </c>
      <c r="G80" s="1" t="s">
        <v>19</v>
      </c>
      <c r="H80" s="1" t="s">
        <v>4155</v>
      </c>
      <c r="I80" s="1" t="s">
        <v>4156</v>
      </c>
      <c r="J80" s="1" t="s">
        <v>4156</v>
      </c>
      <c r="K80" s="2"/>
      <c r="L80" s="1">
        <v>-12.0</v>
      </c>
      <c r="M80" s="1"/>
      <c r="N80" s="1">
        <v>11.5171</v>
      </c>
      <c r="O80" s="1" t="s">
        <v>3903</v>
      </c>
      <c r="P80" s="1" t="s">
        <v>4157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1" t="s">
        <v>37</v>
      </c>
      <c r="B81" s="1" t="s">
        <v>17</v>
      </c>
      <c r="C81" s="1">
        <v>929.0</v>
      </c>
      <c r="D81" s="1">
        <v>0.0</v>
      </c>
      <c r="E81" s="1" t="s">
        <v>4137</v>
      </c>
      <c r="F81" s="1" t="s">
        <v>44</v>
      </c>
      <c r="G81" s="1" t="s">
        <v>45</v>
      </c>
      <c r="H81" s="1" t="s">
        <v>4158</v>
      </c>
      <c r="I81" s="1" t="s">
        <v>4159</v>
      </c>
      <c r="J81" s="1" t="s">
        <v>4160</v>
      </c>
      <c r="K81" s="1" t="s">
        <v>4161</v>
      </c>
      <c r="L81" s="1">
        <v>-7.0</v>
      </c>
      <c r="M81" s="1">
        <v>0.003683333333333333</v>
      </c>
      <c r="N81" s="1">
        <v>19.585183333333333</v>
      </c>
      <c r="O81" s="1" t="s">
        <v>41</v>
      </c>
      <c r="P81" s="1" t="s">
        <v>4162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1" t="s">
        <v>37</v>
      </c>
      <c r="B82" s="1" t="s">
        <v>17</v>
      </c>
      <c r="C82" s="1">
        <v>494.0</v>
      </c>
      <c r="D82" s="1">
        <v>124.0</v>
      </c>
      <c r="E82" s="2"/>
      <c r="F82" s="1" t="s">
        <v>38</v>
      </c>
      <c r="G82" s="1" t="s">
        <v>19</v>
      </c>
      <c r="H82" s="1" t="s">
        <v>4163</v>
      </c>
      <c r="I82" s="1" t="s">
        <v>4164</v>
      </c>
      <c r="J82" s="1" t="s">
        <v>4164</v>
      </c>
      <c r="K82" s="2"/>
      <c r="L82" s="1">
        <v>-7.0</v>
      </c>
      <c r="M82" s="1"/>
      <c r="N82" s="1">
        <v>10.366766666666667</v>
      </c>
      <c r="O82" s="1" t="s">
        <v>41</v>
      </c>
      <c r="P82" s="1" t="s">
        <v>4165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1" t="s">
        <v>37</v>
      </c>
      <c r="B83" s="1" t="s">
        <v>17</v>
      </c>
      <c r="C83" s="1">
        <v>376.0</v>
      </c>
      <c r="D83" s="1">
        <v>92.0</v>
      </c>
      <c r="E83" s="2"/>
      <c r="F83" s="1" t="s">
        <v>38</v>
      </c>
      <c r="G83" s="1" t="s">
        <v>19</v>
      </c>
      <c r="H83" s="1" t="s">
        <v>4166</v>
      </c>
      <c r="I83" s="1" t="s">
        <v>4167</v>
      </c>
      <c r="J83" s="1" t="s">
        <v>4167</v>
      </c>
      <c r="K83" s="2"/>
      <c r="L83" s="1">
        <v>-11.0</v>
      </c>
      <c r="M83" s="1"/>
      <c r="N83" s="1">
        <v>7.680783333333333</v>
      </c>
      <c r="O83" s="1" t="s">
        <v>41</v>
      </c>
      <c r="P83" s="1" t="s">
        <v>4168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1" t="s">
        <v>24</v>
      </c>
      <c r="B84" s="1" t="s">
        <v>17</v>
      </c>
      <c r="C84" s="3">
        <v>434.0</v>
      </c>
      <c r="D84" s="1">
        <v>0.0</v>
      </c>
      <c r="E84" s="1" t="s">
        <v>25</v>
      </c>
      <c r="F84" s="1" t="s">
        <v>18</v>
      </c>
      <c r="G84" s="1" t="s">
        <v>19</v>
      </c>
      <c r="H84" s="1" t="s">
        <v>4169</v>
      </c>
      <c r="I84" s="1" t="s">
        <v>4170</v>
      </c>
      <c r="J84" s="1" t="s">
        <v>4170</v>
      </c>
      <c r="K84" s="2"/>
      <c r="L84" s="1">
        <v>-7.0</v>
      </c>
      <c r="M84" s="1"/>
      <c r="N84" s="1">
        <v>7.96065</v>
      </c>
      <c r="O84" s="1" t="s">
        <v>3903</v>
      </c>
      <c r="P84" s="1" t="s">
        <v>4171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1" t="s">
        <v>29</v>
      </c>
      <c r="B85" s="1" t="s">
        <v>17</v>
      </c>
      <c r="C85" s="1">
        <v>394.0</v>
      </c>
      <c r="D85" s="1">
        <v>0.0</v>
      </c>
      <c r="E85" s="1" t="s">
        <v>1588</v>
      </c>
      <c r="F85" s="1" t="s">
        <v>18</v>
      </c>
      <c r="G85" s="1" t="s">
        <v>19</v>
      </c>
      <c r="H85" s="1" t="s">
        <v>4172</v>
      </c>
      <c r="I85" s="1" t="s">
        <v>4173</v>
      </c>
      <c r="J85" s="1" t="s">
        <v>4173</v>
      </c>
      <c r="K85" s="2"/>
      <c r="L85" s="1">
        <v>-7.0</v>
      </c>
      <c r="M85" s="1"/>
      <c r="N85" s="1">
        <v>7.54505</v>
      </c>
      <c r="O85" s="1" t="s">
        <v>3903</v>
      </c>
      <c r="P85" s="1" t="s">
        <v>4174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1" t="s">
        <v>16</v>
      </c>
      <c r="B86" s="1" t="s">
        <v>17</v>
      </c>
      <c r="C86" s="1">
        <v>453.0</v>
      </c>
      <c r="D86" s="1">
        <v>0.0</v>
      </c>
      <c r="E86" s="2"/>
      <c r="F86" s="1" t="s">
        <v>18</v>
      </c>
      <c r="G86" s="1" t="s">
        <v>19</v>
      </c>
      <c r="H86" s="1" t="s">
        <v>4175</v>
      </c>
      <c r="I86" s="1" t="s">
        <v>4176</v>
      </c>
      <c r="J86" s="1" t="s">
        <v>4176</v>
      </c>
      <c r="K86" s="2"/>
      <c r="L86" s="1">
        <v>-7.0</v>
      </c>
      <c r="M86" s="1"/>
      <c r="N86" s="1">
        <v>7.675516666666667</v>
      </c>
      <c r="O86" s="1" t="s">
        <v>3903</v>
      </c>
      <c r="P86" s="1" t="s">
        <v>4177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1" t="s">
        <v>16</v>
      </c>
      <c r="B87" s="1" t="s">
        <v>17</v>
      </c>
      <c r="C87" s="3">
        <v>264.0</v>
      </c>
      <c r="D87" s="1">
        <v>0.0</v>
      </c>
      <c r="E87" s="2"/>
      <c r="F87" s="1" t="s">
        <v>18</v>
      </c>
      <c r="G87" s="1" t="s">
        <v>19</v>
      </c>
      <c r="H87" s="1" t="s">
        <v>4178</v>
      </c>
      <c r="I87" s="1" t="s">
        <v>4179</v>
      </c>
      <c r="J87" s="1" t="s">
        <v>4179</v>
      </c>
      <c r="K87" s="2"/>
      <c r="L87" s="1">
        <v>-8.0</v>
      </c>
      <c r="M87" s="1"/>
      <c r="N87" s="1">
        <v>6.0254666666666665</v>
      </c>
      <c r="O87" s="1" t="s">
        <v>3903</v>
      </c>
      <c r="P87" s="1" t="s">
        <v>4180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1" t="s">
        <v>16</v>
      </c>
      <c r="B88" s="1" t="s">
        <v>17</v>
      </c>
      <c r="C88" s="3">
        <v>264.0</v>
      </c>
      <c r="D88" s="1">
        <v>0.0</v>
      </c>
      <c r="E88" s="2"/>
      <c r="F88" s="1" t="s">
        <v>18</v>
      </c>
      <c r="G88" s="1" t="s">
        <v>19</v>
      </c>
      <c r="H88" s="1" t="s">
        <v>4181</v>
      </c>
      <c r="I88" s="1" t="s">
        <v>4182</v>
      </c>
      <c r="J88" s="1" t="s">
        <v>4182</v>
      </c>
      <c r="K88" s="2"/>
      <c r="L88" s="1">
        <v>-9.0</v>
      </c>
      <c r="M88" s="1"/>
      <c r="N88" s="1">
        <v>5.775716666666667</v>
      </c>
      <c r="O88" s="1" t="s">
        <v>3903</v>
      </c>
      <c r="P88" s="1" t="s">
        <v>4183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1" t="s">
        <v>117</v>
      </c>
      <c r="B89" s="1" t="s">
        <v>17</v>
      </c>
      <c r="C89" s="1">
        <v>20.0</v>
      </c>
      <c r="D89" s="1">
        <v>35.0</v>
      </c>
      <c r="E89" s="2"/>
      <c r="F89" s="1" t="s">
        <v>38</v>
      </c>
      <c r="G89" s="1" t="s">
        <v>45</v>
      </c>
      <c r="H89" s="1" t="s">
        <v>4184</v>
      </c>
      <c r="I89" s="1" t="s">
        <v>4185</v>
      </c>
      <c r="J89" s="1" t="s">
        <v>4185</v>
      </c>
      <c r="K89" s="2"/>
      <c r="L89" s="1">
        <v>-4.0</v>
      </c>
      <c r="M89" s="1"/>
      <c r="N89" s="1">
        <v>0.026466666666666666</v>
      </c>
      <c r="O89" s="1" t="s">
        <v>120</v>
      </c>
      <c r="P89" s="1" t="s">
        <v>4186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1" t="s">
        <v>24</v>
      </c>
      <c r="B90" s="1" t="s">
        <v>17</v>
      </c>
      <c r="C90" s="1">
        <v>329.0</v>
      </c>
      <c r="D90" s="1">
        <v>0.0</v>
      </c>
      <c r="E90" s="1" t="s">
        <v>25</v>
      </c>
      <c r="F90" s="1" t="s">
        <v>18</v>
      </c>
      <c r="G90" s="1" t="s">
        <v>19</v>
      </c>
      <c r="H90" s="1" t="s">
        <v>4187</v>
      </c>
      <c r="I90" s="1" t="s">
        <v>4188</v>
      </c>
      <c r="J90" s="1" t="s">
        <v>4188</v>
      </c>
      <c r="K90" s="2"/>
      <c r="L90" s="1">
        <v>-7.0</v>
      </c>
      <c r="M90" s="1"/>
      <c r="N90" s="1">
        <v>7.53265</v>
      </c>
      <c r="O90" s="1" t="s">
        <v>3903</v>
      </c>
      <c r="P90" s="1" t="s">
        <v>4189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1" t="s">
        <v>37</v>
      </c>
      <c r="B91" s="1" t="s">
        <v>17</v>
      </c>
      <c r="C91" s="1">
        <v>312.0</v>
      </c>
      <c r="D91" s="1">
        <v>82.0</v>
      </c>
      <c r="E91" s="1" t="s">
        <v>4137</v>
      </c>
      <c r="F91" s="1" t="s">
        <v>44</v>
      </c>
      <c r="G91" s="1" t="s">
        <v>19</v>
      </c>
      <c r="H91" s="1" t="s">
        <v>4190</v>
      </c>
      <c r="I91" s="1" t="s">
        <v>4191</v>
      </c>
      <c r="J91" s="1" t="s">
        <v>4192</v>
      </c>
      <c r="K91" s="1" t="s">
        <v>4193</v>
      </c>
      <c r="L91" s="1">
        <v>0.0</v>
      </c>
      <c r="M91" s="1">
        <v>0.002766666666666667</v>
      </c>
      <c r="N91" s="1">
        <v>22.9618</v>
      </c>
      <c r="O91" s="1" t="s">
        <v>41</v>
      </c>
      <c r="P91" s="1" t="s">
        <v>4194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1" t="s">
        <v>37</v>
      </c>
      <c r="B92" s="1" t="s">
        <v>17</v>
      </c>
      <c r="C92" s="1">
        <v>329.0</v>
      </c>
      <c r="D92" s="1">
        <v>0.0</v>
      </c>
      <c r="E92" s="1" t="s">
        <v>4137</v>
      </c>
      <c r="F92" s="1" t="s">
        <v>44</v>
      </c>
      <c r="G92" s="1" t="s">
        <v>45</v>
      </c>
      <c r="H92" s="1" t="s">
        <v>4195</v>
      </c>
      <c r="I92" s="1" t="s">
        <v>4196</v>
      </c>
      <c r="J92" s="1" t="s">
        <v>4197</v>
      </c>
      <c r="K92" s="1" t="s">
        <v>4198</v>
      </c>
      <c r="L92" s="1">
        <v>-11.0</v>
      </c>
      <c r="M92" s="1">
        <v>0.0027166666666666667</v>
      </c>
      <c r="N92" s="1">
        <v>23.4832</v>
      </c>
      <c r="O92" s="1" t="s">
        <v>41</v>
      </c>
      <c r="P92" s="1" t="s">
        <v>4199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1" t="s">
        <v>37</v>
      </c>
      <c r="B93" s="1" t="s">
        <v>17</v>
      </c>
      <c r="C93" s="1">
        <v>209.0</v>
      </c>
      <c r="D93" s="1">
        <v>50.0</v>
      </c>
      <c r="E93" s="2"/>
      <c r="F93" s="1" t="s">
        <v>38</v>
      </c>
      <c r="G93" s="1" t="s">
        <v>19</v>
      </c>
      <c r="H93" s="1" t="s">
        <v>4200</v>
      </c>
      <c r="I93" s="1" t="s">
        <v>4201</v>
      </c>
      <c r="J93" s="1" t="s">
        <v>4201</v>
      </c>
      <c r="K93" s="2"/>
      <c r="L93" s="1">
        <v>-4.0</v>
      </c>
      <c r="M93" s="1"/>
      <c r="N93" s="1">
        <v>32.0656</v>
      </c>
      <c r="O93" s="1" t="s">
        <v>41</v>
      </c>
      <c r="P93" s="1" t="s">
        <v>4202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1" t="s">
        <v>24</v>
      </c>
      <c r="B94" s="1" t="s">
        <v>17</v>
      </c>
      <c r="C94" s="1">
        <v>388.0</v>
      </c>
      <c r="D94" s="1">
        <v>0.0</v>
      </c>
      <c r="E94" s="1" t="s">
        <v>25</v>
      </c>
      <c r="F94" s="1" t="s">
        <v>18</v>
      </c>
      <c r="G94" s="1" t="s">
        <v>19</v>
      </c>
      <c r="H94" s="1" t="s">
        <v>4203</v>
      </c>
      <c r="I94" s="1" t="s">
        <v>4204</v>
      </c>
      <c r="J94" s="1" t="s">
        <v>4204</v>
      </c>
      <c r="K94" s="2"/>
      <c r="L94" s="1">
        <v>-8.0</v>
      </c>
      <c r="M94" s="1"/>
      <c r="N94" s="1">
        <v>6.1419</v>
      </c>
      <c r="O94" s="1" t="s">
        <v>3903</v>
      </c>
      <c r="P94" s="1" t="s">
        <v>4205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1" t="s">
        <v>24</v>
      </c>
      <c r="B95" s="1" t="s">
        <v>17</v>
      </c>
      <c r="C95" s="1">
        <v>558.0</v>
      </c>
      <c r="D95" s="1">
        <v>0.0</v>
      </c>
      <c r="E95" s="1" t="s">
        <v>25</v>
      </c>
      <c r="F95" s="1" t="s">
        <v>18</v>
      </c>
      <c r="G95" s="1" t="s">
        <v>19</v>
      </c>
      <c r="H95" s="1" t="s">
        <v>4206</v>
      </c>
      <c r="I95" s="1" t="s">
        <v>4207</v>
      </c>
      <c r="J95" s="1" t="s">
        <v>4207</v>
      </c>
      <c r="K95" s="2"/>
      <c r="L95" s="1">
        <v>-5.0</v>
      </c>
      <c r="M95" s="1"/>
      <c r="N95" s="1">
        <v>37.80286666666667</v>
      </c>
      <c r="O95" s="1" t="s">
        <v>3903</v>
      </c>
      <c r="P95" s="1" t="s">
        <v>4208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1" t="s">
        <v>37</v>
      </c>
      <c r="B96" s="1" t="s">
        <v>17</v>
      </c>
      <c r="C96" s="3">
        <v>390.0</v>
      </c>
      <c r="D96" s="1">
        <v>0.0</v>
      </c>
      <c r="E96" s="1" t="s">
        <v>4137</v>
      </c>
      <c r="F96" s="1" t="s">
        <v>44</v>
      </c>
      <c r="G96" s="1" t="s">
        <v>19</v>
      </c>
      <c r="H96" s="1" t="s">
        <v>4209</v>
      </c>
      <c r="I96" s="1" t="s">
        <v>4210</v>
      </c>
      <c r="J96" s="1" t="s">
        <v>4211</v>
      </c>
      <c r="K96" s="1" t="s">
        <v>4212</v>
      </c>
      <c r="L96" s="1">
        <v>-9.0</v>
      </c>
      <c r="M96" s="1">
        <v>0.0093</v>
      </c>
      <c r="N96" s="1">
        <v>50.313433333333336</v>
      </c>
      <c r="O96" s="1" t="s">
        <v>41</v>
      </c>
      <c r="P96" s="1" t="s">
        <v>4213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1" t="s">
        <v>16</v>
      </c>
      <c r="B97" s="1" t="s">
        <v>17</v>
      </c>
      <c r="C97" s="3">
        <v>264.0</v>
      </c>
      <c r="D97" s="1">
        <v>0.0</v>
      </c>
      <c r="E97" s="2"/>
      <c r="F97" s="1" t="s">
        <v>18</v>
      </c>
      <c r="G97" s="1" t="s">
        <v>19</v>
      </c>
      <c r="H97" s="1" t="s">
        <v>4214</v>
      </c>
      <c r="I97" s="1" t="s">
        <v>4215</v>
      </c>
      <c r="J97" s="1" t="s">
        <v>4215</v>
      </c>
      <c r="K97" s="2"/>
      <c r="L97" s="1">
        <v>0.0</v>
      </c>
      <c r="M97" s="1"/>
      <c r="N97" s="1">
        <v>14.279216666666667</v>
      </c>
      <c r="O97" s="1" t="s">
        <v>3903</v>
      </c>
      <c r="P97" s="1" t="s">
        <v>4216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1" t="s">
        <v>16</v>
      </c>
      <c r="B98" s="1" t="s">
        <v>17</v>
      </c>
      <c r="C98" s="1">
        <v>1022.0</v>
      </c>
      <c r="D98" s="1">
        <v>0.0</v>
      </c>
      <c r="E98" s="2"/>
      <c r="F98" s="1" t="s">
        <v>18</v>
      </c>
      <c r="G98" s="1" t="s">
        <v>19</v>
      </c>
      <c r="H98" s="1" t="s">
        <v>4217</v>
      </c>
      <c r="I98" s="1" t="s">
        <v>4218</v>
      </c>
      <c r="J98" s="1" t="s">
        <v>4218</v>
      </c>
      <c r="K98" s="2"/>
      <c r="L98" s="1">
        <v>0.0</v>
      </c>
      <c r="M98" s="1"/>
      <c r="N98" s="1">
        <v>15.504783333333334</v>
      </c>
      <c r="O98" s="1" t="s">
        <v>3903</v>
      </c>
      <c r="P98" s="1" t="s">
        <v>4219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1" t="s">
        <v>29</v>
      </c>
      <c r="B99" s="1" t="s">
        <v>17</v>
      </c>
      <c r="C99" s="1">
        <v>528.0</v>
      </c>
      <c r="D99" s="1">
        <v>0.0</v>
      </c>
      <c r="E99" s="1" t="s">
        <v>4220</v>
      </c>
      <c r="F99" s="1" t="s">
        <v>18</v>
      </c>
      <c r="G99" s="1" t="s">
        <v>19</v>
      </c>
      <c r="H99" s="1" t="s">
        <v>4221</v>
      </c>
      <c r="I99" s="1" t="s">
        <v>4222</v>
      </c>
      <c r="J99" s="1" t="s">
        <v>4222</v>
      </c>
      <c r="K99" s="2"/>
      <c r="L99" s="1">
        <v>-3.0</v>
      </c>
      <c r="M99" s="1"/>
      <c r="N99" s="1">
        <v>12.331983333333334</v>
      </c>
      <c r="O99" s="1" t="s">
        <v>3903</v>
      </c>
      <c r="P99" s="1" t="s">
        <v>4223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1" t="s">
        <v>29</v>
      </c>
      <c r="B100" s="1" t="s">
        <v>17</v>
      </c>
      <c r="C100" s="1">
        <v>394.0</v>
      </c>
      <c r="D100" s="1">
        <v>0.0</v>
      </c>
      <c r="E100" s="1" t="s">
        <v>563</v>
      </c>
      <c r="F100" s="1" t="s">
        <v>18</v>
      </c>
      <c r="G100" s="1" t="s">
        <v>19</v>
      </c>
      <c r="H100" s="1" t="s">
        <v>4224</v>
      </c>
      <c r="I100" s="1" t="s">
        <v>4225</v>
      </c>
      <c r="J100" s="1" t="s">
        <v>4225</v>
      </c>
      <c r="K100" s="2"/>
      <c r="L100" s="1">
        <v>-2.0</v>
      </c>
      <c r="M100" s="1"/>
      <c r="N100" s="1">
        <v>12.6327</v>
      </c>
      <c r="O100" s="1" t="s">
        <v>3903</v>
      </c>
      <c r="P100" s="1" t="s">
        <v>4226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1" t="s">
        <v>16</v>
      </c>
      <c r="B101" s="1" t="s">
        <v>17</v>
      </c>
      <c r="C101" s="1">
        <v>364.0</v>
      </c>
      <c r="D101" s="1">
        <v>0.0</v>
      </c>
      <c r="E101" s="2"/>
      <c r="F101" s="1" t="s">
        <v>18</v>
      </c>
      <c r="G101" s="1" t="s">
        <v>19</v>
      </c>
      <c r="H101" s="1" t="s">
        <v>4227</v>
      </c>
      <c r="I101" s="1" t="s">
        <v>4228</v>
      </c>
      <c r="J101" s="1" t="s">
        <v>4228</v>
      </c>
      <c r="K101" s="2"/>
      <c r="L101" s="1">
        <v>0.0</v>
      </c>
      <c r="M101" s="1"/>
      <c r="N101" s="1">
        <v>15.402366666666667</v>
      </c>
      <c r="O101" s="1" t="s">
        <v>3903</v>
      </c>
      <c r="P101" s="1" t="s">
        <v>4229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1" t="s">
        <v>29</v>
      </c>
      <c r="B102" s="1" t="s">
        <v>17</v>
      </c>
      <c r="C102" s="1">
        <v>364.0</v>
      </c>
      <c r="D102" s="1">
        <v>0.0</v>
      </c>
      <c r="E102" s="1" t="s">
        <v>4230</v>
      </c>
      <c r="F102" s="1" t="s">
        <v>18</v>
      </c>
      <c r="G102" s="1" t="s">
        <v>19</v>
      </c>
      <c r="H102" s="1" t="s">
        <v>4231</v>
      </c>
      <c r="I102" s="1" t="s">
        <v>4232</v>
      </c>
      <c r="J102" s="1" t="s">
        <v>4232</v>
      </c>
      <c r="K102" s="2"/>
      <c r="L102" s="1">
        <v>-4.0</v>
      </c>
      <c r="M102" s="1"/>
      <c r="N102" s="1">
        <v>10.240316666666667</v>
      </c>
      <c r="O102" s="1" t="s">
        <v>3903</v>
      </c>
      <c r="P102" s="1" t="s">
        <v>4233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1" t="s">
        <v>37</v>
      </c>
      <c r="B103" s="1" t="s">
        <v>17</v>
      </c>
      <c r="C103" s="3">
        <v>294.0</v>
      </c>
      <c r="D103" s="1">
        <v>14.0</v>
      </c>
      <c r="E103" s="1" t="s">
        <v>3895</v>
      </c>
      <c r="F103" s="1" t="s">
        <v>44</v>
      </c>
      <c r="G103" s="1" t="s">
        <v>19</v>
      </c>
      <c r="H103" s="1" t="s">
        <v>4234</v>
      </c>
      <c r="I103" s="1" t="s">
        <v>4235</v>
      </c>
      <c r="J103" s="1" t="s">
        <v>4236</v>
      </c>
      <c r="K103" s="1" t="s">
        <v>4237</v>
      </c>
      <c r="L103" s="1">
        <v>-3.0</v>
      </c>
      <c r="M103" s="1">
        <v>0.0023</v>
      </c>
      <c r="N103" s="1">
        <v>10.123316666666666</v>
      </c>
      <c r="O103" s="1" t="s">
        <v>41</v>
      </c>
      <c r="P103" s="1" t="s">
        <v>4238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1" t="s">
        <v>16</v>
      </c>
      <c r="B104" s="1" t="s">
        <v>17</v>
      </c>
      <c r="C104" s="3">
        <v>707.0</v>
      </c>
      <c r="D104" s="1">
        <v>0.0</v>
      </c>
      <c r="E104" s="2"/>
      <c r="F104" s="1" t="s">
        <v>18</v>
      </c>
      <c r="G104" s="1" t="s">
        <v>19</v>
      </c>
      <c r="H104" s="1" t="s">
        <v>4239</v>
      </c>
      <c r="I104" s="1" t="s">
        <v>4240</v>
      </c>
      <c r="J104" s="1" t="s">
        <v>4240</v>
      </c>
      <c r="K104" s="2"/>
      <c r="L104" s="1">
        <v>1.0</v>
      </c>
      <c r="M104" s="1"/>
      <c r="N104" s="1">
        <v>16.771583333333332</v>
      </c>
      <c r="O104" s="1" t="s">
        <v>3903</v>
      </c>
      <c r="P104" s="1" t="s">
        <v>4241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1" t="s">
        <v>16</v>
      </c>
      <c r="B105" s="1" t="s">
        <v>17</v>
      </c>
      <c r="C105" s="1">
        <v>329.0</v>
      </c>
      <c r="D105" s="1">
        <v>0.0</v>
      </c>
      <c r="E105" s="2"/>
      <c r="F105" s="1" t="s">
        <v>18</v>
      </c>
      <c r="G105" s="1" t="s">
        <v>19</v>
      </c>
      <c r="H105" s="1" t="s">
        <v>4242</v>
      </c>
      <c r="I105" s="1" t="s">
        <v>4243</v>
      </c>
      <c r="J105" s="1" t="s">
        <v>4243</v>
      </c>
      <c r="K105" s="2"/>
      <c r="L105" s="1">
        <v>1.0</v>
      </c>
      <c r="M105" s="1"/>
      <c r="N105" s="1">
        <v>16.357983333333333</v>
      </c>
      <c r="O105" s="1" t="s">
        <v>3903</v>
      </c>
      <c r="P105" s="1" t="s">
        <v>4244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1" t="s">
        <v>37</v>
      </c>
      <c r="B106" s="1" t="s">
        <v>17</v>
      </c>
      <c r="C106" s="3">
        <v>698.0</v>
      </c>
      <c r="D106" s="1">
        <v>0.0</v>
      </c>
      <c r="E106" s="1" t="s">
        <v>3895</v>
      </c>
      <c r="F106" s="1" t="s">
        <v>44</v>
      </c>
      <c r="G106" s="1" t="s">
        <v>19</v>
      </c>
      <c r="H106" s="1" t="s">
        <v>4245</v>
      </c>
      <c r="I106" s="1" t="s">
        <v>4246</v>
      </c>
      <c r="J106" s="1" t="s">
        <v>4247</v>
      </c>
      <c r="K106" s="1" t="s">
        <v>4248</v>
      </c>
      <c r="L106" s="1">
        <v>-12.0</v>
      </c>
      <c r="M106" s="1">
        <v>0.00245</v>
      </c>
      <c r="N106" s="1">
        <v>15.65295</v>
      </c>
      <c r="O106" s="1" t="s">
        <v>41</v>
      </c>
      <c r="P106" s="1" t="s">
        <v>4249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1" t="s">
        <v>16</v>
      </c>
      <c r="B107" s="1" t="s">
        <v>17</v>
      </c>
      <c r="C107" s="1">
        <v>792.0</v>
      </c>
      <c r="D107" s="1">
        <v>0.0</v>
      </c>
      <c r="E107" s="2"/>
      <c r="F107" s="1" t="s">
        <v>18</v>
      </c>
      <c r="G107" s="1" t="s">
        <v>45</v>
      </c>
      <c r="H107" s="1" t="s">
        <v>4250</v>
      </c>
      <c r="I107" s="1" t="s">
        <v>4251</v>
      </c>
      <c r="J107" s="1" t="s">
        <v>4251</v>
      </c>
      <c r="K107" s="2"/>
      <c r="L107" s="1">
        <v>2.0</v>
      </c>
      <c r="M107" s="1"/>
      <c r="N107" s="1">
        <v>17.155683333333332</v>
      </c>
      <c r="O107" s="1" t="s">
        <v>3903</v>
      </c>
      <c r="P107" s="1" t="s">
        <v>4252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1" t="s">
        <v>24</v>
      </c>
      <c r="B108" s="1" t="s">
        <v>17</v>
      </c>
      <c r="C108" s="1">
        <v>224.0</v>
      </c>
      <c r="D108" s="1">
        <v>0.0</v>
      </c>
      <c r="E108" s="1" t="s">
        <v>25</v>
      </c>
      <c r="F108" s="1" t="s">
        <v>18</v>
      </c>
      <c r="G108" s="1" t="s">
        <v>19</v>
      </c>
      <c r="H108" s="1" t="s">
        <v>4253</v>
      </c>
      <c r="I108" s="1" t="s">
        <v>4254</v>
      </c>
      <c r="J108" s="1" t="s">
        <v>4254</v>
      </c>
      <c r="K108" s="2"/>
      <c r="L108" s="1">
        <v>-4.0</v>
      </c>
      <c r="M108" s="1"/>
      <c r="N108" s="1">
        <v>10.386766666666666</v>
      </c>
      <c r="O108" s="1" t="s">
        <v>3903</v>
      </c>
      <c r="P108" s="1" t="s">
        <v>4255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1" t="s">
        <v>117</v>
      </c>
      <c r="B109" s="1" t="s">
        <v>17</v>
      </c>
      <c r="C109" s="1">
        <v>49.0</v>
      </c>
      <c r="D109" s="1">
        <v>0.0</v>
      </c>
      <c r="E109" s="2"/>
      <c r="F109" s="1" t="s">
        <v>38</v>
      </c>
      <c r="G109" s="1" t="s">
        <v>45</v>
      </c>
      <c r="H109" s="1" t="s">
        <v>4256</v>
      </c>
      <c r="I109" s="1" t="s">
        <v>4257</v>
      </c>
      <c r="J109" s="1" t="s">
        <v>4257</v>
      </c>
      <c r="K109" s="2"/>
      <c r="L109" s="1">
        <v>-4.0</v>
      </c>
      <c r="M109" s="1"/>
      <c r="N109" s="1">
        <v>0.86735</v>
      </c>
      <c r="O109" s="1" t="s">
        <v>120</v>
      </c>
      <c r="P109" s="1" t="s">
        <v>4258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1" t="s">
        <v>16</v>
      </c>
      <c r="B110" s="1" t="s">
        <v>17</v>
      </c>
      <c r="C110" s="1">
        <v>423.0</v>
      </c>
      <c r="D110" s="1">
        <v>0.0</v>
      </c>
      <c r="E110" s="2"/>
      <c r="F110" s="1" t="s">
        <v>18</v>
      </c>
      <c r="G110" s="1" t="s">
        <v>19</v>
      </c>
      <c r="H110" s="1" t="s">
        <v>4259</v>
      </c>
      <c r="I110" s="1" t="s">
        <v>4260</v>
      </c>
      <c r="J110" s="1" t="s">
        <v>4260</v>
      </c>
      <c r="K110" s="2"/>
      <c r="L110" s="1">
        <v>3.0</v>
      </c>
      <c r="M110" s="1"/>
      <c r="N110" s="1">
        <v>18.01005</v>
      </c>
      <c r="O110" s="1" t="s">
        <v>3903</v>
      </c>
      <c r="P110" s="1" t="s">
        <v>4261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1" t="s">
        <v>37</v>
      </c>
      <c r="B111" s="1" t="s">
        <v>17</v>
      </c>
      <c r="C111" s="1">
        <v>309.0</v>
      </c>
      <c r="D111" s="1">
        <v>0.0</v>
      </c>
      <c r="E111" s="1" t="s">
        <v>3895</v>
      </c>
      <c r="F111" s="1" t="s">
        <v>44</v>
      </c>
      <c r="G111" s="1" t="s">
        <v>19</v>
      </c>
      <c r="H111" s="1" t="s">
        <v>4262</v>
      </c>
      <c r="I111" s="1" t="s">
        <v>4263</v>
      </c>
      <c r="J111" s="1" t="s">
        <v>4264</v>
      </c>
      <c r="K111" s="1" t="s">
        <v>4265</v>
      </c>
      <c r="L111" s="1">
        <v>-6.0</v>
      </c>
      <c r="M111" s="1">
        <v>0.0022333333333333333</v>
      </c>
      <c r="N111" s="1">
        <v>12.76985</v>
      </c>
      <c r="O111" s="1" t="s">
        <v>41</v>
      </c>
      <c r="P111" s="1" t="s">
        <v>4266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1" t="s">
        <v>24</v>
      </c>
      <c r="B112" s="1" t="s">
        <v>17</v>
      </c>
      <c r="C112" s="1">
        <v>756.0</v>
      </c>
      <c r="D112" s="1">
        <v>0.0</v>
      </c>
      <c r="E112" s="1" t="s">
        <v>25</v>
      </c>
      <c r="F112" s="1" t="s">
        <v>18</v>
      </c>
      <c r="G112" s="1" t="s">
        <v>19</v>
      </c>
      <c r="H112" s="1" t="s">
        <v>4267</v>
      </c>
      <c r="I112" s="1" t="s">
        <v>4268</v>
      </c>
      <c r="J112" s="1" t="s">
        <v>4268</v>
      </c>
      <c r="K112" s="2"/>
      <c r="L112" s="1">
        <v>5.0</v>
      </c>
      <c r="M112" s="1"/>
      <c r="N112" s="1">
        <v>20.17043333333333</v>
      </c>
      <c r="O112" s="1" t="s">
        <v>3903</v>
      </c>
      <c r="P112" s="1" t="s">
        <v>4269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1" t="s">
        <v>29</v>
      </c>
      <c r="B113" s="1" t="s">
        <v>17</v>
      </c>
      <c r="C113" s="3">
        <v>321.0</v>
      </c>
      <c r="D113" s="1">
        <v>0.0</v>
      </c>
      <c r="E113" s="1" t="s">
        <v>4270</v>
      </c>
      <c r="F113" s="1" t="s">
        <v>18</v>
      </c>
      <c r="G113" s="1" t="s">
        <v>19</v>
      </c>
      <c r="H113" s="1" t="s">
        <v>4271</v>
      </c>
      <c r="I113" s="1" t="s">
        <v>4272</v>
      </c>
      <c r="J113" s="1" t="s">
        <v>4272</v>
      </c>
      <c r="K113" s="2"/>
      <c r="L113" s="1">
        <v>-4.0</v>
      </c>
      <c r="M113" s="1"/>
      <c r="N113" s="1">
        <v>10.384766666666666</v>
      </c>
      <c r="O113" s="1" t="s">
        <v>3903</v>
      </c>
      <c r="P113" s="1" t="s">
        <v>4273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1" t="s">
        <v>24</v>
      </c>
      <c r="B114" s="1" t="s">
        <v>17</v>
      </c>
      <c r="C114" s="3">
        <v>404.0</v>
      </c>
      <c r="D114" s="1">
        <v>0.0</v>
      </c>
      <c r="E114" s="1" t="s">
        <v>25</v>
      </c>
      <c r="F114" s="1" t="s">
        <v>18</v>
      </c>
      <c r="G114" s="1" t="s">
        <v>19</v>
      </c>
      <c r="H114" s="1" t="s">
        <v>4274</v>
      </c>
      <c r="I114" s="1" t="s">
        <v>4275</v>
      </c>
      <c r="J114" s="1" t="s">
        <v>4275</v>
      </c>
      <c r="K114" s="2"/>
      <c r="L114" s="1">
        <v>-5.0</v>
      </c>
      <c r="M114" s="1"/>
      <c r="N114" s="1">
        <v>9.402183333333333</v>
      </c>
      <c r="O114" s="1" t="s">
        <v>3903</v>
      </c>
      <c r="P114" s="1" t="s">
        <v>4276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1" t="s">
        <v>29</v>
      </c>
      <c r="B115" s="1" t="s">
        <v>17</v>
      </c>
      <c r="C115" s="3">
        <v>658.0</v>
      </c>
      <c r="D115" s="1">
        <v>0.0</v>
      </c>
      <c r="E115" s="1" t="s">
        <v>4270</v>
      </c>
      <c r="F115" s="1" t="s">
        <v>18</v>
      </c>
      <c r="G115" s="1" t="s">
        <v>19</v>
      </c>
      <c r="H115" s="1" t="s">
        <v>4277</v>
      </c>
      <c r="I115" s="1" t="s">
        <v>4278</v>
      </c>
      <c r="J115" s="1" t="s">
        <v>4278</v>
      </c>
      <c r="K115" s="2"/>
      <c r="L115" s="1">
        <v>-3.0</v>
      </c>
      <c r="M115" s="1"/>
      <c r="N115" s="1">
        <v>13.163466666666666</v>
      </c>
      <c r="O115" s="1" t="s">
        <v>3903</v>
      </c>
      <c r="P115" s="1" t="s">
        <v>4279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1" t="s">
        <v>29</v>
      </c>
      <c r="B116" s="1" t="s">
        <v>17</v>
      </c>
      <c r="C116" s="1">
        <v>643.0</v>
      </c>
      <c r="D116" s="1">
        <v>0.0</v>
      </c>
      <c r="E116" s="1" t="s">
        <v>1706</v>
      </c>
      <c r="F116" s="1" t="s">
        <v>18</v>
      </c>
      <c r="G116" s="1" t="s">
        <v>19</v>
      </c>
      <c r="H116" s="1" t="s">
        <v>4280</v>
      </c>
      <c r="I116" s="1" t="s">
        <v>4281</v>
      </c>
      <c r="J116" s="1" t="s">
        <v>4281</v>
      </c>
      <c r="K116" s="2"/>
      <c r="L116" s="1">
        <v>-5.0</v>
      </c>
      <c r="M116" s="1"/>
      <c r="N116" s="1">
        <v>9.146483333333334</v>
      </c>
      <c r="O116" s="1" t="s">
        <v>3903</v>
      </c>
      <c r="P116" s="1" t="s">
        <v>4282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1" t="s">
        <v>24</v>
      </c>
      <c r="B117" s="1" t="s">
        <v>17</v>
      </c>
      <c r="C117" s="3">
        <v>329.0</v>
      </c>
      <c r="D117" s="1">
        <v>0.0</v>
      </c>
      <c r="E117" s="1" t="s">
        <v>25</v>
      </c>
      <c r="F117" s="1" t="s">
        <v>18</v>
      </c>
      <c r="G117" s="1" t="s">
        <v>19</v>
      </c>
      <c r="H117" s="1" t="s">
        <v>4283</v>
      </c>
      <c r="I117" s="1" t="s">
        <v>4284</v>
      </c>
      <c r="J117" s="1" t="s">
        <v>4284</v>
      </c>
      <c r="K117" s="2"/>
      <c r="L117" s="1">
        <v>-3.0</v>
      </c>
      <c r="M117" s="1"/>
      <c r="N117" s="1">
        <v>11.437633333333334</v>
      </c>
      <c r="O117" s="1" t="s">
        <v>3903</v>
      </c>
      <c r="P117" s="1" t="s">
        <v>4285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1" t="s">
        <v>117</v>
      </c>
      <c r="B118" s="1" t="s">
        <v>17</v>
      </c>
      <c r="C118" s="1">
        <v>355.0</v>
      </c>
      <c r="D118" s="1">
        <v>0.0</v>
      </c>
      <c r="E118" s="2"/>
      <c r="F118" s="1" t="s">
        <v>38</v>
      </c>
      <c r="G118" s="1" t="s">
        <v>45</v>
      </c>
      <c r="H118" s="1" t="s">
        <v>4286</v>
      </c>
      <c r="I118" s="1" t="s">
        <v>4287</v>
      </c>
      <c r="J118" s="1" t="s">
        <v>4287</v>
      </c>
      <c r="K118" s="2"/>
      <c r="L118" s="1">
        <v>6.0</v>
      </c>
      <c r="M118" s="1"/>
      <c r="N118" s="1">
        <v>11.93135</v>
      </c>
      <c r="O118" s="1" t="s">
        <v>120</v>
      </c>
      <c r="P118" s="1" t="s">
        <v>4288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1" t="s">
        <v>24</v>
      </c>
      <c r="B119" s="1" t="s">
        <v>17</v>
      </c>
      <c r="C119" s="1">
        <v>685.0</v>
      </c>
      <c r="D119" s="1">
        <v>0.0</v>
      </c>
      <c r="E119" s="1" t="s">
        <v>25</v>
      </c>
      <c r="F119" s="1" t="s">
        <v>18</v>
      </c>
      <c r="G119" s="1" t="s">
        <v>19</v>
      </c>
      <c r="H119" s="1" t="s">
        <v>4289</v>
      </c>
      <c r="I119" s="1" t="s">
        <v>4290</v>
      </c>
      <c r="J119" s="1" t="s">
        <v>4290</v>
      </c>
      <c r="K119" s="2"/>
      <c r="L119" s="1">
        <v>0.0</v>
      </c>
      <c r="M119" s="1"/>
      <c r="N119" s="1">
        <v>15.511716666666667</v>
      </c>
      <c r="O119" s="1" t="s">
        <v>3903</v>
      </c>
      <c r="P119" s="1" t="s">
        <v>4291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1" t="s">
        <v>24</v>
      </c>
      <c r="B120" s="1" t="s">
        <v>17</v>
      </c>
      <c r="C120" s="3">
        <v>346.0</v>
      </c>
      <c r="D120" s="1">
        <v>0.0</v>
      </c>
      <c r="E120" s="1" t="s">
        <v>25</v>
      </c>
      <c r="F120" s="1" t="s">
        <v>18</v>
      </c>
      <c r="G120" s="1" t="s">
        <v>19</v>
      </c>
      <c r="H120" s="1" t="s">
        <v>4292</v>
      </c>
      <c r="I120" s="1" t="s">
        <v>4293</v>
      </c>
      <c r="J120" s="1" t="s">
        <v>4293</v>
      </c>
      <c r="K120" s="2"/>
      <c r="L120" s="1">
        <v>1.0</v>
      </c>
      <c r="M120" s="1"/>
      <c r="N120" s="1">
        <v>16.745383333333333</v>
      </c>
      <c r="O120" s="1" t="s">
        <v>3903</v>
      </c>
      <c r="P120" s="1" t="s">
        <v>4294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1" t="s">
        <v>37</v>
      </c>
      <c r="B121" s="1" t="s">
        <v>17</v>
      </c>
      <c r="C121" s="3">
        <v>228.0</v>
      </c>
      <c r="D121" s="1">
        <v>0.0</v>
      </c>
      <c r="E121" s="1" t="s">
        <v>4295</v>
      </c>
      <c r="F121" s="1" t="s">
        <v>44</v>
      </c>
      <c r="G121" s="1" t="s">
        <v>45</v>
      </c>
      <c r="H121" s="1" t="s">
        <v>4296</v>
      </c>
      <c r="I121" s="1" t="s">
        <v>4297</v>
      </c>
      <c r="J121" s="1" t="s">
        <v>4298</v>
      </c>
      <c r="K121" s="1" t="s">
        <v>4299</v>
      </c>
      <c r="L121" s="1">
        <v>-4.0</v>
      </c>
      <c r="M121" s="1">
        <v>0.003916666666666666</v>
      </c>
      <c r="N121" s="1">
        <v>9.676283333333334</v>
      </c>
      <c r="O121" s="1" t="s">
        <v>41</v>
      </c>
      <c r="P121" s="1" t="s">
        <v>4300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1" t="s">
        <v>37</v>
      </c>
      <c r="B122" s="1" t="s">
        <v>17</v>
      </c>
      <c r="C122" s="1">
        <v>0.0</v>
      </c>
      <c r="D122" s="1">
        <v>274.0</v>
      </c>
      <c r="E122" s="2"/>
      <c r="F122" s="1" t="s">
        <v>38</v>
      </c>
      <c r="G122" s="1" t="s">
        <v>19</v>
      </c>
      <c r="H122" s="1" t="s">
        <v>4301</v>
      </c>
      <c r="I122" s="1" t="s">
        <v>4302</v>
      </c>
      <c r="J122" s="1" t="s">
        <v>4302</v>
      </c>
      <c r="K122" s="2"/>
      <c r="L122" s="1">
        <v>-2.0</v>
      </c>
      <c r="M122" s="1"/>
      <c r="N122" s="1">
        <v>33.29385</v>
      </c>
      <c r="O122" s="1" t="s">
        <v>41</v>
      </c>
      <c r="P122" s="1" t="s">
        <v>4303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1" t="s">
        <v>37</v>
      </c>
      <c r="B123" s="1" t="s">
        <v>17</v>
      </c>
      <c r="C123" s="1">
        <v>309.0</v>
      </c>
      <c r="D123" s="1">
        <v>0.0</v>
      </c>
      <c r="E123" s="1" t="s">
        <v>4295</v>
      </c>
      <c r="F123" s="1" t="s">
        <v>44</v>
      </c>
      <c r="G123" s="1" t="s">
        <v>19</v>
      </c>
      <c r="H123" s="1" t="s">
        <v>4304</v>
      </c>
      <c r="I123" s="1" t="s">
        <v>4305</v>
      </c>
      <c r="J123" s="1" t="s">
        <v>4306</v>
      </c>
      <c r="K123" s="1" t="s">
        <v>4307</v>
      </c>
      <c r="L123" s="1">
        <v>-8.0</v>
      </c>
      <c r="M123" s="1">
        <v>0.00225</v>
      </c>
      <c r="N123" s="1">
        <v>10.235066666666667</v>
      </c>
      <c r="O123" s="1" t="s">
        <v>41</v>
      </c>
      <c r="P123" s="1" t="s">
        <v>4028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1" t="s">
        <v>24</v>
      </c>
      <c r="B124" s="1" t="s">
        <v>17</v>
      </c>
      <c r="C124" s="1">
        <v>329.0</v>
      </c>
      <c r="D124" s="1">
        <v>0.0</v>
      </c>
      <c r="E124" s="1" t="s">
        <v>25</v>
      </c>
      <c r="F124" s="1" t="s">
        <v>18</v>
      </c>
      <c r="G124" s="1" t="s">
        <v>19</v>
      </c>
      <c r="H124" s="1" t="s">
        <v>4308</v>
      </c>
      <c r="I124" s="1" t="s">
        <v>4309</v>
      </c>
      <c r="J124" s="1" t="s">
        <v>4309</v>
      </c>
      <c r="K124" s="2"/>
      <c r="L124" s="1">
        <v>-2.0</v>
      </c>
      <c r="M124" s="1"/>
      <c r="N124" s="1">
        <v>12.075766666666667</v>
      </c>
      <c r="O124" s="1" t="s">
        <v>3903</v>
      </c>
      <c r="P124" s="1" t="s">
        <v>4310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1" t="s">
        <v>24</v>
      </c>
      <c r="B125" s="1" t="s">
        <v>17</v>
      </c>
      <c r="C125" s="3">
        <v>394.0</v>
      </c>
      <c r="D125" s="1">
        <v>0.0</v>
      </c>
      <c r="E125" s="1" t="s">
        <v>25</v>
      </c>
      <c r="F125" s="1" t="s">
        <v>18</v>
      </c>
      <c r="G125" s="1" t="s">
        <v>19</v>
      </c>
      <c r="H125" s="1" t="s">
        <v>4311</v>
      </c>
      <c r="I125" s="1" t="s">
        <v>4312</v>
      </c>
      <c r="J125" s="1" t="s">
        <v>4312</v>
      </c>
      <c r="K125" s="2"/>
      <c r="L125" s="1">
        <v>-6.0</v>
      </c>
      <c r="M125" s="1"/>
      <c r="N125" s="1">
        <v>8.841716666666667</v>
      </c>
      <c r="O125" s="1" t="s">
        <v>3903</v>
      </c>
      <c r="P125" s="1" t="s">
        <v>4313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1" t="s">
        <v>29</v>
      </c>
      <c r="B126" s="1" t="s">
        <v>17</v>
      </c>
      <c r="C126" s="1">
        <v>528.0</v>
      </c>
      <c r="D126" s="1">
        <v>0.0</v>
      </c>
      <c r="E126" s="1" t="s">
        <v>3926</v>
      </c>
      <c r="F126" s="1" t="s">
        <v>18</v>
      </c>
      <c r="G126" s="1" t="s">
        <v>19</v>
      </c>
      <c r="H126" s="1" t="s">
        <v>4314</v>
      </c>
      <c r="I126" s="1" t="s">
        <v>4315</v>
      </c>
      <c r="J126" s="1" t="s">
        <v>4315</v>
      </c>
      <c r="K126" s="2"/>
      <c r="L126" s="1">
        <v>0.0</v>
      </c>
      <c r="M126" s="1"/>
      <c r="N126" s="1">
        <v>16.281316666666665</v>
      </c>
      <c r="O126" s="1" t="s">
        <v>3903</v>
      </c>
      <c r="P126" s="1" t="s">
        <v>4316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1" t="s">
        <v>29</v>
      </c>
      <c r="B127" s="1" t="s">
        <v>17</v>
      </c>
      <c r="C127" s="1">
        <v>398.0</v>
      </c>
      <c r="D127" s="1">
        <v>0.0</v>
      </c>
      <c r="E127" s="1" t="s">
        <v>4317</v>
      </c>
      <c r="F127" s="1" t="s">
        <v>18</v>
      </c>
      <c r="G127" s="1" t="s">
        <v>19</v>
      </c>
      <c r="H127" s="1" t="s">
        <v>4318</v>
      </c>
      <c r="I127" s="1" t="s">
        <v>4319</v>
      </c>
      <c r="J127" s="1" t="s">
        <v>4319</v>
      </c>
      <c r="K127" s="2"/>
      <c r="L127" s="1">
        <v>1.0</v>
      </c>
      <c r="M127" s="1"/>
      <c r="N127" s="1">
        <v>16.699833333333334</v>
      </c>
      <c r="O127" s="1" t="s">
        <v>3903</v>
      </c>
      <c r="P127" s="1" t="s">
        <v>4320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1" t="s">
        <v>117</v>
      </c>
      <c r="B128" s="1" t="s">
        <v>17</v>
      </c>
      <c r="C128" s="3">
        <v>20.0</v>
      </c>
      <c r="D128" s="1">
        <v>35.0</v>
      </c>
      <c r="E128" s="2"/>
      <c r="F128" s="1" t="s">
        <v>38</v>
      </c>
      <c r="G128" s="1" t="s">
        <v>45</v>
      </c>
      <c r="H128" s="1" t="s">
        <v>4321</v>
      </c>
      <c r="I128" s="1" t="s">
        <v>4322</v>
      </c>
      <c r="J128" s="1" t="s">
        <v>4322</v>
      </c>
      <c r="K128" s="2"/>
      <c r="L128" s="1">
        <v>-1.0</v>
      </c>
      <c r="M128" s="1"/>
      <c r="N128" s="1">
        <v>3.016583333333333</v>
      </c>
      <c r="O128" s="1" t="s">
        <v>120</v>
      </c>
      <c r="P128" s="1" t="s">
        <v>4323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1" t="s">
        <v>37</v>
      </c>
      <c r="B129" s="1" t="s">
        <v>17</v>
      </c>
      <c r="C129" s="1">
        <v>348.0</v>
      </c>
      <c r="D129" s="1">
        <v>0.0</v>
      </c>
      <c r="E129" s="1" t="s">
        <v>4295</v>
      </c>
      <c r="F129" s="1" t="s">
        <v>44</v>
      </c>
      <c r="G129" s="1" t="s">
        <v>19</v>
      </c>
      <c r="H129" s="1" t="s">
        <v>4324</v>
      </c>
      <c r="I129" s="1" t="s">
        <v>4325</v>
      </c>
      <c r="J129" s="1" t="s">
        <v>4326</v>
      </c>
      <c r="K129" s="1" t="s">
        <v>4327</v>
      </c>
      <c r="L129" s="1">
        <v>-1.0</v>
      </c>
      <c r="M129" s="1">
        <v>0.002416666666666667</v>
      </c>
      <c r="N129" s="1">
        <v>9.232133333333334</v>
      </c>
      <c r="O129" s="1" t="s">
        <v>41</v>
      </c>
      <c r="P129" s="1" t="s">
        <v>4328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1" t="s">
        <v>29</v>
      </c>
      <c r="B130" s="1" t="s">
        <v>17</v>
      </c>
      <c r="C130" s="1">
        <v>354.0</v>
      </c>
      <c r="D130" s="1">
        <v>0.0</v>
      </c>
      <c r="E130" s="1" t="s">
        <v>1592</v>
      </c>
      <c r="F130" s="1" t="s">
        <v>18</v>
      </c>
      <c r="G130" s="1" t="s">
        <v>19</v>
      </c>
      <c r="H130" s="1" t="s">
        <v>4329</v>
      </c>
      <c r="I130" s="1" t="s">
        <v>4330</v>
      </c>
      <c r="J130" s="1" t="s">
        <v>4330</v>
      </c>
      <c r="K130" s="2"/>
      <c r="L130" s="1">
        <v>-7.0</v>
      </c>
      <c r="M130" s="1"/>
      <c r="N130" s="1">
        <v>7.493233333333333</v>
      </c>
      <c r="O130" s="1" t="s">
        <v>3903</v>
      </c>
      <c r="P130" s="1" t="s">
        <v>4331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1" t="s">
        <v>24</v>
      </c>
      <c r="B131" s="1" t="s">
        <v>17</v>
      </c>
      <c r="C131" s="1">
        <v>378.0</v>
      </c>
      <c r="D131" s="1">
        <v>0.0</v>
      </c>
      <c r="E131" s="1" t="s">
        <v>25</v>
      </c>
      <c r="F131" s="1" t="s">
        <v>18</v>
      </c>
      <c r="G131" s="1" t="s">
        <v>19</v>
      </c>
      <c r="H131" s="1" t="s">
        <v>4332</v>
      </c>
      <c r="I131" s="1" t="s">
        <v>4333</v>
      </c>
      <c r="J131" s="1" t="s">
        <v>4333</v>
      </c>
      <c r="K131" s="2"/>
      <c r="L131" s="1">
        <v>3.0</v>
      </c>
      <c r="M131" s="1"/>
      <c r="N131" s="1">
        <v>18.254966666666668</v>
      </c>
      <c r="O131" s="1" t="s">
        <v>3903</v>
      </c>
      <c r="P131" s="1" t="s">
        <v>4334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1" t="s">
        <v>24</v>
      </c>
      <c r="B132" s="1" t="s">
        <v>17</v>
      </c>
      <c r="C132" s="1">
        <v>329.0</v>
      </c>
      <c r="D132" s="1">
        <v>0.0</v>
      </c>
      <c r="E132" s="1" t="s">
        <v>25</v>
      </c>
      <c r="F132" s="1" t="s">
        <v>18</v>
      </c>
      <c r="G132" s="1" t="s">
        <v>19</v>
      </c>
      <c r="H132" s="1" t="s">
        <v>4335</v>
      </c>
      <c r="I132" s="1" t="s">
        <v>4336</v>
      </c>
      <c r="J132" s="1" t="s">
        <v>4336</v>
      </c>
      <c r="K132" s="2"/>
      <c r="L132" s="1">
        <v>1.0</v>
      </c>
      <c r="M132" s="1"/>
      <c r="N132" s="1">
        <v>16.248266666666666</v>
      </c>
      <c r="O132" s="1" t="s">
        <v>3903</v>
      </c>
      <c r="P132" s="1" t="s">
        <v>4337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1" t="s">
        <v>37</v>
      </c>
      <c r="B133" s="1" t="s">
        <v>17</v>
      </c>
      <c r="C133" s="1">
        <v>249.0</v>
      </c>
      <c r="D133" s="1">
        <v>59.0</v>
      </c>
      <c r="E133" s="1" t="s">
        <v>4295</v>
      </c>
      <c r="F133" s="1" t="s">
        <v>44</v>
      </c>
      <c r="G133" s="1" t="s">
        <v>45</v>
      </c>
      <c r="H133" s="1" t="s">
        <v>4338</v>
      </c>
      <c r="I133" s="1" t="s">
        <v>4339</v>
      </c>
      <c r="J133" s="1" t="s">
        <v>4340</v>
      </c>
      <c r="K133" s="1" t="s">
        <v>4341</v>
      </c>
      <c r="L133" s="1">
        <v>5.0</v>
      </c>
      <c r="M133" s="1">
        <v>0.010733333333333333</v>
      </c>
      <c r="N133" s="1">
        <v>23.893083333333333</v>
      </c>
      <c r="O133" s="1" t="s">
        <v>41</v>
      </c>
      <c r="P133" s="1" t="s">
        <v>4342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1" t="s">
        <v>16</v>
      </c>
      <c r="B134" s="1" t="s">
        <v>17</v>
      </c>
      <c r="C134" s="3">
        <v>329.0</v>
      </c>
      <c r="D134" s="1">
        <v>0.0</v>
      </c>
      <c r="E134" s="2"/>
      <c r="F134" s="1" t="s">
        <v>18</v>
      </c>
      <c r="G134" s="1" t="s">
        <v>19</v>
      </c>
      <c r="H134" s="1" t="s">
        <v>4343</v>
      </c>
      <c r="I134" s="1" t="s">
        <v>4344</v>
      </c>
      <c r="J134" s="1" t="s">
        <v>4344</v>
      </c>
      <c r="K134" s="2"/>
      <c r="L134" s="1">
        <v>12.0</v>
      </c>
      <c r="M134" s="1"/>
      <c r="N134" s="1">
        <v>27.564216666666667</v>
      </c>
      <c r="O134" s="1" t="s">
        <v>3903</v>
      </c>
      <c r="P134" s="1" t="s">
        <v>4345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1" t="s">
        <v>117</v>
      </c>
      <c r="B135" s="1" t="s">
        <v>17</v>
      </c>
      <c r="C135" s="1">
        <v>1545.0</v>
      </c>
      <c r="D135" s="1">
        <v>0.0</v>
      </c>
      <c r="E135" s="2"/>
      <c r="F135" s="1" t="s">
        <v>38</v>
      </c>
      <c r="G135" s="1" t="s">
        <v>45</v>
      </c>
      <c r="H135" s="1" t="s">
        <v>4346</v>
      </c>
      <c r="I135" s="1" t="s">
        <v>4347</v>
      </c>
      <c r="J135" s="1" t="s">
        <v>4347</v>
      </c>
      <c r="K135" s="2"/>
      <c r="L135" s="1">
        <v>33.0</v>
      </c>
      <c r="M135" s="1"/>
      <c r="N135" s="1">
        <v>38.37565</v>
      </c>
      <c r="O135" s="1" t="s">
        <v>120</v>
      </c>
      <c r="P135" s="1" t="s">
        <v>4348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1" t="s">
        <v>29</v>
      </c>
      <c r="B136" s="1" t="s">
        <v>17</v>
      </c>
      <c r="C136" s="1">
        <v>329.0</v>
      </c>
      <c r="D136" s="1">
        <v>0.0</v>
      </c>
      <c r="E136" s="1" t="s">
        <v>220</v>
      </c>
      <c r="F136" s="1" t="s">
        <v>18</v>
      </c>
      <c r="G136" s="1" t="s">
        <v>19</v>
      </c>
      <c r="H136" s="1" t="s">
        <v>4349</v>
      </c>
      <c r="I136" s="1" t="s">
        <v>4350</v>
      </c>
      <c r="J136" s="1" t="s">
        <v>4350</v>
      </c>
      <c r="K136" s="2"/>
      <c r="L136" s="1">
        <v>6.0</v>
      </c>
      <c r="M136" s="1"/>
      <c r="N136" s="1">
        <v>23.1506</v>
      </c>
      <c r="O136" s="1" t="s">
        <v>3903</v>
      </c>
      <c r="P136" s="1" t="s">
        <v>2648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1" t="s">
        <v>24</v>
      </c>
      <c r="B137" s="1" t="s">
        <v>17</v>
      </c>
      <c r="C137" s="1">
        <v>3888.0</v>
      </c>
      <c r="D137" s="1">
        <v>0.0</v>
      </c>
      <c r="E137" s="1" t="s">
        <v>25</v>
      </c>
      <c r="F137" s="1" t="s">
        <v>18</v>
      </c>
      <c r="G137" s="1" t="s">
        <v>19</v>
      </c>
      <c r="H137" s="1" t="s">
        <v>4351</v>
      </c>
      <c r="I137" s="1" t="s">
        <v>4352</v>
      </c>
      <c r="J137" s="1" t="s">
        <v>4352</v>
      </c>
      <c r="K137" s="2"/>
      <c r="L137" s="1">
        <v>15.0</v>
      </c>
      <c r="M137" s="1"/>
      <c r="N137" s="1">
        <v>30.735883333333334</v>
      </c>
      <c r="O137" s="1" t="s">
        <v>3903</v>
      </c>
      <c r="P137" s="1" t="s">
        <v>4353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1" t="s">
        <v>37</v>
      </c>
      <c r="B138" s="1" t="s">
        <v>17</v>
      </c>
      <c r="C138" s="3">
        <v>1200.0</v>
      </c>
      <c r="D138" s="1">
        <v>69.0</v>
      </c>
      <c r="E138" s="1" t="s">
        <v>3895</v>
      </c>
      <c r="F138" s="1" t="s">
        <v>44</v>
      </c>
      <c r="G138" s="1" t="s">
        <v>19</v>
      </c>
      <c r="H138" s="1" t="s">
        <v>4354</v>
      </c>
      <c r="I138" s="1" t="s">
        <v>4355</v>
      </c>
      <c r="J138" s="1" t="s">
        <v>4356</v>
      </c>
      <c r="K138" s="1" t="s">
        <v>4357</v>
      </c>
      <c r="L138" s="1">
        <v>2.0</v>
      </c>
      <c r="M138" s="1">
        <v>0.004933333333333333</v>
      </c>
      <c r="N138" s="1">
        <v>20.947133333333333</v>
      </c>
      <c r="O138" s="1" t="s">
        <v>41</v>
      </c>
      <c r="P138" s="1" t="s">
        <v>4358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1" t="s">
        <v>37</v>
      </c>
      <c r="B139" s="1" t="s">
        <v>17</v>
      </c>
      <c r="C139" s="1">
        <v>309.0</v>
      </c>
      <c r="D139" s="1">
        <v>0.0</v>
      </c>
      <c r="E139" s="1" t="s">
        <v>3895</v>
      </c>
      <c r="F139" s="1" t="s">
        <v>44</v>
      </c>
      <c r="G139" s="1" t="s">
        <v>19</v>
      </c>
      <c r="H139" s="1" t="s">
        <v>4359</v>
      </c>
      <c r="I139" s="1" t="s">
        <v>4360</v>
      </c>
      <c r="J139" s="1" t="s">
        <v>4361</v>
      </c>
      <c r="K139" s="1" t="s">
        <v>4362</v>
      </c>
      <c r="L139" s="1">
        <v>6.0</v>
      </c>
      <c r="M139" s="1">
        <v>0.0025</v>
      </c>
      <c r="N139" s="1">
        <v>17.000683333333335</v>
      </c>
      <c r="O139" s="1" t="s">
        <v>41</v>
      </c>
      <c r="P139" s="1" t="s">
        <v>4363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1" t="s">
        <v>29</v>
      </c>
      <c r="B140" s="1" t="s">
        <v>17</v>
      </c>
      <c r="C140" s="1">
        <v>319.0</v>
      </c>
      <c r="D140" s="1">
        <v>0.0</v>
      </c>
      <c r="E140" s="2"/>
      <c r="F140" s="1" t="s">
        <v>38</v>
      </c>
      <c r="G140" s="1" t="s">
        <v>19</v>
      </c>
      <c r="H140" s="1" t="s">
        <v>4364</v>
      </c>
      <c r="I140" s="1" t="s">
        <v>4365</v>
      </c>
      <c r="J140" s="1" t="s">
        <v>4365</v>
      </c>
      <c r="K140" s="2"/>
      <c r="L140" s="1">
        <v>-4.0</v>
      </c>
      <c r="M140" s="1"/>
      <c r="N140" s="1">
        <v>10.245883333333333</v>
      </c>
      <c r="O140" s="1" t="s">
        <v>3903</v>
      </c>
      <c r="P140" s="1" t="s">
        <v>4366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1" t="s">
        <v>37</v>
      </c>
      <c r="B141" s="1" t="s">
        <v>17</v>
      </c>
      <c r="C141" s="1">
        <v>249.0</v>
      </c>
      <c r="D141" s="1">
        <v>0.0</v>
      </c>
      <c r="E141" s="1" t="s">
        <v>4295</v>
      </c>
      <c r="F141" s="1" t="s">
        <v>44</v>
      </c>
      <c r="G141" s="1" t="s">
        <v>45</v>
      </c>
      <c r="H141" s="1" t="s">
        <v>4367</v>
      </c>
      <c r="I141" s="1" t="s">
        <v>4368</v>
      </c>
      <c r="J141" s="1" t="s">
        <v>4369</v>
      </c>
      <c r="K141" s="1" t="s">
        <v>4370</v>
      </c>
      <c r="L141" s="1">
        <v>24.0</v>
      </c>
      <c r="M141" s="1">
        <v>0.0021666666666666666</v>
      </c>
      <c r="N141" s="1">
        <v>11.562166666666666</v>
      </c>
      <c r="O141" s="1" t="s">
        <v>41</v>
      </c>
      <c r="P141" s="1" t="s">
        <v>4371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1" t="s">
        <v>37</v>
      </c>
      <c r="B142" s="1" t="s">
        <v>17</v>
      </c>
      <c r="C142" s="1">
        <v>480.0</v>
      </c>
      <c r="D142" s="1">
        <v>138.0</v>
      </c>
      <c r="E142" s="2"/>
      <c r="F142" s="1" t="s">
        <v>38</v>
      </c>
      <c r="G142" s="1" t="s">
        <v>254</v>
      </c>
      <c r="H142" s="1" t="s">
        <v>4372</v>
      </c>
      <c r="I142" s="1" t="s">
        <v>4373</v>
      </c>
      <c r="J142" s="1" t="s">
        <v>4373</v>
      </c>
      <c r="K142" s="2"/>
      <c r="L142" s="1">
        <v>-6.0</v>
      </c>
      <c r="M142" s="1"/>
      <c r="N142" s="1">
        <v>12.5874</v>
      </c>
      <c r="O142" s="1" t="s">
        <v>41</v>
      </c>
      <c r="P142" s="1" t="s">
        <v>4374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1" t="s">
        <v>37</v>
      </c>
      <c r="B143" s="1" t="s">
        <v>17</v>
      </c>
      <c r="C143" s="1">
        <v>522.0</v>
      </c>
      <c r="D143" s="1">
        <v>131.0</v>
      </c>
      <c r="E143" s="2"/>
      <c r="F143" s="1" t="s">
        <v>38</v>
      </c>
      <c r="G143" s="1" t="s">
        <v>254</v>
      </c>
      <c r="H143" s="1" t="s">
        <v>4375</v>
      </c>
      <c r="I143" s="1" t="s">
        <v>4376</v>
      </c>
      <c r="J143" s="1" t="s">
        <v>4376</v>
      </c>
      <c r="K143" s="2"/>
      <c r="L143" s="1">
        <v>-6.0</v>
      </c>
      <c r="M143" s="1"/>
      <c r="N143" s="1">
        <v>12.754183333333334</v>
      </c>
      <c r="O143" s="1" t="s">
        <v>41</v>
      </c>
      <c r="P143" s="1" t="s">
        <v>4377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1" t="s">
        <v>37</v>
      </c>
      <c r="B144" s="1" t="s">
        <v>17</v>
      </c>
      <c r="C144" s="3">
        <v>393.0</v>
      </c>
      <c r="D144" s="1">
        <v>54.0</v>
      </c>
      <c r="E144" s="2"/>
      <c r="F144" s="1" t="s">
        <v>38</v>
      </c>
      <c r="G144" s="1" t="s">
        <v>45</v>
      </c>
      <c r="H144" s="1" t="s">
        <v>4378</v>
      </c>
      <c r="I144" s="1" t="s">
        <v>4379</v>
      </c>
      <c r="J144" s="1" t="s">
        <v>4379</v>
      </c>
      <c r="K144" s="2"/>
      <c r="L144" s="1">
        <v>-9.0</v>
      </c>
      <c r="M144" s="1"/>
      <c r="N144" s="1">
        <v>9.632333333333333</v>
      </c>
      <c r="O144" s="1" t="s">
        <v>41</v>
      </c>
      <c r="P144" s="1" t="s">
        <v>4380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1" t="s">
        <v>16</v>
      </c>
      <c r="B145" s="1" t="s">
        <v>17</v>
      </c>
      <c r="C145" s="1">
        <v>608.0</v>
      </c>
      <c r="D145" s="1">
        <v>0.0</v>
      </c>
      <c r="E145" s="2"/>
      <c r="F145" s="1" t="s">
        <v>18</v>
      </c>
      <c r="G145" s="1" t="s">
        <v>19</v>
      </c>
      <c r="H145" s="1" t="s">
        <v>4381</v>
      </c>
      <c r="I145" s="1" t="s">
        <v>4382</v>
      </c>
      <c r="J145" s="1" t="s">
        <v>4382</v>
      </c>
      <c r="K145" s="2"/>
      <c r="L145" s="1">
        <v>7.0</v>
      </c>
      <c r="M145" s="1"/>
      <c r="N145" s="1">
        <v>22.030133333333332</v>
      </c>
      <c r="O145" s="1" t="s">
        <v>3903</v>
      </c>
      <c r="P145" s="1" t="s">
        <v>4383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1" t="s">
        <v>37</v>
      </c>
      <c r="B146" s="1" t="s">
        <v>17</v>
      </c>
      <c r="C146" s="3">
        <v>394.0</v>
      </c>
      <c r="D146" s="1">
        <v>0.0</v>
      </c>
      <c r="E146" s="1" t="s">
        <v>4295</v>
      </c>
      <c r="F146" s="1" t="s">
        <v>44</v>
      </c>
      <c r="G146" s="1" t="s">
        <v>19</v>
      </c>
      <c r="H146" s="1" t="s">
        <v>4384</v>
      </c>
      <c r="I146" s="1" t="s">
        <v>4385</v>
      </c>
      <c r="J146" s="1" t="s">
        <v>4386</v>
      </c>
      <c r="K146" s="1" t="s">
        <v>4387</v>
      </c>
      <c r="L146" s="1">
        <v>26.0</v>
      </c>
      <c r="M146" s="1">
        <v>0.0036166666666666665</v>
      </c>
      <c r="N146" s="1">
        <v>22.470416666666665</v>
      </c>
      <c r="O146" s="1" t="s">
        <v>41</v>
      </c>
      <c r="P146" s="1" t="s">
        <v>4388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1" t="s">
        <v>37</v>
      </c>
      <c r="B147" s="1" t="s">
        <v>17</v>
      </c>
      <c r="C147" s="3">
        <v>743.0</v>
      </c>
      <c r="D147" s="1">
        <v>0.0</v>
      </c>
      <c r="E147" s="1" t="s">
        <v>3895</v>
      </c>
      <c r="F147" s="1" t="s">
        <v>44</v>
      </c>
      <c r="G147" s="1" t="s">
        <v>19</v>
      </c>
      <c r="H147" s="1" t="s">
        <v>4389</v>
      </c>
      <c r="I147" s="1" t="s">
        <v>4390</v>
      </c>
      <c r="J147" s="1" t="s">
        <v>4391</v>
      </c>
      <c r="K147" s="1" t="s">
        <v>4392</v>
      </c>
      <c r="L147" s="1">
        <v>-7.0</v>
      </c>
      <c r="M147" s="1">
        <v>0.0022</v>
      </c>
      <c r="N147" s="1">
        <v>12.783083333333334</v>
      </c>
      <c r="O147" s="1" t="s">
        <v>41</v>
      </c>
      <c r="P147" s="1" t="s">
        <v>4393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1" t="s">
        <v>24</v>
      </c>
      <c r="B148" s="1" t="s">
        <v>17</v>
      </c>
      <c r="C148" s="1">
        <v>658.0</v>
      </c>
      <c r="D148" s="1">
        <v>0.0</v>
      </c>
      <c r="E148" s="1" t="s">
        <v>25</v>
      </c>
      <c r="F148" s="1" t="s">
        <v>18</v>
      </c>
      <c r="G148" s="1" t="s">
        <v>19</v>
      </c>
      <c r="H148" s="1" t="s">
        <v>4394</v>
      </c>
      <c r="I148" s="1" t="s">
        <v>4395</v>
      </c>
      <c r="J148" s="1" t="s">
        <v>4395</v>
      </c>
      <c r="K148" s="2"/>
      <c r="L148" s="1">
        <v>-7.0</v>
      </c>
      <c r="M148" s="1"/>
      <c r="N148" s="1">
        <v>7.6895</v>
      </c>
      <c r="O148" s="1" t="s">
        <v>3903</v>
      </c>
      <c r="P148" s="1" t="s">
        <v>4396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1" t="s">
        <v>29</v>
      </c>
      <c r="B149" s="1" t="s">
        <v>17</v>
      </c>
      <c r="C149" s="1">
        <v>264.0</v>
      </c>
      <c r="D149" s="1">
        <v>0.0</v>
      </c>
      <c r="E149" s="1" t="s">
        <v>4397</v>
      </c>
      <c r="F149" s="1" t="s">
        <v>18</v>
      </c>
      <c r="G149" s="1" t="s">
        <v>19</v>
      </c>
      <c r="H149" s="1" t="s">
        <v>4398</v>
      </c>
      <c r="I149" s="1" t="s">
        <v>4399</v>
      </c>
      <c r="J149" s="1" t="s">
        <v>4399</v>
      </c>
      <c r="K149" s="2"/>
      <c r="L149" s="1">
        <v>-6.0</v>
      </c>
      <c r="M149" s="1"/>
      <c r="N149" s="1">
        <v>8.8493</v>
      </c>
      <c r="O149" s="1" t="s">
        <v>3903</v>
      </c>
      <c r="P149" s="1" t="s">
        <v>3713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1" t="s">
        <v>16</v>
      </c>
      <c r="B150" s="1" t="s">
        <v>17</v>
      </c>
      <c r="C150" s="1">
        <v>788.0</v>
      </c>
      <c r="D150" s="1">
        <v>0.0</v>
      </c>
      <c r="E150" s="2"/>
      <c r="F150" s="1" t="s">
        <v>18</v>
      </c>
      <c r="G150" s="1" t="s">
        <v>19</v>
      </c>
      <c r="H150" s="1" t="s">
        <v>4400</v>
      </c>
      <c r="I150" s="1" t="s">
        <v>4401</v>
      </c>
      <c r="J150" s="1" t="s">
        <v>4401</v>
      </c>
      <c r="K150" s="2"/>
      <c r="L150" s="1">
        <v>-3.0</v>
      </c>
      <c r="M150" s="1"/>
      <c r="N150" s="1">
        <v>11.770333333333333</v>
      </c>
      <c r="O150" s="1" t="s">
        <v>3903</v>
      </c>
      <c r="P150" s="1" t="s">
        <v>4402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1" t="s">
        <v>37</v>
      </c>
      <c r="B151" s="1" t="s">
        <v>17</v>
      </c>
      <c r="C151" s="1">
        <v>1126.0</v>
      </c>
      <c r="D151" s="1">
        <v>0.0</v>
      </c>
      <c r="E151" s="1" t="s">
        <v>4295</v>
      </c>
      <c r="F151" s="1" t="s">
        <v>44</v>
      </c>
      <c r="G151" s="1" t="s">
        <v>19</v>
      </c>
      <c r="H151" s="1" t="s">
        <v>4403</v>
      </c>
      <c r="I151" s="1" t="s">
        <v>4404</v>
      </c>
      <c r="J151" s="1" t="s">
        <v>4405</v>
      </c>
      <c r="K151" s="1" t="s">
        <v>4406</v>
      </c>
      <c r="L151" s="1">
        <v>-12.0</v>
      </c>
      <c r="M151" s="1">
        <v>0.0024666666666666665</v>
      </c>
      <c r="N151" s="1">
        <v>12.915066666666666</v>
      </c>
      <c r="O151" s="1" t="s">
        <v>41</v>
      </c>
      <c r="P151" s="1" t="s">
        <v>4407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1" t="s">
        <v>24</v>
      </c>
      <c r="B152" s="1" t="s">
        <v>17</v>
      </c>
      <c r="C152" s="1">
        <v>593.0</v>
      </c>
      <c r="D152" s="1">
        <v>0.0</v>
      </c>
      <c r="E152" s="1" t="s">
        <v>25</v>
      </c>
      <c r="F152" s="1" t="s">
        <v>18</v>
      </c>
      <c r="G152" s="1" t="s">
        <v>19</v>
      </c>
      <c r="H152" s="1" t="s">
        <v>4408</v>
      </c>
      <c r="I152" s="1" t="s">
        <v>4409</v>
      </c>
      <c r="J152" s="1" t="s">
        <v>4409</v>
      </c>
      <c r="K152" s="2"/>
      <c r="L152" s="1">
        <v>-2.0</v>
      </c>
      <c r="M152" s="1"/>
      <c r="N152" s="1">
        <v>12.82675</v>
      </c>
      <c r="O152" s="1" t="s">
        <v>3903</v>
      </c>
      <c r="P152" s="1" t="s">
        <v>4410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1" t="s">
        <v>37</v>
      </c>
      <c r="B153" s="1" t="s">
        <v>17</v>
      </c>
      <c r="C153" s="3">
        <v>543.0</v>
      </c>
      <c r="D153" s="1">
        <v>0.0</v>
      </c>
      <c r="E153" s="1" t="s">
        <v>4295</v>
      </c>
      <c r="F153" s="1" t="s">
        <v>44</v>
      </c>
      <c r="G153" s="1" t="s">
        <v>19</v>
      </c>
      <c r="H153" s="1" t="s">
        <v>4411</v>
      </c>
      <c r="I153" s="1" t="s">
        <v>4412</v>
      </c>
      <c r="J153" s="1" t="s">
        <v>4413</v>
      </c>
      <c r="K153" s="1" t="s">
        <v>4414</v>
      </c>
      <c r="L153" s="1">
        <v>-9.0</v>
      </c>
      <c r="M153" s="1">
        <v>0.003033333333333333</v>
      </c>
      <c r="N153" s="1">
        <v>8.38375</v>
      </c>
      <c r="O153" s="1" t="s">
        <v>41</v>
      </c>
      <c r="P153" s="1" t="s">
        <v>4415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1" t="s">
        <v>24</v>
      </c>
      <c r="B154" s="1" t="s">
        <v>17</v>
      </c>
      <c r="C154" s="1">
        <v>224.0</v>
      </c>
      <c r="D154" s="1">
        <v>0.0</v>
      </c>
      <c r="E154" s="1" t="s">
        <v>25</v>
      </c>
      <c r="F154" s="1" t="s">
        <v>18</v>
      </c>
      <c r="G154" s="1" t="s">
        <v>19</v>
      </c>
      <c r="H154" s="1" t="s">
        <v>4416</v>
      </c>
      <c r="I154" s="1" t="s">
        <v>4417</v>
      </c>
      <c r="J154" s="1" t="s">
        <v>4417</v>
      </c>
      <c r="K154" s="2"/>
      <c r="L154" s="1">
        <v>-4.0</v>
      </c>
      <c r="M154" s="1"/>
      <c r="N154" s="1">
        <v>10.070533333333334</v>
      </c>
      <c r="O154" s="1" t="s">
        <v>3903</v>
      </c>
      <c r="P154" s="1" t="s">
        <v>4418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1" t="s">
        <v>37</v>
      </c>
      <c r="B155" s="1" t="s">
        <v>17</v>
      </c>
      <c r="C155" s="1">
        <v>498.0</v>
      </c>
      <c r="D155" s="1">
        <v>0.0</v>
      </c>
      <c r="E155" s="1" t="s">
        <v>3895</v>
      </c>
      <c r="F155" s="1" t="s">
        <v>44</v>
      </c>
      <c r="G155" s="1" t="s">
        <v>45</v>
      </c>
      <c r="H155" s="1" t="s">
        <v>4419</v>
      </c>
      <c r="I155" s="1" t="s">
        <v>4420</v>
      </c>
      <c r="J155" s="1" t="s">
        <v>4421</v>
      </c>
      <c r="K155" s="1" t="s">
        <v>4422</v>
      </c>
      <c r="L155" s="1">
        <v>-6.0</v>
      </c>
      <c r="M155" s="1">
        <v>0.0029</v>
      </c>
      <c r="N155" s="1">
        <v>10.63025</v>
      </c>
      <c r="O155" s="1" t="s">
        <v>41</v>
      </c>
      <c r="P155" s="1" t="s">
        <v>4423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1" t="s">
        <v>24</v>
      </c>
      <c r="B156" s="1" t="s">
        <v>17</v>
      </c>
      <c r="C156" s="1">
        <v>369.0</v>
      </c>
      <c r="D156" s="1">
        <v>0.0</v>
      </c>
      <c r="E156" s="1" t="s">
        <v>25</v>
      </c>
      <c r="F156" s="1" t="s">
        <v>18</v>
      </c>
      <c r="G156" s="1" t="s">
        <v>19</v>
      </c>
      <c r="H156" s="1" t="s">
        <v>4424</v>
      </c>
      <c r="I156" s="1" t="s">
        <v>4425</v>
      </c>
      <c r="J156" s="1" t="s">
        <v>4425</v>
      </c>
      <c r="K156" s="2"/>
      <c r="L156" s="1">
        <v>-3.0</v>
      </c>
      <c r="M156" s="1"/>
      <c r="N156" s="1">
        <v>11.6003</v>
      </c>
      <c r="O156" s="1" t="s">
        <v>3903</v>
      </c>
      <c r="P156" s="1" t="s">
        <v>4426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1" t="s">
        <v>37</v>
      </c>
      <c r="B157" s="1" t="s">
        <v>1083</v>
      </c>
      <c r="C157" s="1">
        <v>309.0</v>
      </c>
      <c r="D157" s="1">
        <v>0.0</v>
      </c>
      <c r="E157" s="2"/>
      <c r="F157" s="1" t="s">
        <v>44</v>
      </c>
      <c r="G157" s="1" t="s">
        <v>45</v>
      </c>
      <c r="H157" s="1" t="s">
        <v>4427</v>
      </c>
      <c r="I157" s="2"/>
      <c r="J157" s="2"/>
      <c r="K157" s="1" t="s">
        <v>4428</v>
      </c>
      <c r="L157" s="1">
        <v>0.0</v>
      </c>
      <c r="M157" s="1">
        <v>0.002683333333333333</v>
      </c>
      <c r="N157" s="2"/>
      <c r="O157" s="1" t="s">
        <v>41</v>
      </c>
      <c r="P157" s="1" t="s">
        <v>4429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1" t="s">
        <v>24</v>
      </c>
      <c r="B158" s="1" t="s">
        <v>17</v>
      </c>
      <c r="C158" s="3">
        <v>264.0</v>
      </c>
      <c r="D158" s="1">
        <v>0.0</v>
      </c>
      <c r="E158" s="1" t="s">
        <v>25</v>
      </c>
      <c r="F158" s="1" t="s">
        <v>18</v>
      </c>
      <c r="G158" s="1" t="s">
        <v>19</v>
      </c>
      <c r="H158" s="1" t="s">
        <v>4430</v>
      </c>
      <c r="I158" s="1" t="s">
        <v>4431</v>
      </c>
      <c r="J158" s="1" t="s">
        <v>4431</v>
      </c>
      <c r="K158" s="2"/>
      <c r="L158" s="1">
        <v>-6.0</v>
      </c>
      <c r="M158" s="1"/>
      <c r="N158" s="1">
        <v>8.0858</v>
      </c>
      <c r="O158" s="1" t="s">
        <v>3903</v>
      </c>
      <c r="P158" s="1" t="s">
        <v>4020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1" t="s">
        <v>37</v>
      </c>
      <c r="B159" s="1" t="s">
        <v>17</v>
      </c>
      <c r="C159" s="1">
        <v>710.0</v>
      </c>
      <c r="D159" s="1">
        <v>0.0</v>
      </c>
      <c r="E159" s="1" t="s">
        <v>4295</v>
      </c>
      <c r="F159" s="1" t="s">
        <v>44</v>
      </c>
      <c r="G159" s="1" t="s">
        <v>19</v>
      </c>
      <c r="H159" s="1" t="s">
        <v>4432</v>
      </c>
      <c r="I159" s="1" t="s">
        <v>4433</v>
      </c>
      <c r="J159" s="1" t="s">
        <v>4434</v>
      </c>
      <c r="K159" s="1" t="s">
        <v>4435</v>
      </c>
      <c r="L159" s="1">
        <v>-7.0</v>
      </c>
      <c r="M159" s="1">
        <v>0.0024666666666666665</v>
      </c>
      <c r="N159" s="1">
        <v>13.30045</v>
      </c>
      <c r="O159" s="1" t="s">
        <v>41</v>
      </c>
      <c r="P159" s="1" t="s">
        <v>4436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1" t="s">
        <v>16</v>
      </c>
      <c r="B160" s="1" t="s">
        <v>17</v>
      </c>
      <c r="C160" s="1">
        <v>478.0</v>
      </c>
      <c r="D160" s="1">
        <v>0.0</v>
      </c>
      <c r="E160" s="2"/>
      <c r="F160" s="1" t="s">
        <v>18</v>
      </c>
      <c r="G160" s="1" t="s">
        <v>19</v>
      </c>
      <c r="H160" s="1" t="s">
        <v>4437</v>
      </c>
      <c r="I160" s="1" t="s">
        <v>4438</v>
      </c>
      <c r="J160" s="1" t="s">
        <v>4438</v>
      </c>
      <c r="K160" s="2"/>
      <c r="L160" s="1">
        <v>-4.0</v>
      </c>
      <c r="M160" s="1"/>
      <c r="N160" s="1">
        <v>10.04025</v>
      </c>
      <c r="O160" s="1" t="s">
        <v>3903</v>
      </c>
      <c r="P160" s="1" t="s">
        <v>4439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1" t="s">
        <v>24</v>
      </c>
      <c r="B161" s="1" t="s">
        <v>17</v>
      </c>
      <c r="C161" s="1">
        <v>264.0</v>
      </c>
      <c r="D161" s="1">
        <v>0.0</v>
      </c>
      <c r="E161" s="1" t="s">
        <v>25</v>
      </c>
      <c r="F161" s="1" t="s">
        <v>18</v>
      </c>
      <c r="G161" s="1" t="s">
        <v>19</v>
      </c>
      <c r="H161" s="1" t="s">
        <v>4440</v>
      </c>
      <c r="I161" s="1" t="s">
        <v>4441</v>
      </c>
      <c r="J161" s="1" t="s">
        <v>4441</v>
      </c>
      <c r="K161" s="2"/>
      <c r="L161" s="1">
        <v>-3.0</v>
      </c>
      <c r="M161" s="1"/>
      <c r="N161" s="1">
        <v>11.050566666666667</v>
      </c>
      <c r="O161" s="1" t="s">
        <v>3903</v>
      </c>
      <c r="P161" s="1" t="s">
        <v>4442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1" t="s">
        <v>37</v>
      </c>
      <c r="B162" s="1" t="s">
        <v>17</v>
      </c>
      <c r="C162" s="1">
        <v>326.0</v>
      </c>
      <c r="D162" s="1">
        <v>0.0</v>
      </c>
      <c r="E162" s="1" t="s">
        <v>3895</v>
      </c>
      <c r="F162" s="1" t="s">
        <v>44</v>
      </c>
      <c r="G162" s="1" t="s">
        <v>19</v>
      </c>
      <c r="H162" s="1" t="s">
        <v>4443</v>
      </c>
      <c r="I162" s="1" t="s">
        <v>4444</v>
      </c>
      <c r="J162" s="1" t="s">
        <v>4445</v>
      </c>
      <c r="K162" s="1" t="s">
        <v>4446</v>
      </c>
      <c r="L162" s="1">
        <v>-3.0</v>
      </c>
      <c r="M162" s="1">
        <v>0.0026666666666666666</v>
      </c>
      <c r="N162" s="1">
        <v>14.591983333333333</v>
      </c>
      <c r="O162" s="1" t="s">
        <v>41</v>
      </c>
      <c r="P162" s="1" t="s">
        <v>4447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1" t="s">
        <v>117</v>
      </c>
      <c r="B163" s="1" t="s">
        <v>17</v>
      </c>
      <c r="C163" s="1">
        <v>59.0</v>
      </c>
      <c r="D163" s="1">
        <v>0.0</v>
      </c>
      <c r="E163" s="2"/>
      <c r="F163" s="1" t="s">
        <v>38</v>
      </c>
      <c r="G163" s="1" t="s">
        <v>45</v>
      </c>
      <c r="H163" s="1" t="s">
        <v>4448</v>
      </c>
      <c r="I163" s="1" t="s">
        <v>4449</v>
      </c>
      <c r="J163" s="1" t="s">
        <v>4449</v>
      </c>
      <c r="K163" s="2"/>
      <c r="L163" s="1">
        <v>-4.0</v>
      </c>
      <c r="M163" s="1"/>
      <c r="N163" s="1">
        <v>0.0891</v>
      </c>
      <c r="O163" s="1" t="s">
        <v>120</v>
      </c>
      <c r="P163" s="1" t="s">
        <v>4450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1" t="s">
        <v>37</v>
      </c>
      <c r="B164" s="1" t="s">
        <v>17</v>
      </c>
      <c r="C164" s="1">
        <v>778.0</v>
      </c>
      <c r="D164" s="1">
        <v>33.0</v>
      </c>
      <c r="E164" s="1" t="s">
        <v>3895</v>
      </c>
      <c r="F164" s="1" t="s">
        <v>44</v>
      </c>
      <c r="G164" s="1" t="s">
        <v>19</v>
      </c>
      <c r="H164" s="1" t="s">
        <v>4451</v>
      </c>
      <c r="I164" s="1" t="s">
        <v>4452</v>
      </c>
      <c r="J164" s="1" t="s">
        <v>4453</v>
      </c>
      <c r="K164" s="1" t="s">
        <v>4454</v>
      </c>
      <c r="L164" s="1">
        <v>0.0</v>
      </c>
      <c r="M164" s="1">
        <v>0.004166666666666667</v>
      </c>
      <c r="N164" s="1">
        <v>22.49813333333333</v>
      </c>
      <c r="O164" s="1" t="s">
        <v>41</v>
      </c>
      <c r="P164" s="1" t="s">
        <v>4455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1" t="s">
        <v>37</v>
      </c>
      <c r="B165" s="1" t="s">
        <v>17</v>
      </c>
      <c r="C165" s="3">
        <v>616.0</v>
      </c>
      <c r="D165" s="1">
        <v>32.0</v>
      </c>
      <c r="E165" s="1" t="s">
        <v>4295</v>
      </c>
      <c r="F165" s="1" t="s">
        <v>44</v>
      </c>
      <c r="G165" s="1" t="s">
        <v>19</v>
      </c>
      <c r="H165" s="1" t="s">
        <v>4456</v>
      </c>
      <c r="I165" s="1" t="s">
        <v>4457</v>
      </c>
      <c r="J165" s="1" t="s">
        <v>4458</v>
      </c>
      <c r="K165" s="1" t="s">
        <v>4459</v>
      </c>
      <c r="L165" s="1">
        <v>-12.0</v>
      </c>
      <c r="M165" s="1">
        <v>0.005583333333333333</v>
      </c>
      <c r="N165" s="1">
        <v>11.326516666666667</v>
      </c>
      <c r="O165" s="1" t="s">
        <v>41</v>
      </c>
      <c r="P165" s="1" t="s">
        <v>4460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1" t="s">
        <v>37</v>
      </c>
      <c r="B166" s="1" t="s">
        <v>17</v>
      </c>
      <c r="C166" s="1">
        <v>826.0</v>
      </c>
      <c r="D166" s="1">
        <v>0.0</v>
      </c>
      <c r="E166" s="1" t="s">
        <v>4295</v>
      </c>
      <c r="F166" s="1" t="s">
        <v>44</v>
      </c>
      <c r="G166" s="1" t="s">
        <v>45</v>
      </c>
      <c r="H166" s="1" t="s">
        <v>4461</v>
      </c>
      <c r="I166" s="1" t="s">
        <v>4462</v>
      </c>
      <c r="J166" s="1" t="s">
        <v>4463</v>
      </c>
      <c r="K166" s="1" t="s">
        <v>4464</v>
      </c>
      <c r="L166" s="1">
        <v>-8.0</v>
      </c>
      <c r="M166" s="1">
        <v>0.006583333333333333</v>
      </c>
      <c r="N166" s="1">
        <v>13.2771</v>
      </c>
      <c r="O166" s="1" t="s">
        <v>41</v>
      </c>
      <c r="P166" s="1" t="s">
        <v>4465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1" t="s">
        <v>24</v>
      </c>
      <c r="B167" s="1" t="s">
        <v>17</v>
      </c>
      <c r="C167" s="1">
        <v>922.0</v>
      </c>
      <c r="D167" s="1">
        <v>0.0</v>
      </c>
      <c r="E167" s="1" t="s">
        <v>25</v>
      </c>
      <c r="F167" s="1" t="s">
        <v>18</v>
      </c>
      <c r="G167" s="1" t="s">
        <v>19</v>
      </c>
      <c r="H167" s="1" t="s">
        <v>4466</v>
      </c>
      <c r="I167" s="1" t="s">
        <v>4467</v>
      </c>
      <c r="J167" s="1" t="s">
        <v>4467</v>
      </c>
      <c r="K167" s="2"/>
      <c r="L167" s="1">
        <v>-2.0</v>
      </c>
      <c r="M167" s="1"/>
      <c r="N167" s="1">
        <v>12.73525</v>
      </c>
      <c r="O167" s="1" t="s">
        <v>3903</v>
      </c>
      <c r="P167" s="1" t="s">
        <v>4468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1" t="s">
        <v>37</v>
      </c>
      <c r="B168" s="1" t="s">
        <v>17</v>
      </c>
      <c r="C168" s="3">
        <v>336.0</v>
      </c>
      <c r="D168" s="1">
        <v>0.0</v>
      </c>
      <c r="E168" s="1" t="s">
        <v>4295</v>
      </c>
      <c r="F168" s="1" t="s">
        <v>44</v>
      </c>
      <c r="G168" s="1" t="s">
        <v>19</v>
      </c>
      <c r="H168" s="1" t="s">
        <v>4469</v>
      </c>
      <c r="I168" s="1" t="s">
        <v>4470</v>
      </c>
      <c r="J168" s="1" t="s">
        <v>4471</v>
      </c>
      <c r="K168" s="1" t="s">
        <v>4472</v>
      </c>
      <c r="L168" s="1">
        <v>-10.0</v>
      </c>
      <c r="M168" s="1">
        <v>0.0021666666666666666</v>
      </c>
      <c r="N168" s="1">
        <v>10.296066666666666</v>
      </c>
      <c r="O168" s="1" t="s">
        <v>41</v>
      </c>
      <c r="P168" s="1" t="s">
        <v>4473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1" t="s">
        <v>117</v>
      </c>
      <c r="B169" s="1" t="s">
        <v>17</v>
      </c>
      <c r="C169" s="1">
        <v>298.0</v>
      </c>
      <c r="D169" s="1">
        <v>0.0</v>
      </c>
      <c r="E169" s="2"/>
      <c r="F169" s="1" t="s">
        <v>38</v>
      </c>
      <c r="G169" s="1" t="s">
        <v>45</v>
      </c>
      <c r="H169" s="1" t="s">
        <v>4474</v>
      </c>
      <c r="I169" s="1" t="s">
        <v>4475</v>
      </c>
      <c r="J169" s="1" t="s">
        <v>4475</v>
      </c>
      <c r="K169" s="2"/>
      <c r="L169" s="1">
        <v>4.0</v>
      </c>
      <c r="M169" s="1"/>
      <c r="N169" s="1">
        <v>9.955283333333334</v>
      </c>
      <c r="O169" s="1" t="s">
        <v>120</v>
      </c>
      <c r="P169" s="1" t="s">
        <v>4476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1" t="s">
        <v>16</v>
      </c>
      <c r="B170" s="1" t="s">
        <v>17</v>
      </c>
      <c r="C170" s="1">
        <v>429.0</v>
      </c>
      <c r="D170" s="1">
        <v>0.0</v>
      </c>
      <c r="E170" s="2"/>
      <c r="F170" s="1" t="s">
        <v>18</v>
      </c>
      <c r="G170" s="1" t="s">
        <v>19</v>
      </c>
      <c r="H170" s="1" t="s">
        <v>4477</v>
      </c>
      <c r="I170" s="1" t="s">
        <v>4478</v>
      </c>
      <c r="J170" s="1" t="s">
        <v>4478</v>
      </c>
      <c r="K170" s="2"/>
      <c r="L170" s="1">
        <v>-3.0</v>
      </c>
      <c r="M170" s="1"/>
      <c r="N170" s="1">
        <v>11.146066666666666</v>
      </c>
      <c r="O170" s="1" t="s">
        <v>3903</v>
      </c>
      <c r="P170" s="1" t="s">
        <v>4479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1" t="s">
        <v>24</v>
      </c>
      <c r="B171" s="1" t="s">
        <v>17</v>
      </c>
      <c r="C171" s="3">
        <v>379.0</v>
      </c>
      <c r="D171" s="1">
        <v>0.0</v>
      </c>
      <c r="E171" s="1" t="s">
        <v>25</v>
      </c>
      <c r="F171" s="1" t="s">
        <v>18</v>
      </c>
      <c r="G171" s="1" t="s">
        <v>19</v>
      </c>
      <c r="H171" s="1" t="s">
        <v>4480</v>
      </c>
      <c r="I171" s="1" t="s">
        <v>4481</v>
      </c>
      <c r="J171" s="1" t="s">
        <v>4481</v>
      </c>
      <c r="K171" s="2"/>
      <c r="L171" s="1">
        <v>-8.0</v>
      </c>
      <c r="M171" s="1"/>
      <c r="N171" s="1">
        <v>6.732183333333333</v>
      </c>
      <c r="O171" s="1" t="s">
        <v>3903</v>
      </c>
      <c r="P171" s="1" t="s">
        <v>4482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1" t="s">
        <v>117</v>
      </c>
      <c r="B172" s="1" t="s">
        <v>17</v>
      </c>
      <c r="C172" s="3">
        <v>20.0</v>
      </c>
      <c r="D172" s="1">
        <v>35.0</v>
      </c>
      <c r="E172" s="2"/>
      <c r="F172" s="1" t="s">
        <v>38</v>
      </c>
      <c r="G172" s="1" t="s">
        <v>45</v>
      </c>
      <c r="H172" s="1" t="s">
        <v>4483</v>
      </c>
      <c r="I172" s="1" t="s">
        <v>4484</v>
      </c>
      <c r="J172" s="1" t="s">
        <v>4484</v>
      </c>
      <c r="K172" s="2"/>
      <c r="L172" s="1">
        <v>-4.0</v>
      </c>
      <c r="M172" s="1"/>
      <c r="N172" s="1">
        <v>0.021366666666666666</v>
      </c>
      <c r="O172" s="1" t="s">
        <v>120</v>
      </c>
      <c r="P172" s="1" t="s">
        <v>4485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1" t="s">
        <v>24</v>
      </c>
      <c r="B173" s="1" t="s">
        <v>17</v>
      </c>
      <c r="C173" s="1">
        <v>264.0</v>
      </c>
      <c r="D173" s="1">
        <v>0.0</v>
      </c>
      <c r="E173" s="1" t="s">
        <v>25</v>
      </c>
      <c r="F173" s="1" t="s">
        <v>18</v>
      </c>
      <c r="G173" s="1" t="s">
        <v>19</v>
      </c>
      <c r="H173" s="1" t="s">
        <v>4486</v>
      </c>
      <c r="I173" s="1" t="s">
        <v>4487</v>
      </c>
      <c r="J173" s="1" t="s">
        <v>4487</v>
      </c>
      <c r="K173" s="2"/>
      <c r="L173" s="1">
        <v>-6.0</v>
      </c>
      <c r="M173" s="1"/>
      <c r="N173" s="1">
        <v>8.524383333333333</v>
      </c>
      <c r="O173" s="1" t="s">
        <v>3903</v>
      </c>
      <c r="P173" s="1" t="s">
        <v>3913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1" t="s">
        <v>24</v>
      </c>
      <c r="B174" s="1" t="s">
        <v>17</v>
      </c>
      <c r="C174" s="1">
        <v>329.0</v>
      </c>
      <c r="D174" s="1">
        <v>0.0</v>
      </c>
      <c r="E174" s="1" t="s">
        <v>25</v>
      </c>
      <c r="F174" s="1" t="s">
        <v>18</v>
      </c>
      <c r="G174" s="1" t="s">
        <v>19</v>
      </c>
      <c r="H174" s="1" t="s">
        <v>4488</v>
      </c>
      <c r="I174" s="1" t="s">
        <v>4489</v>
      </c>
      <c r="J174" s="1" t="s">
        <v>4489</v>
      </c>
      <c r="K174" s="2"/>
      <c r="L174" s="1">
        <v>-5.0</v>
      </c>
      <c r="M174" s="1"/>
      <c r="N174" s="1">
        <v>9.757</v>
      </c>
      <c r="O174" s="1" t="s">
        <v>3903</v>
      </c>
      <c r="P174" s="1" t="s">
        <v>4490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1" t="s">
        <v>29</v>
      </c>
      <c r="B175" s="1" t="s">
        <v>17</v>
      </c>
      <c r="C175" s="3">
        <v>329.0</v>
      </c>
      <c r="D175" s="1">
        <v>0.0</v>
      </c>
      <c r="E175" s="1" t="s">
        <v>4491</v>
      </c>
      <c r="F175" s="1" t="s">
        <v>18</v>
      </c>
      <c r="G175" s="1" t="s">
        <v>19</v>
      </c>
      <c r="H175" s="1" t="s">
        <v>4492</v>
      </c>
      <c r="I175" s="1" t="s">
        <v>4493</v>
      </c>
      <c r="J175" s="1" t="s">
        <v>4493</v>
      </c>
      <c r="K175" s="2"/>
      <c r="L175" s="1">
        <v>0.0</v>
      </c>
      <c r="M175" s="1"/>
      <c r="N175" s="1">
        <v>14.015216666666667</v>
      </c>
      <c r="O175" s="1" t="s">
        <v>3903</v>
      </c>
      <c r="P175" s="1" t="s">
        <v>4494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1" t="s">
        <v>16</v>
      </c>
      <c r="B176" s="1" t="s">
        <v>17</v>
      </c>
      <c r="C176" s="1">
        <v>657.0</v>
      </c>
      <c r="D176" s="1">
        <v>0.0</v>
      </c>
      <c r="E176" s="2"/>
      <c r="F176" s="1" t="s">
        <v>18</v>
      </c>
      <c r="G176" s="1" t="s">
        <v>19</v>
      </c>
      <c r="H176" s="1" t="s">
        <v>4495</v>
      </c>
      <c r="I176" s="1" t="s">
        <v>4496</v>
      </c>
      <c r="J176" s="1" t="s">
        <v>4496</v>
      </c>
      <c r="K176" s="2"/>
      <c r="L176" s="1">
        <v>-7.0</v>
      </c>
      <c r="M176" s="1"/>
      <c r="N176" s="1">
        <v>7.162833333333333</v>
      </c>
      <c r="O176" s="1" t="s">
        <v>3903</v>
      </c>
      <c r="P176" s="1" t="s">
        <v>4497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1" t="s">
        <v>37</v>
      </c>
      <c r="B177" s="1" t="s">
        <v>17</v>
      </c>
      <c r="C177" s="3">
        <v>282.0</v>
      </c>
      <c r="D177" s="1">
        <v>92.0</v>
      </c>
      <c r="E177" s="2"/>
      <c r="F177" s="1" t="s">
        <v>38</v>
      </c>
      <c r="G177" s="1" t="s">
        <v>254</v>
      </c>
      <c r="H177" s="1" t="s">
        <v>4498</v>
      </c>
      <c r="I177" s="1" t="s">
        <v>4499</v>
      </c>
      <c r="J177" s="1" t="s">
        <v>4499</v>
      </c>
      <c r="K177" s="2"/>
      <c r="L177" s="1">
        <v>-11.0</v>
      </c>
      <c r="M177" s="1"/>
      <c r="N177" s="1">
        <v>7.753233333333333</v>
      </c>
      <c r="O177" s="1" t="s">
        <v>41</v>
      </c>
      <c r="P177" s="1" t="s">
        <v>4500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1" t="s">
        <v>37</v>
      </c>
      <c r="B178" s="1" t="s">
        <v>17</v>
      </c>
      <c r="C178" s="3">
        <v>498.0</v>
      </c>
      <c r="D178" s="1">
        <v>0.0</v>
      </c>
      <c r="E178" s="1" t="s">
        <v>3895</v>
      </c>
      <c r="F178" s="1" t="s">
        <v>44</v>
      </c>
      <c r="G178" s="1" t="s">
        <v>19</v>
      </c>
      <c r="H178" s="1" t="s">
        <v>4501</v>
      </c>
      <c r="I178" s="1" t="s">
        <v>4502</v>
      </c>
      <c r="J178" s="1" t="s">
        <v>4503</v>
      </c>
      <c r="K178" s="1" t="s">
        <v>4504</v>
      </c>
      <c r="L178" s="1">
        <v>-14.0</v>
      </c>
      <c r="M178" s="1">
        <v>0.0022166666666666667</v>
      </c>
      <c r="N178" s="1">
        <v>11.514483333333333</v>
      </c>
      <c r="O178" s="1" t="s">
        <v>41</v>
      </c>
      <c r="P178" s="1" t="s">
        <v>4505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1" t="s">
        <v>37</v>
      </c>
      <c r="B179" s="1" t="s">
        <v>17</v>
      </c>
      <c r="C179" s="1">
        <v>307.0</v>
      </c>
      <c r="D179" s="1">
        <v>77.0</v>
      </c>
      <c r="E179" s="2"/>
      <c r="F179" s="1" t="s">
        <v>38</v>
      </c>
      <c r="G179" s="1" t="s">
        <v>254</v>
      </c>
      <c r="H179" s="1" t="s">
        <v>4506</v>
      </c>
      <c r="I179" s="1" t="s">
        <v>4507</v>
      </c>
      <c r="J179" s="1" t="s">
        <v>4507</v>
      </c>
      <c r="K179" s="2"/>
      <c r="L179" s="1">
        <v>-13.0</v>
      </c>
      <c r="M179" s="1"/>
      <c r="N179" s="1">
        <v>5.703383333333333</v>
      </c>
      <c r="O179" s="1" t="s">
        <v>41</v>
      </c>
      <c r="P179" s="1" t="s">
        <v>4508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1" t="s">
        <v>37</v>
      </c>
      <c r="B180" s="1" t="s">
        <v>17</v>
      </c>
      <c r="C180" s="3">
        <v>326.0</v>
      </c>
      <c r="D180" s="1">
        <v>0.0</v>
      </c>
      <c r="E180" s="1" t="s">
        <v>4509</v>
      </c>
      <c r="F180" s="1" t="s">
        <v>44</v>
      </c>
      <c r="G180" s="1" t="s">
        <v>19</v>
      </c>
      <c r="H180" s="1" t="s">
        <v>4510</v>
      </c>
      <c r="I180" s="1" t="s">
        <v>4511</v>
      </c>
      <c r="J180" s="1" t="s">
        <v>4512</v>
      </c>
      <c r="K180" s="1" t="s">
        <v>4513</v>
      </c>
      <c r="L180" s="1">
        <v>-18.0</v>
      </c>
      <c r="M180" s="1">
        <v>0.0025166666666666666</v>
      </c>
      <c r="N180" s="1">
        <v>14.191133333333333</v>
      </c>
      <c r="O180" s="1" t="s">
        <v>41</v>
      </c>
      <c r="P180" s="1" t="s">
        <v>4514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1" t="s">
        <v>37</v>
      </c>
      <c r="B181" s="1" t="s">
        <v>17</v>
      </c>
      <c r="C181" s="1">
        <v>599.0</v>
      </c>
      <c r="D181" s="1">
        <v>145.0</v>
      </c>
      <c r="E181" s="2"/>
      <c r="F181" s="1" t="s">
        <v>38</v>
      </c>
      <c r="G181" s="1" t="s">
        <v>19</v>
      </c>
      <c r="H181" s="1" t="s">
        <v>4515</v>
      </c>
      <c r="I181" s="1" t="s">
        <v>4516</v>
      </c>
      <c r="J181" s="1" t="s">
        <v>4516</v>
      </c>
      <c r="K181" s="2"/>
      <c r="L181" s="1">
        <v>-6.0</v>
      </c>
      <c r="M181" s="1"/>
      <c r="N181" s="1">
        <v>35.3006</v>
      </c>
      <c r="O181" s="1" t="s">
        <v>41</v>
      </c>
      <c r="P181" s="1" t="s">
        <v>4517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1" t="s">
        <v>117</v>
      </c>
      <c r="B182" s="1" t="s">
        <v>17</v>
      </c>
      <c r="C182" s="1">
        <v>309.0</v>
      </c>
      <c r="D182" s="1">
        <v>0.0</v>
      </c>
      <c r="E182" s="2"/>
      <c r="F182" s="1" t="s">
        <v>38</v>
      </c>
      <c r="G182" s="1" t="s">
        <v>45</v>
      </c>
      <c r="H182" s="1" t="s">
        <v>4518</v>
      </c>
      <c r="I182" s="1" t="s">
        <v>4519</v>
      </c>
      <c r="J182" s="1" t="s">
        <v>4519</v>
      </c>
      <c r="K182" s="2"/>
      <c r="L182" s="1">
        <v>1.0</v>
      </c>
      <c r="M182" s="1"/>
      <c r="N182" s="1">
        <v>6.19685</v>
      </c>
      <c r="O182" s="1" t="s">
        <v>120</v>
      </c>
      <c r="P182" s="1" t="s">
        <v>4520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1" t="s">
        <v>117</v>
      </c>
      <c r="B183" s="1" t="s">
        <v>17</v>
      </c>
      <c r="C183" s="1">
        <v>498.0</v>
      </c>
      <c r="D183" s="1">
        <v>0.0</v>
      </c>
      <c r="E183" s="2"/>
      <c r="F183" s="1" t="s">
        <v>38</v>
      </c>
      <c r="G183" s="1" t="s">
        <v>45</v>
      </c>
      <c r="H183" s="1" t="s">
        <v>4521</v>
      </c>
      <c r="I183" s="1" t="s">
        <v>4522</v>
      </c>
      <c r="J183" s="1" t="s">
        <v>4522</v>
      </c>
      <c r="K183" s="2"/>
      <c r="L183" s="1">
        <v>4.0</v>
      </c>
      <c r="M183" s="1"/>
      <c r="N183" s="1">
        <v>9.885433333333333</v>
      </c>
      <c r="O183" s="1" t="s">
        <v>120</v>
      </c>
      <c r="P183" s="1" t="s">
        <v>4523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1" t="s">
        <v>24</v>
      </c>
      <c r="B184" s="1" t="s">
        <v>17</v>
      </c>
      <c r="C184" s="1">
        <v>264.0</v>
      </c>
      <c r="D184" s="1">
        <v>0.0</v>
      </c>
      <c r="E184" s="1" t="s">
        <v>25</v>
      </c>
      <c r="F184" s="1" t="s">
        <v>18</v>
      </c>
      <c r="G184" s="1" t="s">
        <v>19</v>
      </c>
      <c r="H184" s="1" t="s">
        <v>4524</v>
      </c>
      <c r="I184" s="1" t="s">
        <v>4525</v>
      </c>
      <c r="J184" s="1" t="s">
        <v>4525</v>
      </c>
      <c r="K184" s="2"/>
      <c r="L184" s="1">
        <v>-4.0</v>
      </c>
      <c r="M184" s="1"/>
      <c r="N184" s="1">
        <v>10.016666666666667</v>
      </c>
      <c r="O184" s="1" t="s">
        <v>3903</v>
      </c>
      <c r="P184" s="1" t="s">
        <v>4020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1" t="s">
        <v>37</v>
      </c>
      <c r="B185" s="1" t="s">
        <v>17</v>
      </c>
      <c r="C185" s="1">
        <v>289.0</v>
      </c>
      <c r="D185" s="1">
        <v>0.0</v>
      </c>
      <c r="E185" s="1" t="s">
        <v>4509</v>
      </c>
      <c r="F185" s="1" t="s">
        <v>44</v>
      </c>
      <c r="G185" s="1" t="s">
        <v>45</v>
      </c>
      <c r="H185" s="1" t="s">
        <v>4526</v>
      </c>
      <c r="I185" s="1" t="s">
        <v>4527</v>
      </c>
      <c r="J185" s="1" t="s">
        <v>4528</v>
      </c>
      <c r="K185" s="1" t="s">
        <v>4529</v>
      </c>
      <c r="L185" s="1">
        <v>-26.0</v>
      </c>
      <c r="M185" s="1">
        <v>0.0022166666666666667</v>
      </c>
      <c r="N185" s="1">
        <v>1.6555166666666667</v>
      </c>
      <c r="O185" s="1" t="s">
        <v>41</v>
      </c>
      <c r="P185" s="1" t="s">
        <v>4530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1" t="s">
        <v>37</v>
      </c>
      <c r="B186" s="1" t="s">
        <v>1083</v>
      </c>
      <c r="C186" s="1">
        <v>239.0</v>
      </c>
      <c r="D186" s="1">
        <v>50.0</v>
      </c>
      <c r="E186" s="2"/>
      <c r="F186" s="1" t="s">
        <v>38</v>
      </c>
      <c r="G186" s="1" t="s">
        <v>45</v>
      </c>
      <c r="H186" s="1" t="s">
        <v>4531</v>
      </c>
      <c r="I186" s="2"/>
      <c r="J186" s="2"/>
      <c r="K186" s="2"/>
      <c r="L186" s="1">
        <v>0.0</v>
      </c>
      <c r="M186" s="1"/>
      <c r="N186" s="2"/>
      <c r="O186" s="1" t="s">
        <v>41</v>
      </c>
      <c r="P186" s="1" t="s">
        <v>4532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1" t="s">
        <v>117</v>
      </c>
      <c r="B187" s="1" t="s">
        <v>17</v>
      </c>
      <c r="C187" s="1">
        <v>40.0</v>
      </c>
      <c r="D187" s="1">
        <v>0.0</v>
      </c>
      <c r="E187" s="2"/>
      <c r="F187" s="1" t="s">
        <v>38</v>
      </c>
      <c r="G187" s="1" t="s">
        <v>45</v>
      </c>
      <c r="H187" s="1" t="s">
        <v>4533</v>
      </c>
      <c r="I187" s="1" t="s">
        <v>4534</v>
      </c>
      <c r="J187" s="1" t="s">
        <v>4534</v>
      </c>
      <c r="K187" s="2"/>
      <c r="L187" s="1">
        <v>-4.0</v>
      </c>
      <c r="M187" s="1"/>
      <c r="N187" s="1">
        <v>0.0883</v>
      </c>
      <c r="O187" s="1" t="s">
        <v>120</v>
      </c>
      <c r="P187" s="1" t="s">
        <v>4535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1" t="s">
        <v>24</v>
      </c>
      <c r="B188" s="1" t="s">
        <v>17</v>
      </c>
      <c r="C188" s="1">
        <v>364.0</v>
      </c>
      <c r="D188" s="1">
        <v>0.0</v>
      </c>
      <c r="E188" s="1" t="s">
        <v>25</v>
      </c>
      <c r="F188" s="1" t="s">
        <v>18</v>
      </c>
      <c r="G188" s="1" t="s">
        <v>19</v>
      </c>
      <c r="H188" s="1" t="s">
        <v>4536</v>
      </c>
      <c r="I188" s="1" t="s">
        <v>4537</v>
      </c>
      <c r="J188" s="1" t="s">
        <v>4537</v>
      </c>
      <c r="K188" s="2"/>
      <c r="L188" s="1">
        <v>-5.0</v>
      </c>
      <c r="M188" s="1"/>
      <c r="N188" s="1">
        <v>9.566316666666667</v>
      </c>
      <c r="O188" s="1" t="s">
        <v>3903</v>
      </c>
      <c r="P188" s="1" t="s">
        <v>4538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1" t="s">
        <v>16</v>
      </c>
      <c r="B189" s="1" t="s">
        <v>17</v>
      </c>
      <c r="C189" s="1">
        <v>224.0</v>
      </c>
      <c r="D189" s="1">
        <v>0.0</v>
      </c>
      <c r="E189" s="2"/>
      <c r="F189" s="1" t="s">
        <v>18</v>
      </c>
      <c r="G189" s="1" t="s">
        <v>19</v>
      </c>
      <c r="H189" s="1" t="s">
        <v>4539</v>
      </c>
      <c r="I189" s="1" t="s">
        <v>4540</v>
      </c>
      <c r="J189" s="1" t="s">
        <v>4540</v>
      </c>
      <c r="K189" s="2"/>
      <c r="L189" s="1">
        <v>-6.0</v>
      </c>
      <c r="M189" s="1"/>
      <c r="N189" s="1">
        <v>8.530966666666666</v>
      </c>
      <c r="O189" s="1" t="s">
        <v>3903</v>
      </c>
      <c r="P189" s="1" t="s">
        <v>3961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1" t="s">
        <v>24</v>
      </c>
      <c r="B190" s="1" t="s">
        <v>17</v>
      </c>
      <c r="C190" s="1">
        <v>264.0</v>
      </c>
      <c r="D190" s="1">
        <v>0.0</v>
      </c>
      <c r="E190" s="1" t="s">
        <v>25</v>
      </c>
      <c r="F190" s="1" t="s">
        <v>18</v>
      </c>
      <c r="G190" s="1" t="s">
        <v>19</v>
      </c>
      <c r="H190" s="1" t="s">
        <v>4541</v>
      </c>
      <c r="I190" s="1" t="s">
        <v>4542</v>
      </c>
      <c r="J190" s="1" t="s">
        <v>4542</v>
      </c>
      <c r="K190" s="2"/>
      <c r="L190" s="1">
        <v>-9.0</v>
      </c>
      <c r="M190" s="1"/>
      <c r="N190" s="1">
        <v>5.76015</v>
      </c>
      <c r="O190" s="1" t="s">
        <v>3903</v>
      </c>
      <c r="P190" s="1" t="s">
        <v>4081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1" t="s">
        <v>24</v>
      </c>
      <c r="B191" s="1" t="s">
        <v>17</v>
      </c>
      <c r="C191" s="1">
        <v>368.0</v>
      </c>
      <c r="D191" s="1">
        <v>0.0</v>
      </c>
      <c r="E191" s="1" t="s">
        <v>25</v>
      </c>
      <c r="F191" s="1" t="s">
        <v>18</v>
      </c>
      <c r="G191" s="1" t="s">
        <v>19</v>
      </c>
      <c r="H191" s="1" t="s">
        <v>4543</v>
      </c>
      <c r="I191" s="1" t="s">
        <v>4544</v>
      </c>
      <c r="J191" s="1" t="s">
        <v>4544</v>
      </c>
      <c r="K191" s="2"/>
      <c r="L191" s="1">
        <v>-3.0</v>
      </c>
      <c r="M191" s="1"/>
      <c r="N191" s="1">
        <v>11.643583333333334</v>
      </c>
      <c r="O191" s="1" t="s">
        <v>3903</v>
      </c>
      <c r="P191" s="1" t="s">
        <v>4545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1" t="s">
        <v>24</v>
      </c>
      <c r="B192" s="1" t="s">
        <v>17</v>
      </c>
      <c r="C192" s="3">
        <v>364.0</v>
      </c>
      <c r="D192" s="1">
        <v>0.0</v>
      </c>
      <c r="E192" s="1" t="s">
        <v>25</v>
      </c>
      <c r="F192" s="1" t="s">
        <v>18</v>
      </c>
      <c r="G192" s="1" t="s">
        <v>19</v>
      </c>
      <c r="H192" s="1" t="s">
        <v>4546</v>
      </c>
      <c r="I192" s="1" t="s">
        <v>4547</v>
      </c>
      <c r="J192" s="1" t="s">
        <v>4547</v>
      </c>
      <c r="K192" s="2"/>
      <c r="L192" s="1">
        <v>-4.0</v>
      </c>
      <c r="M192" s="1"/>
      <c r="N192" s="1">
        <v>10.655716666666667</v>
      </c>
      <c r="O192" s="1" t="s">
        <v>3903</v>
      </c>
      <c r="P192" s="1" t="s">
        <v>4548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1" t="s">
        <v>37</v>
      </c>
      <c r="B193" s="1" t="s">
        <v>17</v>
      </c>
      <c r="C193" s="3">
        <v>546.0</v>
      </c>
      <c r="D193" s="1">
        <v>137.0</v>
      </c>
      <c r="E193" s="2"/>
      <c r="F193" s="1" t="s">
        <v>38</v>
      </c>
      <c r="G193" s="1" t="s">
        <v>19</v>
      </c>
      <c r="H193" s="1" t="s">
        <v>4549</v>
      </c>
      <c r="I193" s="1" t="s">
        <v>4550</v>
      </c>
      <c r="J193" s="1" t="s">
        <v>4550</v>
      </c>
      <c r="K193" s="2"/>
      <c r="L193" s="1">
        <v>-8.0</v>
      </c>
      <c r="M193" s="1"/>
      <c r="N193" s="1">
        <v>10.031266666666667</v>
      </c>
      <c r="O193" s="1" t="s">
        <v>41</v>
      </c>
      <c r="P193" s="1" t="s">
        <v>4551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1" t="s">
        <v>24</v>
      </c>
      <c r="B194" s="1" t="s">
        <v>17</v>
      </c>
      <c r="C194" s="1">
        <v>259.0</v>
      </c>
      <c r="D194" s="1">
        <v>0.0</v>
      </c>
      <c r="E194" s="1" t="s">
        <v>25</v>
      </c>
      <c r="F194" s="1" t="s">
        <v>18</v>
      </c>
      <c r="G194" s="1" t="s">
        <v>19</v>
      </c>
      <c r="H194" s="1" t="s">
        <v>4552</v>
      </c>
      <c r="I194" s="1" t="s">
        <v>4553</v>
      </c>
      <c r="J194" s="1" t="s">
        <v>4553</v>
      </c>
      <c r="K194" s="2"/>
      <c r="L194" s="1">
        <v>-3.0</v>
      </c>
      <c r="M194" s="1"/>
      <c r="N194" s="1">
        <v>11.2957</v>
      </c>
      <c r="O194" s="1" t="s">
        <v>3903</v>
      </c>
      <c r="P194" s="1" t="s">
        <v>4554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1" t="s">
        <v>24</v>
      </c>
      <c r="B195" s="1" t="s">
        <v>17</v>
      </c>
      <c r="C195" s="3">
        <v>329.0</v>
      </c>
      <c r="D195" s="1">
        <v>0.0</v>
      </c>
      <c r="E195" s="1" t="s">
        <v>25</v>
      </c>
      <c r="F195" s="1" t="s">
        <v>18</v>
      </c>
      <c r="G195" s="1" t="s">
        <v>19</v>
      </c>
      <c r="H195" s="1" t="s">
        <v>4555</v>
      </c>
      <c r="I195" s="1" t="s">
        <v>4556</v>
      </c>
      <c r="J195" s="1" t="s">
        <v>4556</v>
      </c>
      <c r="K195" s="2"/>
      <c r="L195" s="1">
        <v>-7.0</v>
      </c>
      <c r="M195" s="1"/>
      <c r="N195" s="1">
        <v>7.900383333333333</v>
      </c>
      <c r="O195" s="1" t="s">
        <v>3903</v>
      </c>
      <c r="P195" s="1" t="s">
        <v>4557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1" t="s">
        <v>117</v>
      </c>
      <c r="B196" s="1" t="s">
        <v>17</v>
      </c>
      <c r="C196" s="3">
        <v>249.0</v>
      </c>
      <c r="D196" s="1">
        <v>249.0</v>
      </c>
      <c r="E196" s="2"/>
      <c r="F196" s="1" t="s">
        <v>38</v>
      </c>
      <c r="G196" s="1" t="s">
        <v>45</v>
      </c>
      <c r="H196" s="1" t="s">
        <v>4558</v>
      </c>
      <c r="I196" s="1" t="s">
        <v>4559</v>
      </c>
      <c r="J196" s="1" t="s">
        <v>4559</v>
      </c>
      <c r="K196" s="2"/>
      <c r="L196" s="1">
        <v>0.0</v>
      </c>
      <c r="M196" s="1"/>
      <c r="N196" s="1">
        <v>5.6368833333333335</v>
      </c>
      <c r="O196" s="1" t="s">
        <v>120</v>
      </c>
      <c r="P196" s="1" t="s">
        <v>4560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1" t="s">
        <v>37</v>
      </c>
      <c r="B197" s="1" t="s">
        <v>17</v>
      </c>
      <c r="C197" s="3">
        <v>267.0</v>
      </c>
      <c r="D197" s="1">
        <v>62.0</v>
      </c>
      <c r="E197" s="2"/>
      <c r="F197" s="1" t="s">
        <v>38</v>
      </c>
      <c r="G197" s="1" t="s">
        <v>19</v>
      </c>
      <c r="H197" s="1" t="s">
        <v>4561</v>
      </c>
      <c r="I197" s="1" t="s">
        <v>4562</v>
      </c>
      <c r="J197" s="1" t="s">
        <v>4562</v>
      </c>
      <c r="K197" s="2"/>
      <c r="L197" s="1">
        <v>-18.0</v>
      </c>
      <c r="M197" s="1"/>
      <c r="N197" s="1">
        <v>9.507633333333333</v>
      </c>
      <c r="O197" s="1" t="s">
        <v>41</v>
      </c>
      <c r="P197" s="1" t="s">
        <v>4563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1" t="s">
        <v>37</v>
      </c>
      <c r="B198" s="1" t="s">
        <v>17</v>
      </c>
      <c r="C198" s="1">
        <v>628.0</v>
      </c>
      <c r="D198" s="1">
        <v>0.0</v>
      </c>
      <c r="E198" s="1" t="s">
        <v>4509</v>
      </c>
      <c r="F198" s="1" t="s">
        <v>44</v>
      </c>
      <c r="G198" s="1" t="s">
        <v>19</v>
      </c>
      <c r="H198" s="1" t="s">
        <v>4564</v>
      </c>
      <c r="I198" s="1" t="s">
        <v>4565</v>
      </c>
      <c r="J198" s="1" t="s">
        <v>4566</v>
      </c>
      <c r="K198" s="1" t="s">
        <v>4567</v>
      </c>
      <c r="L198" s="1">
        <v>-8.0</v>
      </c>
      <c r="M198" s="1">
        <v>0.0019833333333333335</v>
      </c>
      <c r="N198" s="1">
        <v>12.160666666666666</v>
      </c>
      <c r="O198" s="1" t="s">
        <v>41</v>
      </c>
      <c r="P198" s="1" t="s">
        <v>4568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1" t="s">
        <v>117</v>
      </c>
      <c r="B199" s="1" t="s">
        <v>17</v>
      </c>
      <c r="C199" s="1">
        <v>40.0</v>
      </c>
      <c r="D199" s="1">
        <v>70.0</v>
      </c>
      <c r="E199" s="2"/>
      <c r="F199" s="1" t="s">
        <v>38</v>
      </c>
      <c r="G199" s="1" t="s">
        <v>45</v>
      </c>
      <c r="H199" s="1" t="s">
        <v>4569</v>
      </c>
      <c r="I199" s="1" t="s">
        <v>4570</v>
      </c>
      <c r="J199" s="1" t="s">
        <v>4570</v>
      </c>
      <c r="K199" s="2"/>
      <c r="L199" s="1">
        <v>-4.0</v>
      </c>
      <c r="M199" s="1"/>
      <c r="N199" s="1">
        <v>0.031183333333333334</v>
      </c>
      <c r="O199" s="1" t="s">
        <v>120</v>
      </c>
      <c r="P199" s="1" t="s">
        <v>4571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1" t="s">
        <v>117</v>
      </c>
      <c r="B200" s="1" t="s">
        <v>17</v>
      </c>
      <c r="C200" s="1">
        <v>249.0</v>
      </c>
      <c r="D200" s="1">
        <v>0.0</v>
      </c>
      <c r="E200" s="2"/>
      <c r="F200" s="1" t="s">
        <v>38</v>
      </c>
      <c r="G200" s="1" t="s">
        <v>45</v>
      </c>
      <c r="H200" s="1" t="s">
        <v>4572</v>
      </c>
      <c r="I200" s="1" t="s">
        <v>4573</v>
      </c>
      <c r="J200" s="1" t="s">
        <v>4573</v>
      </c>
      <c r="K200" s="2"/>
      <c r="L200" s="1">
        <v>0.0</v>
      </c>
      <c r="M200" s="1"/>
      <c r="N200" s="1">
        <v>5.768916666666667</v>
      </c>
      <c r="O200" s="1" t="s">
        <v>120</v>
      </c>
      <c r="P200" s="1" t="s">
        <v>4574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1" t="s">
        <v>16</v>
      </c>
      <c r="B201" s="1" t="s">
        <v>17</v>
      </c>
      <c r="C201" s="1">
        <v>572.0</v>
      </c>
      <c r="D201" s="1">
        <v>0.0</v>
      </c>
      <c r="E201" s="2"/>
      <c r="F201" s="1" t="s">
        <v>18</v>
      </c>
      <c r="G201" s="1" t="s">
        <v>19</v>
      </c>
      <c r="H201" s="1" t="s">
        <v>4575</v>
      </c>
      <c r="I201" s="1" t="s">
        <v>4576</v>
      </c>
      <c r="J201" s="1" t="s">
        <v>4576</v>
      </c>
      <c r="K201" s="2"/>
      <c r="L201" s="1">
        <v>-6.0</v>
      </c>
      <c r="M201" s="1"/>
      <c r="N201" s="1">
        <v>8.973833333333333</v>
      </c>
      <c r="O201" s="1" t="s">
        <v>3903</v>
      </c>
      <c r="P201" s="1" t="s">
        <v>4577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1" t="s">
        <v>16</v>
      </c>
      <c r="B202" s="1" t="s">
        <v>17</v>
      </c>
      <c r="C202" s="1">
        <v>658.0</v>
      </c>
      <c r="D202" s="1">
        <v>0.0</v>
      </c>
      <c r="E202" s="2"/>
      <c r="F202" s="1" t="s">
        <v>18</v>
      </c>
      <c r="G202" s="1" t="s">
        <v>19</v>
      </c>
      <c r="H202" s="1" t="s">
        <v>4578</v>
      </c>
      <c r="I202" s="1" t="s">
        <v>4579</v>
      </c>
      <c r="J202" s="1" t="s">
        <v>4579</v>
      </c>
      <c r="K202" s="2"/>
      <c r="L202" s="1">
        <v>-3.0</v>
      </c>
      <c r="M202" s="1"/>
      <c r="N202" s="1">
        <v>9.31485</v>
      </c>
      <c r="O202" s="1" t="s">
        <v>3903</v>
      </c>
      <c r="P202" s="1" t="s">
        <v>4580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1" t="s">
        <v>37</v>
      </c>
      <c r="B203" s="1" t="s">
        <v>17</v>
      </c>
      <c r="C203" s="3">
        <v>682.0</v>
      </c>
      <c r="D203" s="1">
        <v>0.0</v>
      </c>
      <c r="E203" s="1" t="s">
        <v>4509</v>
      </c>
      <c r="F203" s="1" t="s">
        <v>44</v>
      </c>
      <c r="G203" s="1" t="s">
        <v>19</v>
      </c>
      <c r="H203" s="1" t="s">
        <v>4581</v>
      </c>
      <c r="I203" s="1" t="s">
        <v>4582</v>
      </c>
      <c r="J203" s="1" t="s">
        <v>4583</v>
      </c>
      <c r="K203" s="1" t="s">
        <v>4584</v>
      </c>
      <c r="L203" s="1">
        <v>-3.0</v>
      </c>
      <c r="M203" s="1">
        <v>0.0030833333333333333</v>
      </c>
      <c r="N203" s="1">
        <v>37.95183333333333</v>
      </c>
      <c r="O203" s="1" t="s">
        <v>41</v>
      </c>
      <c r="P203" s="1" t="s">
        <v>4585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1" t="s">
        <v>37</v>
      </c>
      <c r="B204" s="1" t="s">
        <v>17</v>
      </c>
      <c r="C204" s="1">
        <v>274.0</v>
      </c>
      <c r="D204" s="1">
        <v>0.0</v>
      </c>
      <c r="E204" s="1" t="s">
        <v>4509</v>
      </c>
      <c r="F204" s="1" t="s">
        <v>44</v>
      </c>
      <c r="G204" s="1" t="s">
        <v>45</v>
      </c>
      <c r="H204" s="1" t="s">
        <v>4586</v>
      </c>
      <c r="I204" s="1" t="s">
        <v>4587</v>
      </c>
      <c r="J204" s="1" t="s">
        <v>4588</v>
      </c>
      <c r="K204" s="1" t="s">
        <v>4589</v>
      </c>
      <c r="L204" s="1">
        <v>-12.0</v>
      </c>
      <c r="M204" s="1">
        <v>0.002266666666666667</v>
      </c>
      <c r="N204" s="1">
        <v>9.36295</v>
      </c>
      <c r="O204" s="1" t="s">
        <v>41</v>
      </c>
      <c r="P204" s="1" t="s">
        <v>4303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1" t="s">
        <v>16</v>
      </c>
      <c r="B205" s="1" t="s">
        <v>17</v>
      </c>
      <c r="C205" s="1">
        <v>429.0</v>
      </c>
      <c r="D205" s="1">
        <v>0.0</v>
      </c>
      <c r="E205" s="2"/>
      <c r="F205" s="1" t="s">
        <v>18</v>
      </c>
      <c r="G205" s="1" t="s">
        <v>45</v>
      </c>
      <c r="H205" s="1" t="s">
        <v>4590</v>
      </c>
      <c r="I205" s="1" t="s">
        <v>4591</v>
      </c>
      <c r="J205" s="1" t="s">
        <v>4591</v>
      </c>
      <c r="K205" s="2"/>
      <c r="L205" s="1">
        <v>0.0</v>
      </c>
      <c r="M205" s="1"/>
      <c r="N205" s="1">
        <v>14.491733333333332</v>
      </c>
      <c r="O205" s="1" t="s">
        <v>3903</v>
      </c>
      <c r="P205" s="1" t="s">
        <v>4592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1" t="s">
        <v>29</v>
      </c>
      <c r="B206" s="1" t="s">
        <v>17</v>
      </c>
      <c r="C206" s="3">
        <v>264.0</v>
      </c>
      <c r="D206" s="1">
        <v>0.0</v>
      </c>
      <c r="E206" s="1" t="s">
        <v>3926</v>
      </c>
      <c r="F206" s="1" t="s">
        <v>18</v>
      </c>
      <c r="G206" s="1" t="s">
        <v>19</v>
      </c>
      <c r="H206" s="1" t="s">
        <v>4593</v>
      </c>
      <c r="I206" s="1" t="s">
        <v>4594</v>
      </c>
      <c r="J206" s="1" t="s">
        <v>4594</v>
      </c>
      <c r="K206" s="2"/>
      <c r="L206" s="1">
        <v>-2.0</v>
      </c>
      <c r="M206" s="1"/>
      <c r="N206" s="1">
        <v>12.8815</v>
      </c>
      <c r="O206" s="1" t="s">
        <v>3903</v>
      </c>
      <c r="P206" s="1" t="s">
        <v>4595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1" t="s">
        <v>16</v>
      </c>
      <c r="B207" s="1" t="s">
        <v>17</v>
      </c>
      <c r="C207" s="1">
        <v>528.0</v>
      </c>
      <c r="D207" s="1">
        <v>0.0</v>
      </c>
      <c r="E207" s="2"/>
      <c r="F207" s="1" t="s">
        <v>18</v>
      </c>
      <c r="G207" s="1" t="s">
        <v>19</v>
      </c>
      <c r="H207" s="1" t="s">
        <v>4596</v>
      </c>
      <c r="I207" s="1" t="s">
        <v>4597</v>
      </c>
      <c r="J207" s="1" t="s">
        <v>4597</v>
      </c>
      <c r="K207" s="2"/>
      <c r="L207" s="1">
        <v>-3.0</v>
      </c>
      <c r="M207" s="1"/>
      <c r="N207" s="1">
        <v>11.796916666666666</v>
      </c>
      <c r="O207" s="1" t="s">
        <v>3903</v>
      </c>
      <c r="P207" s="1" t="s">
        <v>4598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1" t="s">
        <v>37</v>
      </c>
      <c r="B208" s="1" t="s">
        <v>17</v>
      </c>
      <c r="C208" s="1">
        <v>354.0</v>
      </c>
      <c r="D208" s="1">
        <v>0.0</v>
      </c>
      <c r="E208" s="1" t="s">
        <v>4509</v>
      </c>
      <c r="F208" s="1" t="s">
        <v>44</v>
      </c>
      <c r="G208" s="1" t="s">
        <v>19</v>
      </c>
      <c r="H208" s="1" t="s">
        <v>4599</v>
      </c>
      <c r="I208" s="1" t="s">
        <v>4600</v>
      </c>
      <c r="J208" s="1" t="s">
        <v>4601</v>
      </c>
      <c r="K208" s="1" t="s">
        <v>4602</v>
      </c>
      <c r="L208" s="1">
        <v>-2.0</v>
      </c>
      <c r="M208" s="1">
        <v>0.0023166666666666665</v>
      </c>
      <c r="N208" s="1">
        <v>11.288866666666667</v>
      </c>
      <c r="O208" s="1" t="s">
        <v>41</v>
      </c>
      <c r="P208" s="1" t="s">
        <v>4603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1" t="s">
        <v>29</v>
      </c>
      <c r="B209" s="1" t="s">
        <v>17</v>
      </c>
      <c r="C209" s="1">
        <v>249.0</v>
      </c>
      <c r="D209" s="1">
        <v>0.0</v>
      </c>
      <c r="E209" s="1" t="s">
        <v>4604</v>
      </c>
      <c r="F209" s="1" t="s">
        <v>18</v>
      </c>
      <c r="G209" s="1" t="s">
        <v>19</v>
      </c>
      <c r="H209" s="1" t="s">
        <v>4605</v>
      </c>
      <c r="I209" s="1" t="s">
        <v>4606</v>
      </c>
      <c r="J209" s="1" t="s">
        <v>4606</v>
      </c>
      <c r="K209" s="2"/>
      <c r="L209" s="1">
        <v>4.0</v>
      </c>
      <c r="M209" s="1"/>
      <c r="N209" s="1">
        <v>19.5987</v>
      </c>
      <c r="O209" s="1" t="s">
        <v>3903</v>
      </c>
      <c r="P209" s="1" t="s">
        <v>566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1" t="s">
        <v>16</v>
      </c>
      <c r="B210" s="1" t="s">
        <v>17</v>
      </c>
      <c r="C210" s="1">
        <v>369.0</v>
      </c>
      <c r="D210" s="1">
        <v>0.0</v>
      </c>
      <c r="E210" s="2"/>
      <c r="F210" s="1" t="s">
        <v>18</v>
      </c>
      <c r="G210" s="1" t="s">
        <v>19</v>
      </c>
      <c r="H210" s="1" t="s">
        <v>4607</v>
      </c>
      <c r="I210" s="1" t="s">
        <v>4608</v>
      </c>
      <c r="J210" s="1" t="s">
        <v>4608</v>
      </c>
      <c r="K210" s="2"/>
      <c r="L210" s="1">
        <v>3.0</v>
      </c>
      <c r="M210" s="1"/>
      <c r="N210" s="1">
        <v>18.54785</v>
      </c>
      <c r="O210" s="1" t="s">
        <v>3903</v>
      </c>
      <c r="P210" s="1" t="s">
        <v>4609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1" t="s">
        <v>16</v>
      </c>
      <c r="B211" s="1" t="s">
        <v>17</v>
      </c>
      <c r="C211" s="1">
        <v>329.0</v>
      </c>
      <c r="D211" s="1">
        <v>0.0</v>
      </c>
      <c r="E211" s="2"/>
      <c r="F211" s="1" t="s">
        <v>18</v>
      </c>
      <c r="G211" s="1" t="s">
        <v>19</v>
      </c>
      <c r="H211" s="1" t="s">
        <v>4610</v>
      </c>
      <c r="I211" s="1" t="s">
        <v>4611</v>
      </c>
      <c r="J211" s="1" t="s">
        <v>4611</v>
      </c>
      <c r="K211" s="2"/>
      <c r="L211" s="1">
        <v>-1.0</v>
      </c>
      <c r="M211" s="1"/>
      <c r="N211" s="1">
        <v>13.561916666666667</v>
      </c>
      <c r="O211" s="1" t="s">
        <v>3903</v>
      </c>
      <c r="P211" s="1" t="s">
        <v>4612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1" t="s">
        <v>29</v>
      </c>
      <c r="B212" s="1" t="s">
        <v>17</v>
      </c>
      <c r="C212" s="3">
        <v>329.0</v>
      </c>
      <c r="D212" s="1">
        <v>0.0</v>
      </c>
      <c r="E212" s="1" t="s">
        <v>1079</v>
      </c>
      <c r="F212" s="1" t="s">
        <v>18</v>
      </c>
      <c r="G212" s="1" t="s">
        <v>19</v>
      </c>
      <c r="H212" s="1" t="s">
        <v>4613</v>
      </c>
      <c r="I212" s="1" t="s">
        <v>4614</v>
      </c>
      <c r="J212" s="1" t="s">
        <v>4614</v>
      </c>
      <c r="K212" s="2"/>
      <c r="L212" s="1">
        <v>-5.0</v>
      </c>
      <c r="M212" s="1"/>
      <c r="N212" s="1">
        <v>9.964233333333333</v>
      </c>
      <c r="O212" s="1" t="s">
        <v>3903</v>
      </c>
      <c r="P212" s="1" t="s">
        <v>4615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1" t="s">
        <v>29</v>
      </c>
      <c r="B213" s="1" t="s">
        <v>17</v>
      </c>
      <c r="C213" s="1">
        <v>329.0</v>
      </c>
      <c r="D213" s="1">
        <v>0.0</v>
      </c>
      <c r="E213" s="1" t="s">
        <v>4616</v>
      </c>
      <c r="F213" s="1" t="s">
        <v>18</v>
      </c>
      <c r="G213" s="1" t="s">
        <v>19</v>
      </c>
      <c r="H213" s="1" t="s">
        <v>4617</v>
      </c>
      <c r="I213" s="1" t="s">
        <v>4618</v>
      </c>
      <c r="J213" s="1" t="s">
        <v>4618</v>
      </c>
      <c r="K213" s="2"/>
      <c r="L213" s="1">
        <v>-3.0</v>
      </c>
      <c r="M213" s="1"/>
      <c r="N213" s="1">
        <v>11.430666666666667</v>
      </c>
      <c r="O213" s="1" t="s">
        <v>3903</v>
      </c>
      <c r="P213" s="1" t="s">
        <v>4619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1" t="s">
        <v>37</v>
      </c>
      <c r="B214" s="1" t="s">
        <v>17</v>
      </c>
      <c r="C214" s="1">
        <v>723.0</v>
      </c>
      <c r="D214" s="1">
        <v>0.0</v>
      </c>
      <c r="E214" s="1" t="s">
        <v>4509</v>
      </c>
      <c r="F214" s="1" t="s">
        <v>44</v>
      </c>
      <c r="G214" s="1" t="s">
        <v>45</v>
      </c>
      <c r="H214" s="1" t="s">
        <v>4620</v>
      </c>
      <c r="I214" s="1" t="s">
        <v>4621</v>
      </c>
      <c r="J214" s="1" t="s">
        <v>4622</v>
      </c>
      <c r="K214" s="1" t="s">
        <v>4623</v>
      </c>
      <c r="L214" s="1">
        <v>-2.0</v>
      </c>
      <c r="M214" s="1">
        <v>0.0023</v>
      </c>
      <c r="N214" s="1">
        <v>23.676566666666666</v>
      </c>
      <c r="O214" s="1" t="s">
        <v>41</v>
      </c>
      <c r="P214" s="1" t="s">
        <v>4624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1" t="s">
        <v>24</v>
      </c>
      <c r="B215" s="1" t="s">
        <v>17</v>
      </c>
      <c r="C215" s="1">
        <v>264.0</v>
      </c>
      <c r="D215" s="1">
        <v>0.0</v>
      </c>
      <c r="E215" s="1" t="s">
        <v>25</v>
      </c>
      <c r="F215" s="1" t="s">
        <v>18</v>
      </c>
      <c r="G215" s="1" t="s">
        <v>19</v>
      </c>
      <c r="H215" s="1" t="s">
        <v>4625</v>
      </c>
      <c r="I215" s="1" t="s">
        <v>4626</v>
      </c>
      <c r="J215" s="1" t="s">
        <v>4627</v>
      </c>
      <c r="K215" s="2"/>
      <c r="L215" s="1">
        <v>-2.0</v>
      </c>
      <c r="M215" s="1"/>
      <c r="N215" s="1">
        <v>12.504866666666667</v>
      </c>
      <c r="O215" s="1" t="s">
        <v>3903</v>
      </c>
      <c r="P215" s="1" t="s">
        <v>4628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1" t="s">
        <v>16</v>
      </c>
      <c r="B216" s="1" t="s">
        <v>17</v>
      </c>
      <c r="C216" s="1">
        <v>379.0</v>
      </c>
      <c r="D216" s="1">
        <v>0.0</v>
      </c>
      <c r="E216" s="2"/>
      <c r="F216" s="1" t="s">
        <v>18</v>
      </c>
      <c r="G216" s="1" t="s">
        <v>19</v>
      </c>
      <c r="H216" s="1" t="s">
        <v>4629</v>
      </c>
      <c r="I216" s="1" t="s">
        <v>4630</v>
      </c>
      <c r="J216" s="1" t="s">
        <v>4630</v>
      </c>
      <c r="K216" s="2"/>
      <c r="L216" s="1">
        <v>3.0</v>
      </c>
      <c r="M216" s="1"/>
      <c r="N216" s="1">
        <v>18.266666666666666</v>
      </c>
      <c r="O216" s="1" t="s">
        <v>3903</v>
      </c>
      <c r="P216" s="1" t="s">
        <v>4631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1" t="s">
        <v>24</v>
      </c>
      <c r="B217" s="1" t="s">
        <v>17</v>
      </c>
      <c r="C217" s="1">
        <v>329.0</v>
      </c>
      <c r="D217" s="1">
        <v>0.0</v>
      </c>
      <c r="E217" s="1" t="s">
        <v>25</v>
      </c>
      <c r="F217" s="1" t="s">
        <v>18</v>
      </c>
      <c r="G217" s="1" t="s">
        <v>19</v>
      </c>
      <c r="H217" s="1" t="s">
        <v>4632</v>
      </c>
      <c r="I217" s="1" t="s">
        <v>4633</v>
      </c>
      <c r="J217" s="1" t="s">
        <v>4633</v>
      </c>
      <c r="K217" s="2"/>
      <c r="L217" s="1">
        <v>-4.0</v>
      </c>
      <c r="M217" s="1"/>
      <c r="N217" s="1">
        <v>10.064033333333333</v>
      </c>
      <c r="O217" s="1" t="s">
        <v>3903</v>
      </c>
      <c r="P217" s="1" t="s">
        <v>4634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1" t="s">
        <v>16</v>
      </c>
      <c r="B218" s="3" t="s">
        <v>17</v>
      </c>
      <c r="C218" s="1">
        <v>718.0</v>
      </c>
      <c r="D218" s="1">
        <v>0.0</v>
      </c>
      <c r="E218" s="2"/>
      <c r="F218" s="1" t="s">
        <v>18</v>
      </c>
      <c r="G218" s="1" t="s">
        <v>19</v>
      </c>
      <c r="H218" s="1" t="s">
        <v>4635</v>
      </c>
      <c r="I218" s="1" t="s">
        <v>4636</v>
      </c>
      <c r="J218" s="1" t="s">
        <v>4636</v>
      </c>
      <c r="K218" s="2"/>
      <c r="L218" s="1">
        <v>-4.0</v>
      </c>
      <c r="M218" s="1"/>
      <c r="N218" s="1">
        <v>10.2659</v>
      </c>
      <c r="O218" s="1" t="s">
        <v>3903</v>
      </c>
      <c r="P218" s="1" t="s">
        <v>4637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1" t="s">
        <v>29</v>
      </c>
      <c r="B219" s="1" t="s">
        <v>17</v>
      </c>
      <c r="C219" s="1">
        <v>264.0</v>
      </c>
      <c r="D219" s="1">
        <v>0.0</v>
      </c>
      <c r="E219" s="1" t="s">
        <v>4604</v>
      </c>
      <c r="F219" s="1" t="s">
        <v>18</v>
      </c>
      <c r="G219" s="1" t="s">
        <v>19</v>
      </c>
      <c r="H219" s="1" t="s">
        <v>4638</v>
      </c>
      <c r="I219" s="1" t="s">
        <v>4639</v>
      </c>
      <c r="J219" s="1" t="s">
        <v>4639</v>
      </c>
      <c r="K219" s="2"/>
      <c r="L219" s="1">
        <v>-4.0</v>
      </c>
      <c r="M219" s="1"/>
      <c r="N219" s="1">
        <v>10.2831</v>
      </c>
      <c r="O219" s="1" t="s">
        <v>3903</v>
      </c>
      <c r="P219" s="1" t="s">
        <v>110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1" t="s">
        <v>24</v>
      </c>
      <c r="B220" s="1" t="s">
        <v>17</v>
      </c>
      <c r="C220" s="1">
        <v>264.0</v>
      </c>
      <c r="D220" s="1">
        <v>0.0</v>
      </c>
      <c r="E220" s="1" t="s">
        <v>25</v>
      </c>
      <c r="F220" s="1" t="s">
        <v>18</v>
      </c>
      <c r="G220" s="1" t="s">
        <v>19</v>
      </c>
      <c r="H220" s="1" t="s">
        <v>4640</v>
      </c>
      <c r="I220" s="1" t="s">
        <v>4641</v>
      </c>
      <c r="J220" s="1" t="s">
        <v>4641</v>
      </c>
      <c r="K220" s="2"/>
      <c r="L220" s="1">
        <v>-4.0</v>
      </c>
      <c r="M220" s="1"/>
      <c r="N220" s="1">
        <v>10.772683333333333</v>
      </c>
      <c r="O220" s="1" t="s">
        <v>3903</v>
      </c>
      <c r="P220" s="1" t="s">
        <v>3913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1" t="s">
        <v>29</v>
      </c>
      <c r="B221" s="1" t="s">
        <v>17</v>
      </c>
      <c r="C221" s="1">
        <v>633.0</v>
      </c>
      <c r="D221" s="1">
        <v>0.0</v>
      </c>
      <c r="E221" s="1" t="s">
        <v>1079</v>
      </c>
      <c r="F221" s="1" t="s">
        <v>18</v>
      </c>
      <c r="G221" s="1" t="s">
        <v>19</v>
      </c>
      <c r="H221" s="1" t="s">
        <v>4642</v>
      </c>
      <c r="I221" s="1" t="s">
        <v>4643</v>
      </c>
      <c r="J221" s="1" t="s">
        <v>4643</v>
      </c>
      <c r="K221" s="2"/>
      <c r="L221" s="1">
        <v>-3.0</v>
      </c>
      <c r="M221" s="1"/>
      <c r="N221" s="1">
        <v>11.266633333333333</v>
      </c>
      <c r="O221" s="1" t="s">
        <v>3903</v>
      </c>
      <c r="P221" s="1" t="s">
        <v>4644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1" t="s">
        <v>24</v>
      </c>
      <c r="B222" s="1" t="s">
        <v>17</v>
      </c>
      <c r="C222" s="1">
        <v>249.0</v>
      </c>
      <c r="D222" s="1">
        <v>0.0</v>
      </c>
      <c r="E222" s="1" t="s">
        <v>25</v>
      </c>
      <c r="F222" s="1" t="s">
        <v>18</v>
      </c>
      <c r="G222" s="1" t="s">
        <v>19</v>
      </c>
      <c r="H222" s="1" t="s">
        <v>4645</v>
      </c>
      <c r="I222" s="1" t="s">
        <v>4646</v>
      </c>
      <c r="J222" s="1" t="s">
        <v>4646</v>
      </c>
      <c r="K222" s="2"/>
      <c r="L222" s="1">
        <v>-9.0</v>
      </c>
      <c r="M222" s="1"/>
      <c r="N222" s="1">
        <v>5.83285</v>
      </c>
      <c r="O222" s="1" t="s">
        <v>3903</v>
      </c>
      <c r="P222" s="1" t="s">
        <v>4647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1" t="s">
        <v>24</v>
      </c>
      <c r="B223" s="1" t="s">
        <v>17</v>
      </c>
      <c r="C223" s="1">
        <v>323.0</v>
      </c>
      <c r="D223" s="1">
        <v>0.0</v>
      </c>
      <c r="E223" s="1" t="s">
        <v>25</v>
      </c>
      <c r="F223" s="1" t="s">
        <v>18</v>
      </c>
      <c r="G223" s="1" t="s">
        <v>19</v>
      </c>
      <c r="H223" s="1" t="s">
        <v>4648</v>
      </c>
      <c r="I223" s="1" t="s">
        <v>4649</v>
      </c>
      <c r="J223" s="1" t="s">
        <v>4649</v>
      </c>
      <c r="K223" s="2"/>
      <c r="L223" s="1">
        <v>-7.0</v>
      </c>
      <c r="M223" s="1"/>
      <c r="N223" s="1">
        <v>7.4337</v>
      </c>
      <c r="O223" s="1" t="s">
        <v>3903</v>
      </c>
      <c r="P223" s="1" t="s">
        <v>4650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1" t="s">
        <v>29</v>
      </c>
      <c r="B224" s="3" t="s">
        <v>17</v>
      </c>
      <c r="C224" s="1">
        <v>264.0</v>
      </c>
      <c r="D224" s="1">
        <v>0.0</v>
      </c>
      <c r="E224" s="1" t="s">
        <v>4651</v>
      </c>
      <c r="F224" s="1" t="s">
        <v>18</v>
      </c>
      <c r="G224" s="1" t="s">
        <v>19</v>
      </c>
      <c r="H224" s="1" t="s">
        <v>4652</v>
      </c>
      <c r="I224" s="1" t="s">
        <v>4653</v>
      </c>
      <c r="J224" s="1" t="s">
        <v>4653</v>
      </c>
      <c r="K224" s="2"/>
      <c r="L224" s="1">
        <v>-5.0</v>
      </c>
      <c r="M224" s="1"/>
      <c r="N224" s="1">
        <v>9.1886</v>
      </c>
      <c r="O224" s="1" t="s">
        <v>3903</v>
      </c>
      <c r="P224" s="1" t="s">
        <v>411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1" t="s">
        <v>24</v>
      </c>
      <c r="B225" s="1" t="s">
        <v>17</v>
      </c>
      <c r="C225" s="1">
        <v>294.0</v>
      </c>
      <c r="D225" s="1">
        <v>0.0</v>
      </c>
      <c r="E225" s="1" t="s">
        <v>25</v>
      </c>
      <c r="F225" s="1" t="s">
        <v>18</v>
      </c>
      <c r="G225" s="1" t="s">
        <v>19</v>
      </c>
      <c r="H225" s="1" t="s">
        <v>4654</v>
      </c>
      <c r="I225" s="1" t="s">
        <v>4655</v>
      </c>
      <c r="J225" s="1" t="s">
        <v>4655</v>
      </c>
      <c r="K225" s="2"/>
      <c r="L225" s="1">
        <v>-4.0</v>
      </c>
      <c r="M225" s="1"/>
      <c r="N225" s="1">
        <v>10.318316666666666</v>
      </c>
      <c r="O225" s="1" t="s">
        <v>3903</v>
      </c>
      <c r="P225" s="1" t="s">
        <v>4656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1" t="s">
        <v>24</v>
      </c>
      <c r="B226" s="1" t="s">
        <v>17</v>
      </c>
      <c r="C226" s="3">
        <v>388.0</v>
      </c>
      <c r="D226" s="1">
        <v>0.0</v>
      </c>
      <c r="E226" s="1" t="s">
        <v>25</v>
      </c>
      <c r="F226" s="1" t="s">
        <v>18</v>
      </c>
      <c r="G226" s="1" t="s">
        <v>19</v>
      </c>
      <c r="H226" s="1" t="s">
        <v>4657</v>
      </c>
      <c r="I226" s="1" t="s">
        <v>4658</v>
      </c>
      <c r="J226" s="1" t="s">
        <v>4658</v>
      </c>
      <c r="K226" s="2"/>
      <c r="L226" s="1">
        <v>-6.0</v>
      </c>
      <c r="M226" s="1"/>
      <c r="N226" s="1">
        <v>8.792666666666667</v>
      </c>
      <c r="O226" s="1" t="s">
        <v>3903</v>
      </c>
      <c r="P226" s="1" t="s">
        <v>4659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1" t="s">
        <v>29</v>
      </c>
      <c r="B227" s="1" t="s">
        <v>17</v>
      </c>
      <c r="C227" s="1">
        <v>423.0</v>
      </c>
      <c r="D227" s="1">
        <v>0.0</v>
      </c>
      <c r="E227" s="1" t="s">
        <v>4660</v>
      </c>
      <c r="F227" s="1" t="s">
        <v>18</v>
      </c>
      <c r="G227" s="1" t="s">
        <v>19</v>
      </c>
      <c r="H227" s="1" t="s">
        <v>4661</v>
      </c>
      <c r="I227" s="1" t="s">
        <v>4662</v>
      </c>
      <c r="J227" s="1" t="s">
        <v>4662</v>
      </c>
      <c r="K227" s="2"/>
      <c r="L227" s="1">
        <v>-2.0</v>
      </c>
      <c r="M227" s="1"/>
      <c r="N227" s="1">
        <v>12.101533333333334</v>
      </c>
      <c r="O227" s="1" t="s">
        <v>3903</v>
      </c>
      <c r="P227" s="1" t="s">
        <v>4663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1" t="s">
        <v>37</v>
      </c>
      <c r="B228" s="1" t="s">
        <v>17</v>
      </c>
      <c r="C228" s="3">
        <v>309.0</v>
      </c>
      <c r="D228" s="1">
        <v>0.0</v>
      </c>
      <c r="E228" s="1" t="s">
        <v>4509</v>
      </c>
      <c r="F228" s="1" t="s">
        <v>44</v>
      </c>
      <c r="G228" s="1" t="s">
        <v>19</v>
      </c>
      <c r="H228" s="1" t="s">
        <v>4664</v>
      </c>
      <c r="I228" s="1" t="s">
        <v>4665</v>
      </c>
      <c r="J228" s="1" t="s">
        <v>4666</v>
      </c>
      <c r="K228" s="1" t="s">
        <v>4667</v>
      </c>
      <c r="L228" s="1">
        <v>-6.0</v>
      </c>
      <c r="M228" s="1">
        <v>0.002</v>
      </c>
      <c r="N228" s="1">
        <v>13.810216666666667</v>
      </c>
      <c r="O228" s="1" t="s">
        <v>41</v>
      </c>
      <c r="P228" s="1" t="s">
        <v>4266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1" t="s">
        <v>37</v>
      </c>
      <c r="B229" s="1" t="s">
        <v>17</v>
      </c>
      <c r="C229" s="1">
        <v>384.0</v>
      </c>
      <c r="D229" s="1">
        <v>14.0</v>
      </c>
      <c r="E229" s="1" t="s">
        <v>4509</v>
      </c>
      <c r="F229" s="1" t="s">
        <v>44</v>
      </c>
      <c r="G229" s="1" t="s">
        <v>19</v>
      </c>
      <c r="H229" s="1" t="s">
        <v>4668</v>
      </c>
      <c r="I229" s="1" t="s">
        <v>4669</v>
      </c>
      <c r="J229" s="1" t="s">
        <v>4670</v>
      </c>
      <c r="K229" s="1" t="s">
        <v>4671</v>
      </c>
      <c r="L229" s="1">
        <v>-13.0</v>
      </c>
      <c r="M229" s="1">
        <v>0.0018</v>
      </c>
      <c r="N229" s="1">
        <v>9.744216666666667</v>
      </c>
      <c r="O229" s="1" t="s">
        <v>41</v>
      </c>
      <c r="P229" s="1" t="s">
        <v>4672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1" t="s">
        <v>24</v>
      </c>
      <c r="B230" s="1" t="s">
        <v>17</v>
      </c>
      <c r="C230" s="1">
        <v>321.0</v>
      </c>
      <c r="D230" s="1">
        <v>0.0</v>
      </c>
      <c r="E230" s="1" t="s">
        <v>25</v>
      </c>
      <c r="F230" s="1" t="s">
        <v>18</v>
      </c>
      <c r="G230" s="1" t="s">
        <v>19</v>
      </c>
      <c r="H230" s="1" t="s">
        <v>4673</v>
      </c>
      <c r="I230" s="1" t="s">
        <v>4674</v>
      </c>
      <c r="J230" s="1" t="s">
        <v>4674</v>
      </c>
      <c r="K230" s="2"/>
      <c r="L230" s="1">
        <v>-1.0</v>
      </c>
      <c r="M230" s="1"/>
      <c r="N230" s="1">
        <v>13.8762</v>
      </c>
      <c r="O230" s="1" t="s">
        <v>3903</v>
      </c>
      <c r="P230" s="1" t="s">
        <v>4675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1" t="s">
        <v>16</v>
      </c>
      <c r="B231" s="1" t="s">
        <v>17</v>
      </c>
      <c r="C231" s="1">
        <v>622.0</v>
      </c>
      <c r="D231" s="1">
        <v>0.0</v>
      </c>
      <c r="E231" s="2"/>
      <c r="F231" s="1" t="s">
        <v>18</v>
      </c>
      <c r="G231" s="1" t="s">
        <v>19</v>
      </c>
      <c r="H231" s="1" t="s">
        <v>4676</v>
      </c>
      <c r="I231" s="1" t="s">
        <v>4677</v>
      </c>
      <c r="J231" s="1" t="s">
        <v>4677</v>
      </c>
      <c r="K231" s="2"/>
      <c r="L231" s="1">
        <v>-2.0</v>
      </c>
      <c r="M231" s="1"/>
      <c r="N231" s="1">
        <v>12.05375</v>
      </c>
      <c r="O231" s="1" t="s">
        <v>3903</v>
      </c>
      <c r="P231" s="1" t="s">
        <v>4678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1" t="s">
        <v>24</v>
      </c>
      <c r="B232" s="1" t="s">
        <v>17</v>
      </c>
      <c r="C232" s="1">
        <v>264.0</v>
      </c>
      <c r="D232" s="1">
        <v>0.0</v>
      </c>
      <c r="E232" s="1" t="s">
        <v>25</v>
      </c>
      <c r="F232" s="1" t="s">
        <v>18</v>
      </c>
      <c r="G232" s="1" t="s">
        <v>19</v>
      </c>
      <c r="H232" s="1" t="s">
        <v>4679</v>
      </c>
      <c r="I232" s="1" t="s">
        <v>4680</v>
      </c>
      <c r="J232" s="1" t="s">
        <v>4680</v>
      </c>
      <c r="K232" s="2"/>
      <c r="L232" s="1">
        <v>0.0</v>
      </c>
      <c r="M232" s="1"/>
      <c r="N232" s="1">
        <v>15.890716666666666</v>
      </c>
      <c r="O232" s="1" t="s">
        <v>3903</v>
      </c>
      <c r="P232" s="1" t="s">
        <v>4044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1" t="s">
        <v>16</v>
      </c>
      <c r="B233" s="1" t="s">
        <v>17</v>
      </c>
      <c r="C233" s="1">
        <v>338.0</v>
      </c>
      <c r="D233" s="1">
        <v>0.0</v>
      </c>
      <c r="E233" s="2"/>
      <c r="F233" s="1" t="s">
        <v>18</v>
      </c>
      <c r="G233" s="1" t="s">
        <v>19</v>
      </c>
      <c r="H233" s="1" t="s">
        <v>4681</v>
      </c>
      <c r="I233" s="1" t="s">
        <v>4682</v>
      </c>
      <c r="J233" s="1" t="s">
        <v>4682</v>
      </c>
      <c r="K233" s="2"/>
      <c r="L233" s="1">
        <v>3.0</v>
      </c>
      <c r="M233" s="1"/>
      <c r="N233" s="1">
        <v>18.517083333333332</v>
      </c>
      <c r="O233" s="1" t="s">
        <v>3903</v>
      </c>
      <c r="P233" s="1" t="s">
        <v>4683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1" t="s">
        <v>24</v>
      </c>
      <c r="B234" s="1" t="s">
        <v>17</v>
      </c>
      <c r="C234" s="1">
        <v>368.0</v>
      </c>
      <c r="D234" s="1">
        <v>0.0</v>
      </c>
      <c r="E234" s="1" t="s">
        <v>25</v>
      </c>
      <c r="F234" s="1" t="s">
        <v>18</v>
      </c>
      <c r="G234" s="1" t="s">
        <v>19</v>
      </c>
      <c r="H234" s="1" t="s">
        <v>4684</v>
      </c>
      <c r="I234" s="1" t="s">
        <v>4685</v>
      </c>
      <c r="J234" s="1" t="s">
        <v>4685</v>
      </c>
      <c r="K234" s="2"/>
      <c r="L234" s="1">
        <v>2.0</v>
      </c>
      <c r="M234" s="1"/>
      <c r="N234" s="1">
        <v>17.1973</v>
      </c>
      <c r="O234" s="1" t="s">
        <v>3903</v>
      </c>
      <c r="P234" s="1" t="s">
        <v>4686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1" t="s">
        <v>24</v>
      </c>
      <c r="B235" s="1" t="s">
        <v>17</v>
      </c>
      <c r="C235" s="1">
        <v>434.0</v>
      </c>
      <c r="D235" s="1">
        <v>0.0</v>
      </c>
      <c r="E235" s="1" t="s">
        <v>25</v>
      </c>
      <c r="F235" s="1" t="s">
        <v>18</v>
      </c>
      <c r="G235" s="1" t="s">
        <v>19</v>
      </c>
      <c r="H235" s="1" t="s">
        <v>4687</v>
      </c>
      <c r="I235" s="1" t="s">
        <v>4688</v>
      </c>
      <c r="J235" s="1" t="s">
        <v>4688</v>
      </c>
      <c r="K235" s="2"/>
      <c r="L235" s="1">
        <v>2.0</v>
      </c>
      <c r="M235" s="1"/>
      <c r="N235" s="1">
        <v>17.2538</v>
      </c>
      <c r="O235" s="1" t="s">
        <v>3903</v>
      </c>
      <c r="P235" s="1" t="s">
        <v>4689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1" t="s">
        <v>29</v>
      </c>
      <c r="B236" s="1" t="s">
        <v>17</v>
      </c>
      <c r="C236" s="1">
        <v>418.0</v>
      </c>
      <c r="D236" s="1">
        <v>0.0</v>
      </c>
      <c r="E236" s="1" t="s">
        <v>1555</v>
      </c>
      <c r="F236" s="1" t="s">
        <v>18</v>
      </c>
      <c r="G236" s="1" t="s">
        <v>19</v>
      </c>
      <c r="H236" s="1" t="s">
        <v>4690</v>
      </c>
      <c r="I236" s="1" t="s">
        <v>4691</v>
      </c>
      <c r="J236" s="1" t="s">
        <v>4691</v>
      </c>
      <c r="K236" s="2"/>
      <c r="L236" s="1">
        <v>2.0</v>
      </c>
      <c r="M236" s="1"/>
      <c r="N236" s="1">
        <v>17.353816666666667</v>
      </c>
      <c r="O236" s="1" t="s">
        <v>3903</v>
      </c>
      <c r="P236" s="1" t="s">
        <v>4692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1" t="s">
        <v>16</v>
      </c>
      <c r="B237" s="1" t="s">
        <v>17</v>
      </c>
      <c r="C237" s="1">
        <v>329.0</v>
      </c>
      <c r="D237" s="1">
        <v>0.0</v>
      </c>
      <c r="E237" s="2"/>
      <c r="F237" s="1" t="s">
        <v>18</v>
      </c>
      <c r="G237" s="1" t="s">
        <v>19</v>
      </c>
      <c r="H237" s="1" t="s">
        <v>4693</v>
      </c>
      <c r="I237" s="1" t="s">
        <v>4694</v>
      </c>
      <c r="J237" s="1" t="s">
        <v>4694</v>
      </c>
      <c r="K237" s="2"/>
      <c r="L237" s="1">
        <v>5.0</v>
      </c>
      <c r="M237" s="1"/>
      <c r="N237" s="1">
        <v>20.790633333333332</v>
      </c>
      <c r="O237" s="1" t="s">
        <v>3903</v>
      </c>
      <c r="P237" s="1" t="s">
        <v>4695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1" t="s">
        <v>24</v>
      </c>
      <c r="B238" s="1" t="s">
        <v>17</v>
      </c>
      <c r="C238" s="1">
        <v>264.0</v>
      </c>
      <c r="D238" s="1">
        <v>0.0</v>
      </c>
      <c r="E238" s="1" t="s">
        <v>25</v>
      </c>
      <c r="F238" s="1" t="s">
        <v>18</v>
      </c>
      <c r="G238" s="1" t="s">
        <v>19</v>
      </c>
      <c r="H238" s="1" t="s">
        <v>4696</v>
      </c>
      <c r="I238" s="1" t="s">
        <v>4697</v>
      </c>
      <c r="J238" s="1" t="s">
        <v>4697</v>
      </c>
      <c r="K238" s="2"/>
      <c r="L238" s="1">
        <v>-1.0</v>
      </c>
      <c r="M238" s="1"/>
      <c r="N238" s="1">
        <v>13.07675</v>
      </c>
      <c r="O238" s="1" t="s">
        <v>3903</v>
      </c>
      <c r="P238" s="1" t="s">
        <v>4698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1" t="s">
        <v>16</v>
      </c>
      <c r="B239" s="1" t="s">
        <v>17</v>
      </c>
      <c r="C239" s="1">
        <v>289.0</v>
      </c>
      <c r="D239" s="1">
        <v>0.0</v>
      </c>
      <c r="E239" s="2"/>
      <c r="F239" s="1" t="s">
        <v>18</v>
      </c>
      <c r="G239" s="1" t="s">
        <v>19</v>
      </c>
      <c r="H239" s="1" t="s">
        <v>4699</v>
      </c>
      <c r="I239" s="1" t="s">
        <v>4700</v>
      </c>
      <c r="J239" s="1" t="s">
        <v>4700</v>
      </c>
      <c r="K239" s="2"/>
      <c r="L239" s="1">
        <v>-4.0</v>
      </c>
      <c r="M239" s="1"/>
      <c r="N239" s="1">
        <v>10.36245</v>
      </c>
      <c r="O239" s="1" t="s">
        <v>3903</v>
      </c>
      <c r="P239" s="1" t="s">
        <v>4701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1" t="s">
        <v>16</v>
      </c>
      <c r="B240" s="1" t="s">
        <v>17</v>
      </c>
      <c r="C240" s="1">
        <v>658.0</v>
      </c>
      <c r="D240" s="1">
        <v>0.0</v>
      </c>
      <c r="E240" s="2"/>
      <c r="F240" s="1" t="s">
        <v>18</v>
      </c>
      <c r="G240" s="1" t="s">
        <v>19</v>
      </c>
      <c r="H240" s="1" t="s">
        <v>4702</v>
      </c>
      <c r="I240" s="1" t="s">
        <v>4703</v>
      </c>
      <c r="J240" s="1" t="s">
        <v>4703</v>
      </c>
      <c r="K240" s="2"/>
      <c r="L240" s="1">
        <v>-1.0</v>
      </c>
      <c r="M240" s="1"/>
      <c r="N240" s="1">
        <v>13.164833333333334</v>
      </c>
      <c r="O240" s="1" t="s">
        <v>3903</v>
      </c>
      <c r="P240" s="1" t="s">
        <v>4704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1" t="s">
        <v>117</v>
      </c>
      <c r="B241" s="1" t="s">
        <v>17</v>
      </c>
      <c r="C241" s="1">
        <v>249.0</v>
      </c>
      <c r="D241" s="1">
        <v>0.0</v>
      </c>
      <c r="E241" s="2"/>
      <c r="F241" s="1" t="s">
        <v>38</v>
      </c>
      <c r="G241" s="1" t="s">
        <v>45</v>
      </c>
      <c r="H241" s="1" t="s">
        <v>4705</v>
      </c>
      <c r="I241" s="1" t="s">
        <v>4706</v>
      </c>
      <c r="J241" s="1" t="s">
        <v>4706</v>
      </c>
      <c r="K241" s="2"/>
      <c r="L241" s="1">
        <v>-4.0</v>
      </c>
      <c r="M241" s="1"/>
      <c r="N241" s="1">
        <v>0.14365</v>
      </c>
      <c r="O241" s="1" t="s">
        <v>120</v>
      </c>
      <c r="P241" s="1" t="s">
        <v>4707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1" t="s">
        <v>37</v>
      </c>
      <c r="B242" s="1" t="s">
        <v>17</v>
      </c>
      <c r="C242" s="1">
        <v>318.0</v>
      </c>
      <c r="D242" s="1">
        <v>0.0</v>
      </c>
      <c r="E242" s="1" t="s">
        <v>4509</v>
      </c>
      <c r="F242" s="1" t="s">
        <v>44</v>
      </c>
      <c r="G242" s="1" t="s">
        <v>45</v>
      </c>
      <c r="H242" s="1" t="s">
        <v>4708</v>
      </c>
      <c r="I242" s="1" t="s">
        <v>4709</v>
      </c>
      <c r="J242" s="1" t="s">
        <v>4710</v>
      </c>
      <c r="K242" s="1" t="s">
        <v>4711</v>
      </c>
      <c r="L242" s="1">
        <v>-14.0</v>
      </c>
      <c r="M242" s="1">
        <v>0.0041333333333333335</v>
      </c>
      <c r="N242" s="1">
        <v>7.89985</v>
      </c>
      <c r="O242" s="1" t="s">
        <v>41</v>
      </c>
      <c r="P242" s="1" t="s">
        <v>4712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1" t="s">
        <v>16</v>
      </c>
      <c r="B243" s="1" t="s">
        <v>17</v>
      </c>
      <c r="C243" s="3">
        <v>333.0</v>
      </c>
      <c r="D243" s="1">
        <v>0.0</v>
      </c>
      <c r="E243" s="2"/>
      <c r="F243" s="1" t="s">
        <v>18</v>
      </c>
      <c r="G243" s="1" t="s">
        <v>19</v>
      </c>
      <c r="H243" s="1" t="s">
        <v>4713</v>
      </c>
      <c r="I243" s="1" t="s">
        <v>4714</v>
      </c>
      <c r="J243" s="1" t="s">
        <v>4714</v>
      </c>
      <c r="K243" s="2"/>
      <c r="L243" s="1">
        <v>-3.0</v>
      </c>
      <c r="M243" s="1"/>
      <c r="N243" s="1">
        <v>11.740216666666667</v>
      </c>
      <c r="O243" s="1" t="s">
        <v>3903</v>
      </c>
      <c r="P243" s="1" t="s">
        <v>4715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1" t="s">
        <v>117</v>
      </c>
      <c r="B244" s="1" t="s">
        <v>17</v>
      </c>
      <c r="C244" s="1">
        <v>249.0</v>
      </c>
      <c r="D244" s="1">
        <v>0.0</v>
      </c>
      <c r="E244" s="2"/>
      <c r="F244" s="1" t="s">
        <v>38</v>
      </c>
      <c r="G244" s="1" t="s">
        <v>45</v>
      </c>
      <c r="H244" s="1" t="s">
        <v>4716</v>
      </c>
      <c r="I244" s="1" t="s">
        <v>4717</v>
      </c>
      <c r="J244" s="1" t="s">
        <v>4717</v>
      </c>
      <c r="K244" s="2"/>
      <c r="L244" s="1">
        <v>-3.0</v>
      </c>
      <c r="M244" s="1"/>
      <c r="N244" s="1">
        <v>1.5069666666666666</v>
      </c>
      <c r="O244" s="1" t="s">
        <v>120</v>
      </c>
      <c r="P244" s="1" t="s">
        <v>4718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1" t="s">
        <v>37</v>
      </c>
      <c r="B245" s="1" t="s">
        <v>17</v>
      </c>
      <c r="C245" s="1">
        <v>219.0</v>
      </c>
      <c r="D245" s="1">
        <v>50.0</v>
      </c>
      <c r="E245" s="2"/>
      <c r="F245" s="1" t="s">
        <v>38</v>
      </c>
      <c r="G245" s="1" t="s">
        <v>45</v>
      </c>
      <c r="H245" s="1" t="s">
        <v>4719</v>
      </c>
      <c r="I245" s="1" t="s">
        <v>4720</v>
      </c>
      <c r="J245" s="1" t="s">
        <v>4720</v>
      </c>
      <c r="K245" s="2"/>
      <c r="L245" s="1">
        <v>-2.0</v>
      </c>
      <c r="M245" s="1"/>
      <c r="N245" s="1">
        <v>16.899616666666667</v>
      </c>
      <c r="O245" s="1" t="s">
        <v>41</v>
      </c>
      <c r="P245" s="1" t="s">
        <v>4721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1" t="s">
        <v>16</v>
      </c>
      <c r="B246" s="1" t="s">
        <v>17</v>
      </c>
      <c r="C246" s="1">
        <v>528.0</v>
      </c>
      <c r="D246" s="1">
        <v>0.0</v>
      </c>
      <c r="E246" s="2"/>
      <c r="F246" s="1" t="s">
        <v>18</v>
      </c>
      <c r="G246" s="1" t="s">
        <v>19</v>
      </c>
      <c r="H246" s="1" t="s">
        <v>4722</v>
      </c>
      <c r="I246" s="1" t="s">
        <v>4723</v>
      </c>
      <c r="J246" s="1" t="s">
        <v>4723</v>
      </c>
      <c r="K246" s="2"/>
      <c r="L246" s="1">
        <v>3.0</v>
      </c>
      <c r="M246" s="1"/>
      <c r="N246" s="1">
        <v>18.304716666666668</v>
      </c>
      <c r="O246" s="1" t="s">
        <v>3903</v>
      </c>
      <c r="P246" s="1" t="s">
        <v>4724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1" t="s">
        <v>37</v>
      </c>
      <c r="B247" s="1" t="s">
        <v>17</v>
      </c>
      <c r="C247" s="1">
        <v>349.0</v>
      </c>
      <c r="D247" s="1">
        <v>0.0</v>
      </c>
      <c r="E247" s="1" t="s">
        <v>4295</v>
      </c>
      <c r="F247" s="1" t="s">
        <v>44</v>
      </c>
      <c r="G247" s="1" t="s">
        <v>19</v>
      </c>
      <c r="H247" s="1" t="s">
        <v>4725</v>
      </c>
      <c r="I247" s="1" t="s">
        <v>4726</v>
      </c>
      <c r="J247" s="1" t="s">
        <v>4727</v>
      </c>
      <c r="K247" s="1" t="s">
        <v>4728</v>
      </c>
      <c r="L247" s="1">
        <v>0.0</v>
      </c>
      <c r="M247" s="1">
        <v>0.0028</v>
      </c>
      <c r="N247" s="1">
        <v>6.828883333333334</v>
      </c>
      <c r="O247" s="1" t="s">
        <v>41</v>
      </c>
      <c r="P247" s="1" t="s">
        <v>4729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1" t="s">
        <v>16</v>
      </c>
      <c r="B248" s="1" t="s">
        <v>17</v>
      </c>
      <c r="C248" s="1">
        <v>264.0</v>
      </c>
      <c r="D248" s="1">
        <v>0.0</v>
      </c>
      <c r="E248" s="2"/>
      <c r="F248" s="1" t="s">
        <v>18</v>
      </c>
      <c r="G248" s="1" t="s">
        <v>19</v>
      </c>
      <c r="H248" s="1" t="s">
        <v>4730</v>
      </c>
      <c r="I248" s="1" t="s">
        <v>4731</v>
      </c>
      <c r="J248" s="1" t="s">
        <v>4731</v>
      </c>
      <c r="K248" s="2"/>
      <c r="L248" s="1">
        <v>1.0</v>
      </c>
      <c r="M248" s="1"/>
      <c r="N248" s="1">
        <v>16.626533333333334</v>
      </c>
      <c r="O248" s="1" t="s">
        <v>3903</v>
      </c>
      <c r="P248" s="1" t="s">
        <v>4216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1" t="s">
        <v>16</v>
      </c>
      <c r="B249" s="1" t="s">
        <v>17</v>
      </c>
      <c r="C249" s="1">
        <v>469.0</v>
      </c>
      <c r="D249" s="1">
        <v>0.0</v>
      </c>
      <c r="E249" s="2"/>
      <c r="F249" s="1" t="s">
        <v>18</v>
      </c>
      <c r="G249" s="1" t="s">
        <v>19</v>
      </c>
      <c r="H249" s="1" t="s">
        <v>4732</v>
      </c>
      <c r="I249" s="1" t="s">
        <v>4733</v>
      </c>
      <c r="J249" s="1" t="s">
        <v>4733</v>
      </c>
      <c r="K249" s="2"/>
      <c r="L249" s="1">
        <v>3.0</v>
      </c>
      <c r="M249" s="1"/>
      <c r="N249" s="1">
        <v>18.4526</v>
      </c>
      <c r="O249" s="1" t="s">
        <v>3903</v>
      </c>
      <c r="P249" s="1" t="s">
        <v>4734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1" t="s">
        <v>37</v>
      </c>
      <c r="B250" s="1" t="s">
        <v>17</v>
      </c>
      <c r="C250" s="1">
        <v>318.0</v>
      </c>
      <c r="D250" s="1">
        <v>0.0</v>
      </c>
      <c r="E250" s="1" t="s">
        <v>4295</v>
      </c>
      <c r="F250" s="1" t="s">
        <v>44</v>
      </c>
      <c r="G250" s="1" t="s">
        <v>19</v>
      </c>
      <c r="H250" s="1" t="s">
        <v>4735</v>
      </c>
      <c r="I250" s="1" t="s">
        <v>4736</v>
      </c>
      <c r="J250" s="1" t="s">
        <v>4737</v>
      </c>
      <c r="K250" s="1" t="s">
        <v>4738</v>
      </c>
      <c r="L250" s="1">
        <v>1.0</v>
      </c>
      <c r="M250" s="1">
        <v>0.009083333333333334</v>
      </c>
      <c r="N250" s="1">
        <v>14.830133333333333</v>
      </c>
      <c r="O250" s="1" t="s">
        <v>41</v>
      </c>
      <c r="P250" s="1" t="s">
        <v>4739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1" t="s">
        <v>117</v>
      </c>
      <c r="B251" s="1" t="s">
        <v>17</v>
      </c>
      <c r="C251" s="1">
        <v>306.0</v>
      </c>
      <c r="D251" s="1">
        <v>0.0</v>
      </c>
      <c r="E251" s="2"/>
      <c r="F251" s="1" t="s">
        <v>38</v>
      </c>
      <c r="G251" s="1" t="s">
        <v>45</v>
      </c>
      <c r="H251" s="1" t="s">
        <v>4740</v>
      </c>
      <c r="I251" s="1" t="s">
        <v>4741</v>
      </c>
      <c r="J251" s="1" t="s">
        <v>4741</v>
      </c>
      <c r="K251" s="2"/>
      <c r="L251" s="1">
        <v>-1.0</v>
      </c>
      <c r="M251" s="1"/>
      <c r="N251" s="1">
        <v>3.993516666666667</v>
      </c>
      <c r="O251" s="1" t="s">
        <v>120</v>
      </c>
      <c r="P251" s="1" t="s">
        <v>4742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1" t="s">
        <v>16</v>
      </c>
      <c r="B252" s="1" t="s">
        <v>17</v>
      </c>
      <c r="C252" s="3">
        <v>264.0</v>
      </c>
      <c r="D252" s="1">
        <v>0.0</v>
      </c>
      <c r="E252" s="2"/>
      <c r="F252" s="1" t="s">
        <v>18</v>
      </c>
      <c r="G252" s="1" t="s">
        <v>19</v>
      </c>
      <c r="H252" s="1" t="s">
        <v>4743</v>
      </c>
      <c r="I252" s="1" t="s">
        <v>4744</v>
      </c>
      <c r="J252" s="1" t="s">
        <v>4744</v>
      </c>
      <c r="K252" s="2"/>
      <c r="L252" s="1">
        <v>3.0</v>
      </c>
      <c r="M252" s="1"/>
      <c r="N252" s="1">
        <v>18.444233333333333</v>
      </c>
      <c r="O252" s="1" t="s">
        <v>3903</v>
      </c>
      <c r="P252" s="1" t="s">
        <v>4745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1" t="s">
        <v>37</v>
      </c>
      <c r="B253" s="1" t="s">
        <v>17</v>
      </c>
      <c r="C253" s="1">
        <v>259.0</v>
      </c>
      <c r="D253" s="1">
        <v>0.0</v>
      </c>
      <c r="E253" s="1" t="s">
        <v>4295</v>
      </c>
      <c r="F253" s="1" t="s">
        <v>44</v>
      </c>
      <c r="G253" s="1" t="s">
        <v>19</v>
      </c>
      <c r="H253" s="1" t="s">
        <v>4746</v>
      </c>
      <c r="I253" s="1" t="s">
        <v>4747</v>
      </c>
      <c r="J253" s="1" t="s">
        <v>4748</v>
      </c>
      <c r="K253" s="1" t="s">
        <v>4749</v>
      </c>
      <c r="L253" s="1">
        <v>-6.0</v>
      </c>
      <c r="M253" s="1">
        <v>0.0020666666666666667</v>
      </c>
      <c r="N253" s="1">
        <v>9.408633333333333</v>
      </c>
      <c r="O253" s="1" t="s">
        <v>41</v>
      </c>
      <c r="P253" s="1" t="s">
        <v>4750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1" t="s">
        <v>16</v>
      </c>
      <c r="B254" s="1" t="s">
        <v>17</v>
      </c>
      <c r="C254" s="1">
        <v>329.0</v>
      </c>
      <c r="D254" s="1">
        <v>0.0</v>
      </c>
      <c r="E254" s="2"/>
      <c r="F254" s="1" t="s">
        <v>18</v>
      </c>
      <c r="G254" s="1" t="s">
        <v>19</v>
      </c>
      <c r="H254" s="1" t="s">
        <v>4751</v>
      </c>
      <c r="I254" s="1" t="s">
        <v>4752</v>
      </c>
      <c r="J254" s="1" t="s">
        <v>4752</v>
      </c>
      <c r="K254" s="2"/>
      <c r="L254" s="1">
        <v>-6.0</v>
      </c>
      <c r="M254" s="1"/>
      <c r="N254" s="1">
        <v>8.051766666666667</v>
      </c>
      <c r="O254" s="1" t="s">
        <v>3903</v>
      </c>
      <c r="P254" s="1" t="s">
        <v>4753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1" t="s">
        <v>29</v>
      </c>
      <c r="B255" s="1" t="s">
        <v>17</v>
      </c>
      <c r="C255" s="3">
        <v>598.0</v>
      </c>
      <c r="D255" s="1">
        <v>0.0</v>
      </c>
      <c r="E255" s="1" t="s">
        <v>4754</v>
      </c>
      <c r="F255" s="1" t="s">
        <v>18</v>
      </c>
      <c r="G255" s="1" t="s">
        <v>19</v>
      </c>
      <c r="H255" s="1" t="s">
        <v>4755</v>
      </c>
      <c r="I255" s="1" t="s">
        <v>4756</v>
      </c>
      <c r="J255" s="1" t="s">
        <v>4756</v>
      </c>
      <c r="K255" s="2"/>
      <c r="L255" s="1">
        <v>-4.0</v>
      </c>
      <c r="M255" s="1"/>
      <c r="N255" s="1">
        <v>10.2737</v>
      </c>
      <c r="O255" s="1" t="s">
        <v>3903</v>
      </c>
      <c r="P255" s="1" t="s">
        <v>4757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1" t="s">
        <v>24</v>
      </c>
      <c r="B256" s="1" t="s">
        <v>17</v>
      </c>
      <c r="C256" s="1">
        <v>528.0</v>
      </c>
      <c r="D256" s="1">
        <v>0.0</v>
      </c>
      <c r="E256" s="1" t="s">
        <v>25</v>
      </c>
      <c r="F256" s="1" t="s">
        <v>18</v>
      </c>
      <c r="G256" s="1" t="s">
        <v>19</v>
      </c>
      <c r="H256" s="1" t="s">
        <v>4758</v>
      </c>
      <c r="I256" s="1" t="s">
        <v>4759</v>
      </c>
      <c r="J256" s="1" t="s">
        <v>4759</v>
      </c>
      <c r="K256" s="2"/>
      <c r="L256" s="1">
        <v>-6.0</v>
      </c>
      <c r="M256" s="1"/>
      <c r="N256" s="1">
        <v>8.482283333333333</v>
      </c>
      <c r="O256" s="1" t="s">
        <v>3903</v>
      </c>
      <c r="P256" s="1" t="s">
        <v>4760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1" t="s">
        <v>24</v>
      </c>
      <c r="B257" s="1" t="s">
        <v>17</v>
      </c>
      <c r="C257" s="3">
        <v>987.0</v>
      </c>
      <c r="D257" s="1">
        <v>0.0</v>
      </c>
      <c r="E257" s="1" t="s">
        <v>25</v>
      </c>
      <c r="F257" s="1" t="s">
        <v>18</v>
      </c>
      <c r="G257" s="1" t="s">
        <v>19</v>
      </c>
      <c r="H257" s="1" t="s">
        <v>4761</v>
      </c>
      <c r="I257" s="1" t="s">
        <v>4762</v>
      </c>
      <c r="J257" s="1" t="s">
        <v>4762</v>
      </c>
      <c r="K257" s="2"/>
      <c r="L257" s="1">
        <v>-4.0</v>
      </c>
      <c r="M257" s="1"/>
      <c r="N257" s="1">
        <v>10.4386</v>
      </c>
      <c r="O257" s="1" t="s">
        <v>3903</v>
      </c>
      <c r="P257" s="1" t="s">
        <v>4763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1" t="s">
        <v>37</v>
      </c>
      <c r="B258" s="1" t="s">
        <v>17</v>
      </c>
      <c r="C258" s="1">
        <v>247.0</v>
      </c>
      <c r="D258" s="1">
        <v>62.0</v>
      </c>
      <c r="E258" s="2"/>
      <c r="F258" s="1" t="s">
        <v>38</v>
      </c>
      <c r="G258" s="1" t="s">
        <v>45</v>
      </c>
      <c r="H258" s="1" t="s">
        <v>4764</v>
      </c>
      <c r="I258" s="1" t="s">
        <v>4765</v>
      </c>
      <c r="J258" s="1" t="s">
        <v>4765</v>
      </c>
      <c r="K258" s="2"/>
      <c r="L258" s="1">
        <v>-13.0</v>
      </c>
      <c r="M258" s="1"/>
      <c r="N258" s="1">
        <v>5.974783333333333</v>
      </c>
      <c r="O258" s="1" t="s">
        <v>41</v>
      </c>
      <c r="P258" s="1" t="s">
        <v>3900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1" t="s">
        <v>37</v>
      </c>
      <c r="B259" s="1" t="s">
        <v>17</v>
      </c>
      <c r="C259" s="1">
        <v>299.0</v>
      </c>
      <c r="D259" s="1">
        <v>75.0</v>
      </c>
      <c r="E259" s="2"/>
      <c r="F259" s="1" t="s">
        <v>38</v>
      </c>
      <c r="G259" s="1" t="s">
        <v>19</v>
      </c>
      <c r="H259" s="1" t="s">
        <v>4766</v>
      </c>
      <c r="I259" s="1" t="s">
        <v>4767</v>
      </c>
      <c r="J259" s="1" t="s">
        <v>4767</v>
      </c>
      <c r="K259" s="2"/>
      <c r="L259" s="1">
        <v>-7.0</v>
      </c>
      <c r="M259" s="1"/>
      <c r="N259" s="1">
        <v>11.65645</v>
      </c>
      <c r="O259" s="1" t="s">
        <v>41</v>
      </c>
      <c r="P259" s="1" t="s">
        <v>4768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1" t="s">
        <v>29</v>
      </c>
      <c r="B260" s="1" t="s">
        <v>17</v>
      </c>
      <c r="C260" s="1">
        <v>439.0</v>
      </c>
      <c r="D260" s="1">
        <v>0.0</v>
      </c>
      <c r="E260" s="1" t="s">
        <v>4769</v>
      </c>
      <c r="F260" s="1" t="s">
        <v>18</v>
      </c>
      <c r="G260" s="1" t="s">
        <v>19</v>
      </c>
      <c r="H260" s="1" t="s">
        <v>4770</v>
      </c>
      <c r="I260" s="1" t="s">
        <v>4771</v>
      </c>
      <c r="J260" s="1" t="s">
        <v>4771</v>
      </c>
      <c r="K260" s="2"/>
      <c r="L260" s="1">
        <v>4.0</v>
      </c>
      <c r="M260" s="1"/>
      <c r="N260" s="1">
        <v>19.63905</v>
      </c>
      <c r="O260" s="1" t="s">
        <v>3903</v>
      </c>
      <c r="P260" s="1" t="s">
        <v>4772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1" t="s">
        <v>37</v>
      </c>
      <c r="B261" s="1" t="s">
        <v>17</v>
      </c>
      <c r="C261" s="1">
        <v>429.0</v>
      </c>
      <c r="D261" s="1">
        <v>0.0</v>
      </c>
      <c r="E261" s="1" t="s">
        <v>4509</v>
      </c>
      <c r="F261" s="1" t="s">
        <v>44</v>
      </c>
      <c r="G261" s="1" t="s">
        <v>19</v>
      </c>
      <c r="H261" s="1" t="s">
        <v>4773</v>
      </c>
      <c r="I261" s="1" t="s">
        <v>4774</v>
      </c>
      <c r="J261" s="1" t="s">
        <v>4775</v>
      </c>
      <c r="K261" s="1" t="s">
        <v>4776</v>
      </c>
      <c r="L261" s="1">
        <v>-1.0</v>
      </c>
      <c r="M261" s="1">
        <v>0.00215</v>
      </c>
      <c r="N261" s="1">
        <v>7.355</v>
      </c>
      <c r="O261" s="1" t="s">
        <v>41</v>
      </c>
      <c r="P261" s="1" t="s">
        <v>4777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1" t="s">
        <v>117</v>
      </c>
      <c r="B262" s="1" t="s">
        <v>17</v>
      </c>
      <c r="C262" s="3">
        <v>59.0</v>
      </c>
      <c r="D262" s="1">
        <v>0.0</v>
      </c>
      <c r="E262" s="2"/>
      <c r="F262" s="1" t="s">
        <v>38</v>
      </c>
      <c r="G262" s="1" t="s">
        <v>45</v>
      </c>
      <c r="H262" s="1" t="s">
        <v>4778</v>
      </c>
      <c r="I262" s="1" t="s">
        <v>4779</v>
      </c>
      <c r="J262" s="1" t="s">
        <v>4779</v>
      </c>
      <c r="K262" s="2"/>
      <c r="L262" s="1">
        <v>-4.0</v>
      </c>
      <c r="M262" s="1"/>
      <c r="N262" s="1">
        <v>0.06716666666666667</v>
      </c>
      <c r="O262" s="1" t="s">
        <v>120</v>
      </c>
      <c r="P262" s="1" t="s">
        <v>4780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1" t="s">
        <v>16</v>
      </c>
      <c r="B263" s="1" t="s">
        <v>17</v>
      </c>
      <c r="C263" s="1">
        <v>897.0</v>
      </c>
      <c r="D263" s="1">
        <v>0.0</v>
      </c>
      <c r="E263" s="2"/>
      <c r="F263" s="1" t="s">
        <v>18</v>
      </c>
      <c r="G263" s="1" t="s">
        <v>45</v>
      </c>
      <c r="H263" s="1" t="s">
        <v>4781</v>
      </c>
      <c r="I263" s="1" t="s">
        <v>4782</v>
      </c>
      <c r="J263" s="1" t="s">
        <v>4782</v>
      </c>
      <c r="K263" s="2"/>
      <c r="L263" s="1">
        <v>3.0</v>
      </c>
      <c r="M263" s="1"/>
      <c r="N263" s="1">
        <v>18.402533333333334</v>
      </c>
      <c r="O263" s="1" t="s">
        <v>3903</v>
      </c>
      <c r="P263" s="1" t="s">
        <v>4783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1" t="s">
        <v>117</v>
      </c>
      <c r="B264" s="1" t="s">
        <v>17</v>
      </c>
      <c r="C264" s="3">
        <v>618.0</v>
      </c>
      <c r="D264" s="1">
        <v>0.0</v>
      </c>
      <c r="E264" s="2"/>
      <c r="F264" s="1" t="s">
        <v>38</v>
      </c>
      <c r="G264" s="1" t="s">
        <v>45</v>
      </c>
      <c r="H264" s="1" t="s">
        <v>4784</v>
      </c>
      <c r="I264" s="1" t="s">
        <v>4785</v>
      </c>
      <c r="J264" s="1" t="s">
        <v>4785</v>
      </c>
      <c r="K264" s="2"/>
      <c r="L264" s="1">
        <v>7.0</v>
      </c>
      <c r="M264" s="1"/>
      <c r="N264" s="1">
        <v>12.320866666666667</v>
      </c>
      <c r="O264" s="1" t="s">
        <v>120</v>
      </c>
      <c r="P264" s="1" t="s">
        <v>4786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1" t="s">
        <v>24</v>
      </c>
      <c r="B265" s="1" t="s">
        <v>17</v>
      </c>
      <c r="C265" s="1">
        <v>329.0</v>
      </c>
      <c r="D265" s="1">
        <v>0.0</v>
      </c>
      <c r="E265" s="1" t="s">
        <v>25</v>
      </c>
      <c r="F265" s="1" t="s">
        <v>18</v>
      </c>
      <c r="G265" s="1" t="s">
        <v>19</v>
      </c>
      <c r="H265" s="1" t="s">
        <v>4787</v>
      </c>
      <c r="I265" s="1" t="s">
        <v>4788</v>
      </c>
      <c r="J265" s="1" t="s">
        <v>4788</v>
      </c>
      <c r="K265" s="2"/>
      <c r="L265" s="1">
        <v>8.0</v>
      </c>
      <c r="M265" s="1"/>
      <c r="N265" s="1">
        <v>23.362266666666667</v>
      </c>
      <c r="O265" s="1" t="s">
        <v>3903</v>
      </c>
      <c r="P265" s="1" t="s">
        <v>4789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1" t="s">
        <v>37</v>
      </c>
      <c r="B266" s="1" t="s">
        <v>17</v>
      </c>
      <c r="C266" s="3">
        <v>1165.0</v>
      </c>
      <c r="D266" s="1">
        <v>0.0</v>
      </c>
      <c r="E266" s="1" t="s">
        <v>4295</v>
      </c>
      <c r="F266" s="1" t="s">
        <v>44</v>
      </c>
      <c r="G266" s="1" t="s">
        <v>19</v>
      </c>
      <c r="H266" s="1" t="s">
        <v>4790</v>
      </c>
      <c r="I266" s="1" t="s">
        <v>4791</v>
      </c>
      <c r="J266" s="1" t="s">
        <v>4792</v>
      </c>
      <c r="K266" s="1" t="s">
        <v>4793</v>
      </c>
      <c r="L266" s="1">
        <v>-3.0</v>
      </c>
      <c r="M266" s="1">
        <v>0.0027833333333333334</v>
      </c>
      <c r="N266" s="1">
        <v>17.221166666666665</v>
      </c>
      <c r="O266" s="1" t="s">
        <v>41</v>
      </c>
      <c r="P266" s="1" t="s">
        <v>4794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1" t="s">
        <v>117</v>
      </c>
      <c r="B267" s="1" t="s">
        <v>17</v>
      </c>
      <c r="C267" s="1">
        <v>249.0</v>
      </c>
      <c r="D267" s="1">
        <v>0.0</v>
      </c>
      <c r="E267" s="2"/>
      <c r="F267" s="1" t="s">
        <v>38</v>
      </c>
      <c r="G267" s="1" t="s">
        <v>45</v>
      </c>
      <c r="H267" s="1" t="s">
        <v>4795</v>
      </c>
      <c r="I267" s="1" t="s">
        <v>4796</v>
      </c>
      <c r="J267" s="1" t="s">
        <v>4796</v>
      </c>
      <c r="K267" s="2"/>
      <c r="L267" s="1">
        <v>2.0</v>
      </c>
      <c r="M267" s="1"/>
      <c r="N267" s="1">
        <v>7.626516666666666</v>
      </c>
      <c r="O267" s="1" t="s">
        <v>120</v>
      </c>
      <c r="P267" s="1" t="s">
        <v>4797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1" t="s">
        <v>37</v>
      </c>
      <c r="B268" s="1" t="s">
        <v>17</v>
      </c>
      <c r="C268" s="1">
        <v>820.0</v>
      </c>
      <c r="D268" s="1">
        <v>0.0</v>
      </c>
      <c r="E268" s="1" t="s">
        <v>4295</v>
      </c>
      <c r="F268" s="1" t="s">
        <v>44</v>
      </c>
      <c r="G268" s="1" t="s">
        <v>19</v>
      </c>
      <c r="H268" s="1" t="s">
        <v>4798</v>
      </c>
      <c r="I268" s="1" t="s">
        <v>4799</v>
      </c>
      <c r="J268" s="1" t="s">
        <v>4800</v>
      </c>
      <c r="K268" s="1" t="s">
        <v>4801</v>
      </c>
      <c r="L268" s="1">
        <v>-2.0</v>
      </c>
      <c r="M268" s="1">
        <v>0.002766666666666667</v>
      </c>
      <c r="N268" s="1">
        <v>15.310483333333334</v>
      </c>
      <c r="O268" s="1" t="s">
        <v>41</v>
      </c>
      <c r="P268" s="1" t="s">
        <v>4802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1" t="s">
        <v>16</v>
      </c>
      <c r="B269" s="1" t="s">
        <v>17</v>
      </c>
      <c r="C269" s="3">
        <v>646.0</v>
      </c>
      <c r="D269" s="1">
        <v>0.0</v>
      </c>
      <c r="E269" s="2"/>
      <c r="F269" s="1" t="s">
        <v>18</v>
      </c>
      <c r="G269" s="1" t="s">
        <v>19</v>
      </c>
      <c r="H269" s="1" t="s">
        <v>4803</v>
      </c>
      <c r="I269" s="1" t="s">
        <v>4804</v>
      </c>
      <c r="J269" s="1" t="s">
        <v>4804</v>
      </c>
      <c r="K269" s="2"/>
      <c r="L269" s="1">
        <v>-5.0</v>
      </c>
      <c r="M269" s="1"/>
      <c r="N269" s="1">
        <v>9.655283333333333</v>
      </c>
      <c r="O269" s="1" t="s">
        <v>3903</v>
      </c>
      <c r="P269" s="1" t="s">
        <v>4805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1" t="s">
        <v>16</v>
      </c>
      <c r="B270" s="1" t="s">
        <v>17</v>
      </c>
      <c r="C270" s="1">
        <v>329.0</v>
      </c>
      <c r="D270" s="1">
        <v>0.0</v>
      </c>
      <c r="E270" s="2"/>
      <c r="F270" s="1" t="s">
        <v>18</v>
      </c>
      <c r="G270" s="1" t="s">
        <v>19</v>
      </c>
      <c r="H270" s="1" t="s">
        <v>4806</v>
      </c>
      <c r="I270" s="1" t="s">
        <v>4807</v>
      </c>
      <c r="J270" s="1" t="s">
        <v>4807</v>
      </c>
      <c r="K270" s="2"/>
      <c r="L270" s="1">
        <v>-2.0</v>
      </c>
      <c r="M270" s="1"/>
      <c r="N270" s="1">
        <v>12.673166666666667</v>
      </c>
      <c r="O270" s="1" t="s">
        <v>3903</v>
      </c>
      <c r="P270" s="1" t="s">
        <v>4345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1" t="s">
        <v>29</v>
      </c>
      <c r="B271" s="1" t="s">
        <v>17</v>
      </c>
      <c r="C271" s="1">
        <v>528.0</v>
      </c>
      <c r="D271" s="1">
        <v>0.0</v>
      </c>
      <c r="E271" s="1" t="s">
        <v>4808</v>
      </c>
      <c r="F271" s="1" t="s">
        <v>18</v>
      </c>
      <c r="G271" s="1" t="s">
        <v>19</v>
      </c>
      <c r="H271" s="1" t="s">
        <v>4809</v>
      </c>
      <c r="I271" s="1" t="s">
        <v>4810</v>
      </c>
      <c r="J271" s="1" t="s">
        <v>4810</v>
      </c>
      <c r="K271" s="2"/>
      <c r="L271" s="1">
        <v>-1.0</v>
      </c>
      <c r="M271" s="1"/>
      <c r="N271" s="1">
        <v>13.890466666666667</v>
      </c>
      <c r="O271" s="1" t="s">
        <v>3903</v>
      </c>
      <c r="P271" s="1" t="s">
        <v>4811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1" t="s">
        <v>37</v>
      </c>
      <c r="B272" s="1" t="s">
        <v>17</v>
      </c>
      <c r="C272" s="3">
        <v>165.0</v>
      </c>
      <c r="D272" s="1">
        <v>169.0</v>
      </c>
      <c r="E272" s="2"/>
      <c r="F272" s="1" t="s">
        <v>38</v>
      </c>
      <c r="G272" s="1" t="s">
        <v>19</v>
      </c>
      <c r="H272" s="1" t="s">
        <v>4812</v>
      </c>
      <c r="I272" s="1" t="s">
        <v>4813</v>
      </c>
      <c r="J272" s="1" t="s">
        <v>4813</v>
      </c>
      <c r="K272" s="2"/>
      <c r="L272" s="1">
        <v>-4.0</v>
      </c>
      <c r="M272" s="1"/>
      <c r="N272" s="1">
        <v>23.76515</v>
      </c>
      <c r="O272" s="1" t="s">
        <v>41</v>
      </c>
      <c r="P272" s="1" t="s">
        <v>4814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1" t="s">
        <v>117</v>
      </c>
      <c r="B273" s="1" t="s">
        <v>17</v>
      </c>
      <c r="C273" s="1">
        <v>498.0</v>
      </c>
      <c r="D273" s="1">
        <v>0.0</v>
      </c>
      <c r="E273" s="1" t="s">
        <v>4509</v>
      </c>
      <c r="F273" s="1" t="s">
        <v>44</v>
      </c>
      <c r="G273" s="1" t="s">
        <v>45</v>
      </c>
      <c r="H273" s="1" t="s">
        <v>4815</v>
      </c>
      <c r="I273" s="1" t="s">
        <v>4816</v>
      </c>
      <c r="J273" s="1" t="s">
        <v>4817</v>
      </c>
      <c r="K273" s="1" t="s">
        <v>4818</v>
      </c>
      <c r="L273" s="1">
        <v>-9.0</v>
      </c>
      <c r="M273" s="1">
        <v>0.0029833333333333335</v>
      </c>
      <c r="N273" s="1">
        <v>14.35615</v>
      </c>
      <c r="O273" s="1" t="s">
        <v>120</v>
      </c>
      <c r="P273" s="1" t="s">
        <v>4819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1" t="s">
        <v>117</v>
      </c>
      <c r="B274" s="1" t="s">
        <v>17</v>
      </c>
      <c r="C274" s="1">
        <v>40.0</v>
      </c>
      <c r="D274" s="1">
        <v>70.0</v>
      </c>
      <c r="E274" s="2"/>
      <c r="F274" s="1" t="s">
        <v>38</v>
      </c>
      <c r="G274" s="1" t="s">
        <v>45</v>
      </c>
      <c r="H274" s="1" t="s">
        <v>4820</v>
      </c>
      <c r="I274" s="1" t="s">
        <v>4821</v>
      </c>
      <c r="J274" s="1" t="s">
        <v>4821</v>
      </c>
      <c r="K274" s="2"/>
      <c r="L274" s="1">
        <v>-4.0</v>
      </c>
      <c r="M274" s="1"/>
      <c r="N274" s="1">
        <v>0.2399</v>
      </c>
      <c r="O274" s="1" t="s">
        <v>120</v>
      </c>
      <c r="P274" s="1" t="s">
        <v>4822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1" t="s">
        <v>16</v>
      </c>
      <c r="B275" s="1" t="s">
        <v>17</v>
      </c>
      <c r="C275" s="1">
        <v>615.0</v>
      </c>
      <c r="D275" s="1">
        <v>0.0</v>
      </c>
      <c r="E275" s="2"/>
      <c r="F275" s="1" t="s">
        <v>18</v>
      </c>
      <c r="G275" s="1" t="s">
        <v>45</v>
      </c>
      <c r="H275" s="1" t="s">
        <v>4823</v>
      </c>
      <c r="I275" s="1" t="s">
        <v>4824</v>
      </c>
      <c r="J275" s="1" t="s">
        <v>4824</v>
      </c>
      <c r="K275" s="2"/>
      <c r="L275" s="1">
        <v>3.0</v>
      </c>
      <c r="M275" s="1"/>
      <c r="N275" s="1">
        <v>18.7619</v>
      </c>
      <c r="O275" s="1" t="s">
        <v>3903</v>
      </c>
      <c r="P275" s="1" t="s">
        <v>4825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1" t="s">
        <v>37</v>
      </c>
      <c r="B276" s="1" t="s">
        <v>17</v>
      </c>
      <c r="C276" s="3">
        <v>299.0</v>
      </c>
      <c r="D276" s="1">
        <v>75.0</v>
      </c>
      <c r="E276" s="2"/>
      <c r="F276" s="1" t="s">
        <v>38</v>
      </c>
      <c r="G276" s="1" t="s">
        <v>45</v>
      </c>
      <c r="H276" s="1" t="s">
        <v>4826</v>
      </c>
      <c r="I276" s="1" t="s">
        <v>4827</v>
      </c>
      <c r="J276" s="1" t="s">
        <v>4827</v>
      </c>
      <c r="K276" s="2"/>
      <c r="L276" s="1">
        <v>0.0</v>
      </c>
      <c r="M276" s="1"/>
      <c r="N276" s="1">
        <v>18.351033333333334</v>
      </c>
      <c r="O276" s="1" t="s">
        <v>41</v>
      </c>
      <c r="P276" s="1" t="s">
        <v>4828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1" t="s">
        <v>37</v>
      </c>
      <c r="B277" s="1" t="s">
        <v>17</v>
      </c>
      <c r="C277" s="3">
        <v>638.0</v>
      </c>
      <c r="D277" s="1">
        <v>19.0</v>
      </c>
      <c r="E277" s="1" t="s">
        <v>4295</v>
      </c>
      <c r="F277" s="1" t="s">
        <v>44</v>
      </c>
      <c r="G277" s="1" t="s">
        <v>19</v>
      </c>
      <c r="H277" s="1" t="s">
        <v>4829</v>
      </c>
      <c r="I277" s="1" t="s">
        <v>4830</v>
      </c>
      <c r="J277" s="1" t="s">
        <v>4831</v>
      </c>
      <c r="K277" s="1" t="s">
        <v>4832</v>
      </c>
      <c r="L277" s="1">
        <v>-15.0</v>
      </c>
      <c r="M277" s="1">
        <v>0.0024</v>
      </c>
      <c r="N277" s="1">
        <v>9.521366666666667</v>
      </c>
      <c r="O277" s="1" t="s">
        <v>41</v>
      </c>
      <c r="P277" s="1" t="s">
        <v>4833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1" t="s">
        <v>16</v>
      </c>
      <c r="B278" s="1" t="s">
        <v>17</v>
      </c>
      <c r="C278" s="3">
        <v>329.0</v>
      </c>
      <c r="D278" s="1">
        <v>0.0</v>
      </c>
      <c r="E278" s="2"/>
      <c r="F278" s="1" t="s">
        <v>18</v>
      </c>
      <c r="G278" s="1" t="s">
        <v>19</v>
      </c>
      <c r="H278" s="1" t="s">
        <v>4834</v>
      </c>
      <c r="I278" s="1" t="s">
        <v>4835</v>
      </c>
      <c r="J278" s="1" t="s">
        <v>4835</v>
      </c>
      <c r="K278" s="2"/>
      <c r="L278" s="1">
        <v>3.0</v>
      </c>
      <c r="M278" s="1"/>
      <c r="N278" s="1">
        <v>18.51525</v>
      </c>
      <c r="O278" s="1" t="s">
        <v>3903</v>
      </c>
      <c r="P278" s="1" t="s">
        <v>4836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1" t="s">
        <v>37</v>
      </c>
      <c r="B279" s="1" t="s">
        <v>17</v>
      </c>
      <c r="C279" s="3">
        <v>309.0</v>
      </c>
      <c r="D279" s="1">
        <v>0.0</v>
      </c>
      <c r="E279" s="1" t="s">
        <v>4509</v>
      </c>
      <c r="F279" s="1" t="s">
        <v>44</v>
      </c>
      <c r="G279" s="1" t="s">
        <v>19</v>
      </c>
      <c r="H279" s="1" t="s">
        <v>4837</v>
      </c>
      <c r="I279" s="1" t="s">
        <v>4838</v>
      </c>
      <c r="J279" s="1" t="s">
        <v>4839</v>
      </c>
      <c r="K279" s="1" t="s">
        <v>4840</v>
      </c>
      <c r="L279" s="1">
        <v>-17.0</v>
      </c>
      <c r="M279" s="1">
        <v>0.00505</v>
      </c>
      <c r="N279" s="1">
        <v>5.50065</v>
      </c>
      <c r="O279" s="1" t="s">
        <v>41</v>
      </c>
      <c r="P279" s="1" t="s">
        <v>4841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1" t="s">
        <v>37</v>
      </c>
      <c r="B280" s="1" t="s">
        <v>17</v>
      </c>
      <c r="C280" s="1">
        <v>1054.0</v>
      </c>
      <c r="D280" s="1">
        <v>0.0</v>
      </c>
      <c r="E280" s="1" t="s">
        <v>4509</v>
      </c>
      <c r="F280" s="1" t="s">
        <v>44</v>
      </c>
      <c r="G280" s="1" t="s">
        <v>19</v>
      </c>
      <c r="H280" s="1" t="s">
        <v>4842</v>
      </c>
      <c r="I280" s="1" t="s">
        <v>4843</v>
      </c>
      <c r="J280" s="1" t="s">
        <v>4844</v>
      </c>
      <c r="K280" s="1" t="s">
        <v>4845</v>
      </c>
      <c r="L280" s="1">
        <v>-8.0</v>
      </c>
      <c r="M280" s="1">
        <v>0.0019666666666666665</v>
      </c>
      <c r="N280" s="1">
        <v>12.863366666666666</v>
      </c>
      <c r="O280" s="1" t="s">
        <v>41</v>
      </c>
      <c r="P280" s="1" t="s">
        <v>4846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1" t="s">
        <v>16</v>
      </c>
      <c r="B281" s="1" t="s">
        <v>17</v>
      </c>
      <c r="C281" s="3">
        <v>329.0</v>
      </c>
      <c r="D281" s="1">
        <v>0.0</v>
      </c>
      <c r="E281" s="2"/>
      <c r="F281" s="1" t="s">
        <v>18</v>
      </c>
      <c r="G281" s="1" t="s">
        <v>19</v>
      </c>
      <c r="H281" s="1" t="s">
        <v>4847</v>
      </c>
      <c r="I281" s="1" t="s">
        <v>4848</v>
      </c>
      <c r="J281" s="1" t="s">
        <v>4848</v>
      </c>
      <c r="K281" s="2"/>
      <c r="L281" s="1">
        <v>-1.0</v>
      </c>
      <c r="M281" s="1"/>
      <c r="N281" s="1">
        <v>9.406766666666666</v>
      </c>
      <c r="O281" s="1" t="s">
        <v>3903</v>
      </c>
      <c r="P281" s="1" t="s">
        <v>4849</v>
      </c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1" t="s">
        <v>37</v>
      </c>
      <c r="B282" s="1" t="s">
        <v>17</v>
      </c>
      <c r="C282" s="3">
        <v>398.0</v>
      </c>
      <c r="D282" s="1">
        <v>70.0</v>
      </c>
      <c r="E282" s="2"/>
      <c r="F282" s="1" t="s">
        <v>38</v>
      </c>
      <c r="G282" s="1" t="s">
        <v>45</v>
      </c>
      <c r="H282" s="1" t="s">
        <v>4850</v>
      </c>
      <c r="I282" s="1" t="s">
        <v>4851</v>
      </c>
      <c r="J282" s="1" t="s">
        <v>4851</v>
      </c>
      <c r="K282" s="2"/>
      <c r="L282" s="1">
        <v>-10.0</v>
      </c>
      <c r="M282" s="1"/>
      <c r="N282" s="1">
        <v>9.698866666666667</v>
      </c>
      <c r="O282" s="1" t="s">
        <v>41</v>
      </c>
      <c r="P282" s="1" t="s">
        <v>4852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1" t="s">
        <v>37</v>
      </c>
      <c r="B283" s="1" t="s">
        <v>17</v>
      </c>
      <c r="C283" s="1">
        <v>308.0</v>
      </c>
      <c r="D283" s="1">
        <v>0.0</v>
      </c>
      <c r="E283" s="1" t="s">
        <v>4509</v>
      </c>
      <c r="F283" s="1" t="s">
        <v>44</v>
      </c>
      <c r="G283" s="1" t="s">
        <v>19</v>
      </c>
      <c r="H283" s="1" t="s">
        <v>4853</v>
      </c>
      <c r="I283" s="1" t="s">
        <v>4854</v>
      </c>
      <c r="J283" s="1" t="s">
        <v>4855</v>
      </c>
      <c r="K283" s="1" t="s">
        <v>4856</v>
      </c>
      <c r="L283" s="1">
        <v>-18.0</v>
      </c>
      <c r="M283" s="1">
        <v>0.004583333333333333</v>
      </c>
      <c r="N283" s="1">
        <v>4.245716666666667</v>
      </c>
      <c r="O283" s="1" t="s">
        <v>41</v>
      </c>
      <c r="P283" s="1" t="s">
        <v>4857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1" t="s">
        <v>16</v>
      </c>
      <c r="B284" s="1" t="s">
        <v>17</v>
      </c>
      <c r="C284" s="1">
        <v>558.0</v>
      </c>
      <c r="D284" s="1">
        <v>0.0</v>
      </c>
      <c r="E284" s="2"/>
      <c r="F284" s="1" t="s">
        <v>18</v>
      </c>
      <c r="G284" s="1" t="s">
        <v>19</v>
      </c>
      <c r="H284" s="1" t="s">
        <v>4858</v>
      </c>
      <c r="I284" s="1" t="s">
        <v>4859</v>
      </c>
      <c r="J284" s="1" t="s">
        <v>4859</v>
      </c>
      <c r="K284" s="2"/>
      <c r="L284" s="1">
        <v>-6.0</v>
      </c>
      <c r="M284" s="1"/>
      <c r="N284" s="1">
        <v>8.79825</v>
      </c>
      <c r="O284" s="1" t="s">
        <v>3903</v>
      </c>
      <c r="P284" s="1" t="s">
        <v>4860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1" t="s">
        <v>16</v>
      </c>
      <c r="B285" s="1" t="s">
        <v>17</v>
      </c>
      <c r="C285" s="1">
        <v>329.0</v>
      </c>
      <c r="D285" s="1">
        <v>0.0</v>
      </c>
      <c r="E285" s="2"/>
      <c r="F285" s="1" t="s">
        <v>18</v>
      </c>
      <c r="G285" s="1" t="s">
        <v>19</v>
      </c>
      <c r="H285" s="1" t="s">
        <v>4861</v>
      </c>
      <c r="I285" s="1" t="s">
        <v>4862</v>
      </c>
      <c r="J285" s="1" t="s">
        <v>4862</v>
      </c>
      <c r="K285" s="2"/>
      <c r="L285" s="1">
        <v>-9.0</v>
      </c>
      <c r="M285" s="1"/>
      <c r="N285" s="1">
        <v>5.83455</v>
      </c>
      <c r="O285" s="1" t="s">
        <v>3903</v>
      </c>
      <c r="P285" s="1" t="s">
        <v>4863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1" t="s">
        <v>37</v>
      </c>
      <c r="B286" s="1" t="s">
        <v>17</v>
      </c>
      <c r="C286" s="1">
        <v>239.0</v>
      </c>
      <c r="D286" s="1">
        <v>50.0</v>
      </c>
      <c r="E286" s="2"/>
      <c r="F286" s="1" t="s">
        <v>38</v>
      </c>
      <c r="G286" s="1" t="s">
        <v>19</v>
      </c>
      <c r="H286" s="1" t="s">
        <v>4864</v>
      </c>
      <c r="I286" s="1" t="s">
        <v>4865</v>
      </c>
      <c r="J286" s="1" t="s">
        <v>4865</v>
      </c>
      <c r="K286" s="2"/>
      <c r="L286" s="1">
        <v>-8.0</v>
      </c>
      <c r="M286" s="1"/>
      <c r="N286" s="1">
        <v>10.381283333333334</v>
      </c>
      <c r="O286" s="1" t="s">
        <v>41</v>
      </c>
      <c r="P286" s="1" t="s">
        <v>4866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1" t="s">
        <v>24</v>
      </c>
      <c r="B287" s="1" t="s">
        <v>17</v>
      </c>
      <c r="C287" s="3">
        <v>329.0</v>
      </c>
      <c r="D287" s="1">
        <v>0.0</v>
      </c>
      <c r="E287" s="1" t="s">
        <v>25</v>
      </c>
      <c r="F287" s="1" t="s">
        <v>18</v>
      </c>
      <c r="G287" s="1" t="s">
        <v>19</v>
      </c>
      <c r="H287" s="1" t="s">
        <v>4867</v>
      </c>
      <c r="I287" s="1" t="s">
        <v>4868</v>
      </c>
      <c r="J287" s="1" t="s">
        <v>4868</v>
      </c>
      <c r="K287" s="2"/>
      <c r="L287" s="1">
        <v>-16.0</v>
      </c>
      <c r="M287" s="1"/>
      <c r="N287" s="1">
        <v>5.7524</v>
      </c>
      <c r="O287" s="1" t="s">
        <v>3903</v>
      </c>
      <c r="P287" s="1" t="s">
        <v>4189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1" t="s">
        <v>24</v>
      </c>
      <c r="B288" s="1" t="s">
        <v>17</v>
      </c>
      <c r="C288" s="1">
        <v>552.0</v>
      </c>
      <c r="D288" s="1">
        <v>0.0</v>
      </c>
      <c r="E288" s="1" t="s">
        <v>25</v>
      </c>
      <c r="F288" s="1" t="s">
        <v>18</v>
      </c>
      <c r="G288" s="1" t="s">
        <v>19</v>
      </c>
      <c r="H288" s="1" t="s">
        <v>4869</v>
      </c>
      <c r="I288" s="1" t="s">
        <v>4870</v>
      </c>
      <c r="J288" s="1" t="s">
        <v>4870</v>
      </c>
      <c r="K288" s="2"/>
      <c r="L288" s="1">
        <v>-11.0</v>
      </c>
      <c r="M288" s="1"/>
      <c r="N288" s="1">
        <v>14.947866666666666</v>
      </c>
      <c r="O288" s="1" t="s">
        <v>3903</v>
      </c>
      <c r="P288" s="1" t="s">
        <v>4871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1" t="s">
        <v>16</v>
      </c>
      <c r="B289" s="1" t="s">
        <v>17</v>
      </c>
      <c r="C289" s="1">
        <v>575.0</v>
      </c>
      <c r="D289" s="1">
        <v>0.0</v>
      </c>
      <c r="E289" s="2"/>
      <c r="F289" s="1" t="s">
        <v>18</v>
      </c>
      <c r="G289" s="1" t="s">
        <v>19</v>
      </c>
      <c r="H289" s="1" t="s">
        <v>4872</v>
      </c>
      <c r="I289" s="1" t="s">
        <v>4873</v>
      </c>
      <c r="J289" s="1" t="s">
        <v>4873</v>
      </c>
      <c r="K289" s="2"/>
      <c r="L289" s="1">
        <v>-4.0</v>
      </c>
      <c r="M289" s="1"/>
      <c r="N289" s="1">
        <v>10.35605</v>
      </c>
      <c r="O289" s="1" t="s">
        <v>3903</v>
      </c>
      <c r="P289" s="1" t="s">
        <v>4874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1" t="s">
        <v>29</v>
      </c>
      <c r="B290" s="1" t="s">
        <v>17</v>
      </c>
      <c r="C290" s="1">
        <v>388.0</v>
      </c>
      <c r="D290" s="1">
        <v>0.0</v>
      </c>
      <c r="E290" s="1" t="s">
        <v>4875</v>
      </c>
      <c r="F290" s="1" t="s">
        <v>18</v>
      </c>
      <c r="G290" s="1" t="s">
        <v>19</v>
      </c>
      <c r="H290" s="1" t="s">
        <v>4876</v>
      </c>
      <c r="I290" s="1" t="s">
        <v>4877</v>
      </c>
      <c r="J290" s="1" t="s">
        <v>4877</v>
      </c>
      <c r="K290" s="2"/>
      <c r="L290" s="1">
        <v>-7.0</v>
      </c>
      <c r="M290" s="1"/>
      <c r="N290" s="1">
        <v>7.680666666666666</v>
      </c>
      <c r="O290" s="1" t="s">
        <v>3903</v>
      </c>
      <c r="P290" s="1" t="s">
        <v>4878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1" t="s">
        <v>29</v>
      </c>
      <c r="B291" s="1" t="s">
        <v>17</v>
      </c>
      <c r="C291" s="3">
        <v>321.0</v>
      </c>
      <c r="D291" s="1">
        <v>0.0</v>
      </c>
      <c r="E291" s="1" t="s">
        <v>4397</v>
      </c>
      <c r="F291" s="1" t="s">
        <v>18</v>
      </c>
      <c r="G291" s="1" t="s">
        <v>19</v>
      </c>
      <c r="H291" s="1" t="s">
        <v>4879</v>
      </c>
      <c r="I291" s="1" t="s">
        <v>4880</v>
      </c>
      <c r="J291" s="1" t="s">
        <v>4880</v>
      </c>
      <c r="K291" s="2"/>
      <c r="L291" s="1">
        <v>-5.0</v>
      </c>
      <c r="M291" s="1"/>
      <c r="N291" s="1">
        <v>9.55145</v>
      </c>
      <c r="O291" s="1" t="s">
        <v>3903</v>
      </c>
      <c r="P291" s="1" t="s">
        <v>4881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1" t="s">
        <v>29</v>
      </c>
      <c r="B292" s="1" t="s">
        <v>17</v>
      </c>
      <c r="C292" s="1">
        <v>553.0</v>
      </c>
      <c r="D292" s="1">
        <v>0.0</v>
      </c>
      <c r="E292" s="1" t="s">
        <v>4882</v>
      </c>
      <c r="F292" s="1" t="s">
        <v>18</v>
      </c>
      <c r="G292" s="1" t="s">
        <v>19</v>
      </c>
      <c r="H292" s="1" t="s">
        <v>4883</v>
      </c>
      <c r="I292" s="1" t="s">
        <v>4884</v>
      </c>
      <c r="J292" s="1" t="s">
        <v>4884</v>
      </c>
      <c r="K292" s="2"/>
      <c r="L292" s="1">
        <v>-2.0</v>
      </c>
      <c r="M292" s="1"/>
      <c r="N292" s="1">
        <v>12.1466</v>
      </c>
      <c r="O292" s="1" t="s">
        <v>3903</v>
      </c>
      <c r="P292" s="1" t="s">
        <v>4885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1" t="s">
        <v>16</v>
      </c>
      <c r="B293" s="1" t="s">
        <v>17</v>
      </c>
      <c r="C293" s="1">
        <v>792.0</v>
      </c>
      <c r="D293" s="1">
        <v>0.0</v>
      </c>
      <c r="E293" s="2"/>
      <c r="F293" s="1" t="s">
        <v>18</v>
      </c>
      <c r="G293" s="1" t="s">
        <v>19</v>
      </c>
      <c r="H293" s="1" t="s">
        <v>4886</v>
      </c>
      <c r="I293" s="1" t="s">
        <v>4887</v>
      </c>
      <c r="J293" s="1" t="s">
        <v>4887</v>
      </c>
      <c r="K293" s="2"/>
      <c r="L293" s="1">
        <v>-5.0</v>
      </c>
      <c r="M293" s="1"/>
      <c r="N293" s="1">
        <v>9.610216666666666</v>
      </c>
      <c r="O293" s="1" t="s">
        <v>3903</v>
      </c>
      <c r="P293" s="1" t="s">
        <v>4888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1" t="s">
        <v>24</v>
      </c>
      <c r="B294" s="1" t="s">
        <v>17</v>
      </c>
      <c r="C294" s="1">
        <v>607.0</v>
      </c>
      <c r="D294" s="1">
        <v>0.0</v>
      </c>
      <c r="E294" s="1" t="s">
        <v>25</v>
      </c>
      <c r="F294" s="1" t="s">
        <v>18</v>
      </c>
      <c r="G294" s="1" t="s">
        <v>19</v>
      </c>
      <c r="H294" s="1" t="s">
        <v>4889</v>
      </c>
      <c r="I294" s="1" t="s">
        <v>4890</v>
      </c>
      <c r="J294" s="1" t="s">
        <v>4890</v>
      </c>
      <c r="K294" s="2"/>
      <c r="L294" s="1">
        <v>-6.0</v>
      </c>
      <c r="M294" s="1"/>
      <c r="N294" s="1">
        <v>8.093283333333334</v>
      </c>
      <c r="O294" s="1" t="s">
        <v>3903</v>
      </c>
      <c r="P294" s="1" t="s">
        <v>4891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1" t="s">
        <v>24</v>
      </c>
      <c r="B295" s="1" t="s">
        <v>17</v>
      </c>
      <c r="C295" s="3">
        <v>369.0</v>
      </c>
      <c r="D295" s="1">
        <v>0.0</v>
      </c>
      <c r="E295" s="1" t="s">
        <v>25</v>
      </c>
      <c r="F295" s="1" t="s">
        <v>18</v>
      </c>
      <c r="G295" s="1" t="s">
        <v>19</v>
      </c>
      <c r="H295" s="1" t="s">
        <v>4892</v>
      </c>
      <c r="I295" s="1" t="s">
        <v>4893</v>
      </c>
      <c r="J295" s="1" t="s">
        <v>4893</v>
      </c>
      <c r="K295" s="2"/>
      <c r="L295" s="1">
        <v>-7.0</v>
      </c>
      <c r="M295" s="1"/>
      <c r="N295" s="1">
        <v>7.874783333333333</v>
      </c>
      <c r="O295" s="1" t="s">
        <v>3903</v>
      </c>
      <c r="P295" s="1" t="s">
        <v>4894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1" t="s">
        <v>37</v>
      </c>
      <c r="B296" s="1" t="s">
        <v>17</v>
      </c>
      <c r="C296" s="1">
        <v>289.0</v>
      </c>
      <c r="D296" s="1">
        <v>17.0</v>
      </c>
      <c r="E296" s="1" t="s">
        <v>3895</v>
      </c>
      <c r="F296" s="1" t="s">
        <v>44</v>
      </c>
      <c r="G296" s="1" t="s">
        <v>19</v>
      </c>
      <c r="H296" s="1" t="s">
        <v>4895</v>
      </c>
      <c r="I296" s="1" t="s">
        <v>4896</v>
      </c>
      <c r="J296" s="1" t="s">
        <v>4897</v>
      </c>
      <c r="K296" s="1" t="s">
        <v>4898</v>
      </c>
      <c r="L296" s="1">
        <v>-11.0</v>
      </c>
      <c r="M296" s="1">
        <v>0.0023833333333333332</v>
      </c>
      <c r="N296" s="1">
        <v>8.509733333333333</v>
      </c>
      <c r="O296" s="1" t="s">
        <v>41</v>
      </c>
      <c r="P296" s="1" t="s">
        <v>4899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1" t="s">
        <v>117</v>
      </c>
      <c r="B297" s="1" t="s">
        <v>17</v>
      </c>
      <c r="C297" s="1">
        <v>20.0</v>
      </c>
      <c r="D297" s="1">
        <v>35.0</v>
      </c>
      <c r="E297" s="2"/>
      <c r="F297" s="1" t="s">
        <v>38</v>
      </c>
      <c r="G297" s="1" t="s">
        <v>45</v>
      </c>
      <c r="H297" s="1" t="s">
        <v>4900</v>
      </c>
      <c r="I297" s="1" t="s">
        <v>4901</v>
      </c>
      <c r="J297" s="1" t="s">
        <v>4901</v>
      </c>
      <c r="K297" s="2"/>
      <c r="L297" s="1">
        <v>-3.0</v>
      </c>
      <c r="M297" s="1"/>
      <c r="N297" s="1">
        <v>1.6934833333333332</v>
      </c>
      <c r="O297" s="1" t="s">
        <v>120</v>
      </c>
      <c r="P297" s="1" t="s">
        <v>4902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1" t="s">
        <v>37</v>
      </c>
      <c r="B298" s="1" t="s">
        <v>17</v>
      </c>
      <c r="C298" s="3">
        <v>566.0</v>
      </c>
      <c r="D298" s="1">
        <v>141.0</v>
      </c>
      <c r="E298" s="2"/>
      <c r="F298" s="1" t="s">
        <v>38</v>
      </c>
      <c r="G298" s="1" t="s">
        <v>254</v>
      </c>
      <c r="H298" s="1" t="s">
        <v>4903</v>
      </c>
      <c r="I298" s="1" t="s">
        <v>4904</v>
      </c>
      <c r="J298" s="1" t="s">
        <v>4904</v>
      </c>
      <c r="K298" s="2"/>
      <c r="L298" s="1">
        <v>-8.0</v>
      </c>
      <c r="M298" s="1"/>
      <c r="N298" s="1">
        <v>10.9119</v>
      </c>
      <c r="O298" s="1" t="s">
        <v>41</v>
      </c>
      <c r="P298" s="1" t="s">
        <v>4905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1" t="s">
        <v>29</v>
      </c>
      <c r="B299" s="1" t="s">
        <v>17</v>
      </c>
      <c r="C299" s="1">
        <v>329.0</v>
      </c>
      <c r="D299" s="1">
        <v>0.0</v>
      </c>
      <c r="E299" s="1" t="s">
        <v>4906</v>
      </c>
      <c r="F299" s="1" t="s">
        <v>18</v>
      </c>
      <c r="G299" s="1" t="s">
        <v>19</v>
      </c>
      <c r="H299" s="1" t="s">
        <v>4907</v>
      </c>
      <c r="I299" s="1" t="s">
        <v>4908</v>
      </c>
      <c r="J299" s="1" t="s">
        <v>4908</v>
      </c>
      <c r="K299" s="2"/>
      <c r="L299" s="1">
        <v>-6.0</v>
      </c>
      <c r="M299" s="1"/>
      <c r="N299" s="1">
        <v>8.8159</v>
      </c>
      <c r="O299" s="1" t="s">
        <v>3903</v>
      </c>
      <c r="P299" s="1" t="s">
        <v>4909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1" t="s">
        <v>16</v>
      </c>
      <c r="B300" s="1" t="s">
        <v>17</v>
      </c>
      <c r="C300" s="1">
        <v>331.0</v>
      </c>
      <c r="D300" s="1">
        <v>0.0</v>
      </c>
      <c r="E300" s="2"/>
      <c r="F300" s="1" t="s">
        <v>18</v>
      </c>
      <c r="G300" s="1" t="s">
        <v>19</v>
      </c>
      <c r="H300" s="1" t="s">
        <v>4910</v>
      </c>
      <c r="I300" s="1" t="s">
        <v>4911</v>
      </c>
      <c r="J300" s="1" t="s">
        <v>4911</v>
      </c>
      <c r="K300" s="2"/>
      <c r="L300" s="1">
        <v>-5.0</v>
      </c>
      <c r="M300" s="1"/>
      <c r="N300" s="1">
        <v>9.4689</v>
      </c>
      <c r="O300" s="1" t="s">
        <v>3903</v>
      </c>
      <c r="P300" s="1" t="s">
        <v>4912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1" t="s">
        <v>29</v>
      </c>
      <c r="B301" s="1" t="s">
        <v>17</v>
      </c>
      <c r="C301" s="1">
        <v>264.0</v>
      </c>
      <c r="D301" s="1">
        <v>0.0</v>
      </c>
      <c r="E301" s="1" t="s">
        <v>4913</v>
      </c>
      <c r="F301" s="1" t="s">
        <v>18</v>
      </c>
      <c r="G301" s="1" t="s">
        <v>19</v>
      </c>
      <c r="H301" s="1" t="s">
        <v>4914</v>
      </c>
      <c r="I301" s="1" t="s">
        <v>4915</v>
      </c>
      <c r="J301" s="1" t="s">
        <v>4915</v>
      </c>
      <c r="K301" s="2"/>
      <c r="L301" s="1">
        <v>-8.0</v>
      </c>
      <c r="M301" s="1"/>
      <c r="N301" s="1">
        <v>6.1957</v>
      </c>
      <c r="O301" s="1" t="s">
        <v>3903</v>
      </c>
      <c r="P301" s="1" t="s">
        <v>4916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1" t="s">
        <v>24</v>
      </c>
      <c r="B302" s="1" t="s">
        <v>17</v>
      </c>
      <c r="C302" s="1">
        <v>329.0</v>
      </c>
      <c r="D302" s="1">
        <v>0.0</v>
      </c>
      <c r="E302" s="1" t="s">
        <v>25</v>
      </c>
      <c r="F302" s="1" t="s">
        <v>18</v>
      </c>
      <c r="G302" s="1" t="s">
        <v>19</v>
      </c>
      <c r="H302" s="1" t="s">
        <v>4917</v>
      </c>
      <c r="I302" s="1" t="s">
        <v>4918</v>
      </c>
      <c r="J302" s="1" t="s">
        <v>4918</v>
      </c>
      <c r="K302" s="2"/>
      <c r="L302" s="1">
        <v>-8.0</v>
      </c>
      <c r="M302" s="1"/>
      <c r="N302" s="1">
        <v>6.83375</v>
      </c>
      <c r="O302" s="1" t="s">
        <v>3903</v>
      </c>
      <c r="P302" s="1" t="s">
        <v>4919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1" t="s">
        <v>29</v>
      </c>
      <c r="B303" s="1" t="s">
        <v>17</v>
      </c>
      <c r="C303" s="1">
        <v>264.0</v>
      </c>
      <c r="D303" s="1">
        <v>0.0</v>
      </c>
      <c r="E303" s="1" t="s">
        <v>3169</v>
      </c>
      <c r="F303" s="1" t="s">
        <v>18</v>
      </c>
      <c r="G303" s="1" t="s">
        <v>19</v>
      </c>
      <c r="H303" s="1" t="s">
        <v>4920</v>
      </c>
      <c r="I303" s="1" t="s">
        <v>4921</v>
      </c>
      <c r="J303" s="1" t="s">
        <v>4921</v>
      </c>
      <c r="K303" s="2"/>
      <c r="L303" s="1">
        <v>-8.0</v>
      </c>
      <c r="M303" s="1"/>
      <c r="N303" s="1">
        <v>6.831283333333333</v>
      </c>
      <c r="O303" s="1" t="s">
        <v>3903</v>
      </c>
      <c r="P303" s="1" t="s">
        <v>3713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1" t="s">
        <v>37</v>
      </c>
      <c r="B304" s="1" t="s">
        <v>17</v>
      </c>
      <c r="C304" s="3">
        <v>368.0</v>
      </c>
      <c r="D304" s="1">
        <v>0.0</v>
      </c>
      <c r="E304" s="1" t="s">
        <v>3895</v>
      </c>
      <c r="F304" s="1" t="s">
        <v>44</v>
      </c>
      <c r="G304" s="1" t="s">
        <v>45</v>
      </c>
      <c r="H304" s="1" t="s">
        <v>4922</v>
      </c>
      <c r="I304" s="1" t="s">
        <v>4923</v>
      </c>
      <c r="J304" s="1" t="s">
        <v>4924</v>
      </c>
      <c r="K304" s="1" t="s">
        <v>4925</v>
      </c>
      <c r="L304" s="1">
        <v>-2.0</v>
      </c>
      <c r="M304" s="1">
        <v>0.007016666666666667</v>
      </c>
      <c r="N304" s="1">
        <v>11.509883333333333</v>
      </c>
      <c r="O304" s="1" t="s">
        <v>41</v>
      </c>
      <c r="P304" s="1" t="s">
        <v>4926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1" t="s">
        <v>24</v>
      </c>
      <c r="B305" s="1" t="s">
        <v>17</v>
      </c>
      <c r="C305" s="1">
        <v>289.0</v>
      </c>
      <c r="D305" s="1">
        <v>0.0</v>
      </c>
      <c r="E305" s="1" t="s">
        <v>25</v>
      </c>
      <c r="F305" s="1" t="s">
        <v>18</v>
      </c>
      <c r="G305" s="1" t="s">
        <v>19</v>
      </c>
      <c r="H305" s="1" t="s">
        <v>4927</v>
      </c>
      <c r="I305" s="1" t="s">
        <v>4928</v>
      </c>
      <c r="J305" s="1" t="s">
        <v>4928</v>
      </c>
      <c r="K305" s="2"/>
      <c r="L305" s="1">
        <v>-8.0</v>
      </c>
      <c r="M305" s="1"/>
      <c r="N305" s="1">
        <v>6.8121833333333335</v>
      </c>
      <c r="O305" s="1" t="s">
        <v>3903</v>
      </c>
      <c r="P305" s="1" t="s">
        <v>4929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1" t="s">
        <v>37</v>
      </c>
      <c r="B306" s="1" t="s">
        <v>17</v>
      </c>
      <c r="C306" s="1">
        <v>466.0</v>
      </c>
      <c r="D306" s="1">
        <v>0.0</v>
      </c>
      <c r="E306" s="1" t="s">
        <v>3895</v>
      </c>
      <c r="F306" s="1" t="s">
        <v>44</v>
      </c>
      <c r="G306" s="1" t="s">
        <v>19</v>
      </c>
      <c r="H306" s="1" t="s">
        <v>4930</v>
      </c>
      <c r="I306" s="1" t="s">
        <v>4931</v>
      </c>
      <c r="J306" s="1" t="s">
        <v>4932</v>
      </c>
      <c r="K306" s="1" t="s">
        <v>4933</v>
      </c>
      <c r="L306" s="1">
        <v>-3.0</v>
      </c>
      <c r="M306" s="1">
        <v>0.0022166666666666667</v>
      </c>
      <c r="N306" s="1">
        <v>68.10145</v>
      </c>
      <c r="O306" s="1" t="s">
        <v>41</v>
      </c>
      <c r="P306" s="1" t="s">
        <v>4934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1" t="s">
        <v>16</v>
      </c>
      <c r="B307" s="1" t="s">
        <v>17</v>
      </c>
      <c r="C307" s="1">
        <v>453.0</v>
      </c>
      <c r="D307" s="1">
        <v>0.0</v>
      </c>
      <c r="E307" s="2"/>
      <c r="F307" s="1" t="s">
        <v>18</v>
      </c>
      <c r="G307" s="1" t="s">
        <v>19</v>
      </c>
      <c r="H307" s="1" t="s">
        <v>4935</v>
      </c>
      <c r="I307" s="1" t="s">
        <v>4936</v>
      </c>
      <c r="J307" s="1" t="s">
        <v>4936</v>
      </c>
      <c r="K307" s="2"/>
      <c r="L307" s="1">
        <v>-11.0</v>
      </c>
      <c r="M307" s="1"/>
      <c r="N307" s="1">
        <v>3.4646333333333335</v>
      </c>
      <c r="O307" s="1" t="s">
        <v>3903</v>
      </c>
      <c r="P307" s="1" t="s">
        <v>4177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1" t="s">
        <v>37</v>
      </c>
      <c r="B308" s="1" t="s">
        <v>17</v>
      </c>
      <c r="C308" s="3">
        <v>387.0</v>
      </c>
      <c r="D308" s="1">
        <v>0.0</v>
      </c>
      <c r="E308" s="1" t="s">
        <v>3895</v>
      </c>
      <c r="F308" s="1" t="s">
        <v>44</v>
      </c>
      <c r="G308" s="1" t="s">
        <v>19</v>
      </c>
      <c r="H308" s="1" t="s">
        <v>4937</v>
      </c>
      <c r="I308" s="1" t="s">
        <v>4938</v>
      </c>
      <c r="J308" s="1" t="s">
        <v>4939</v>
      </c>
      <c r="K308" s="1" t="s">
        <v>4940</v>
      </c>
      <c r="L308" s="1">
        <v>-15.0</v>
      </c>
      <c r="M308" s="1">
        <v>0.002766666666666667</v>
      </c>
      <c r="N308" s="1">
        <v>8.8114</v>
      </c>
      <c r="O308" s="1" t="s">
        <v>41</v>
      </c>
      <c r="P308" s="1" t="s">
        <v>4941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1" t="s">
        <v>24</v>
      </c>
      <c r="B309" s="1" t="s">
        <v>17</v>
      </c>
      <c r="C309" s="3">
        <v>264.0</v>
      </c>
      <c r="D309" s="1">
        <v>0.0</v>
      </c>
      <c r="E309" s="1" t="s">
        <v>25</v>
      </c>
      <c r="F309" s="1" t="s">
        <v>18</v>
      </c>
      <c r="G309" s="1" t="s">
        <v>19</v>
      </c>
      <c r="H309" s="1" t="s">
        <v>4942</v>
      </c>
      <c r="I309" s="1" t="s">
        <v>4943</v>
      </c>
      <c r="J309" s="1" t="s">
        <v>4943</v>
      </c>
      <c r="K309" s="2"/>
      <c r="L309" s="1">
        <v>-6.0</v>
      </c>
      <c r="M309" s="1"/>
      <c r="N309" s="1">
        <v>14.095566666666667</v>
      </c>
      <c r="O309" s="1" t="s">
        <v>3903</v>
      </c>
      <c r="P309" s="1" t="s">
        <v>3913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1" t="s">
        <v>117</v>
      </c>
      <c r="B310" s="1" t="s">
        <v>17</v>
      </c>
      <c r="C310" s="1">
        <v>20.0</v>
      </c>
      <c r="D310" s="1">
        <v>35.0</v>
      </c>
      <c r="E310" s="2"/>
      <c r="F310" s="1" t="s">
        <v>38</v>
      </c>
      <c r="G310" s="1" t="s">
        <v>45</v>
      </c>
      <c r="H310" s="1" t="s">
        <v>4944</v>
      </c>
      <c r="I310" s="1" t="s">
        <v>4945</v>
      </c>
      <c r="J310" s="1" t="s">
        <v>4945</v>
      </c>
      <c r="K310" s="2"/>
      <c r="L310" s="1">
        <v>-4.0</v>
      </c>
      <c r="M310" s="1"/>
      <c r="N310" s="1">
        <v>0.02645</v>
      </c>
      <c r="O310" s="1" t="s">
        <v>120</v>
      </c>
      <c r="P310" s="1" t="s">
        <v>4946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1" t="s">
        <v>24</v>
      </c>
      <c r="B311" s="1" t="s">
        <v>17</v>
      </c>
      <c r="C311" s="1">
        <v>592.0</v>
      </c>
      <c r="D311" s="1">
        <v>0.0</v>
      </c>
      <c r="E311" s="1" t="s">
        <v>25</v>
      </c>
      <c r="F311" s="1" t="s">
        <v>18</v>
      </c>
      <c r="G311" s="1" t="s">
        <v>19</v>
      </c>
      <c r="H311" s="1" t="s">
        <v>4947</v>
      </c>
      <c r="I311" s="1" t="s">
        <v>4948</v>
      </c>
      <c r="J311" s="1" t="s">
        <v>4948</v>
      </c>
      <c r="K311" s="2"/>
      <c r="L311" s="1">
        <v>-2.0</v>
      </c>
      <c r="M311" s="1"/>
      <c r="N311" s="1">
        <v>12.471816666666667</v>
      </c>
      <c r="O311" s="1" t="s">
        <v>3903</v>
      </c>
      <c r="P311" s="1" t="s">
        <v>4949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1" t="s">
        <v>29</v>
      </c>
      <c r="B312" s="1" t="s">
        <v>17</v>
      </c>
      <c r="C312" s="1">
        <v>323.0</v>
      </c>
      <c r="D312" s="1">
        <v>0.0</v>
      </c>
      <c r="E312" s="1" t="s">
        <v>1592</v>
      </c>
      <c r="F312" s="1" t="s">
        <v>18</v>
      </c>
      <c r="G312" s="1" t="s">
        <v>19</v>
      </c>
      <c r="H312" s="1" t="s">
        <v>4950</v>
      </c>
      <c r="I312" s="1" t="s">
        <v>4951</v>
      </c>
      <c r="J312" s="1" t="s">
        <v>4951</v>
      </c>
      <c r="K312" s="2"/>
      <c r="L312" s="1">
        <v>12.0</v>
      </c>
      <c r="M312" s="1"/>
      <c r="N312" s="1">
        <v>27.06045</v>
      </c>
      <c r="O312" s="1" t="s">
        <v>3903</v>
      </c>
      <c r="P312" s="1" t="s">
        <v>4952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1" t="s">
        <v>16</v>
      </c>
      <c r="B313" s="1" t="s">
        <v>17</v>
      </c>
      <c r="C313" s="3">
        <v>4606.0</v>
      </c>
      <c r="D313" s="1">
        <v>0.0</v>
      </c>
      <c r="E313" s="2"/>
      <c r="F313" s="1" t="s">
        <v>18</v>
      </c>
      <c r="G313" s="1" t="s">
        <v>45</v>
      </c>
      <c r="H313" s="1" t="s">
        <v>4953</v>
      </c>
      <c r="I313" s="1" t="s">
        <v>4954</v>
      </c>
      <c r="J313" s="1" t="s">
        <v>4954</v>
      </c>
      <c r="K313" s="2"/>
      <c r="L313" s="1">
        <v>6.0</v>
      </c>
      <c r="M313" s="1"/>
      <c r="N313" s="1">
        <v>33.51071666666667</v>
      </c>
      <c r="O313" s="1" t="s">
        <v>3903</v>
      </c>
      <c r="P313" s="1" t="s">
        <v>4955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2"/>
      <c r="B317" s="2"/>
      <c r="C317" s="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2"/>
      <c r="B322" s="2"/>
      <c r="C322" s="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2"/>
      <c r="B346" s="2"/>
      <c r="C346" s="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2"/>
      <c r="B347" s="2"/>
      <c r="C347" s="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2"/>
      <c r="B351" s="2"/>
      <c r="C351" s="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2"/>
      <c r="B353" s="2"/>
      <c r="C353" s="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2"/>
      <c r="B363" s="2"/>
      <c r="C363" s="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2"/>
      <c r="B380" s="2"/>
      <c r="C380" s="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2"/>
      <c r="B385" s="2"/>
      <c r="C385" s="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2"/>
      <c r="B393" s="2"/>
      <c r="C393" s="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2"/>
      <c r="B397" s="2"/>
      <c r="C397" s="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2"/>
      <c r="B399" s="2"/>
      <c r="C399" s="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2"/>
      <c r="B400" s="2"/>
      <c r="C400" s="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2"/>
      <c r="B406" s="2"/>
      <c r="C406" s="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2"/>
      <c r="B408" s="2"/>
      <c r="C408" s="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2"/>
      <c r="B409" s="2"/>
      <c r="C409" s="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2"/>
      <c r="B410" s="2"/>
      <c r="C410" s="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2"/>
      <c r="B416" s="2"/>
      <c r="C416" s="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2"/>
      <c r="B417" s="2"/>
      <c r="C417" s="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2"/>
      <c r="B418" s="2"/>
      <c r="C418" s="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2"/>
      <c r="B424" s="2"/>
      <c r="C424" s="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2"/>
      <c r="B428" s="2"/>
      <c r="C428" s="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2"/>
      <c r="B429" s="2"/>
      <c r="C429" s="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2"/>
      <c r="B432" s="2"/>
      <c r="C432" s="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2"/>
      <c r="B433" s="2"/>
      <c r="C433" s="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2"/>
      <c r="B441" s="2"/>
      <c r="C441" s="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2"/>
      <c r="B442" s="2"/>
      <c r="C442" s="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2"/>
      <c r="B457" s="2"/>
      <c r="C457" s="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2"/>
      <c r="B461" s="2"/>
      <c r="C461" s="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2"/>
      <c r="B462" s="2"/>
      <c r="C462" s="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2"/>
      <c r="B465" s="2"/>
      <c r="C465" s="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2"/>
      <c r="B468" s="2"/>
      <c r="C468" s="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2"/>
      <c r="B474" s="2"/>
      <c r="C474" s="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2"/>
      <c r="B475" s="2"/>
      <c r="C475" s="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2"/>
      <c r="B476" s="2"/>
      <c r="C476" s="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2"/>
      <c r="B481" s="2"/>
      <c r="C481" s="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2"/>
      <c r="B482" s="2"/>
      <c r="C482" s="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2"/>
      <c r="B487" s="2"/>
      <c r="C487" s="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2"/>
      <c r="B488" s="2"/>
      <c r="C488" s="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2"/>
      <c r="B498" s="2"/>
      <c r="C498" s="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2"/>
      <c r="B503" s="2"/>
      <c r="C503" s="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2"/>
      <c r="B507" s="2"/>
      <c r="C507" s="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2"/>
      <c r="B512" s="2"/>
      <c r="C512" s="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2"/>
      <c r="B522" s="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2"/>
      <c r="B523" s="2"/>
      <c r="C523" s="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2"/>
      <c r="B538" s="2"/>
      <c r="C538" s="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2"/>
      <c r="B543" s="2"/>
      <c r="C543" s="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2"/>
      <c r="B544" s="2"/>
      <c r="C544" s="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2"/>
      <c r="B553" s="2"/>
      <c r="C553" s="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2"/>
      <c r="C557" s="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2"/>
      <c r="B565" s="2"/>
      <c r="C565" s="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2"/>
      <c r="C569" s="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2"/>
      <c r="B573" s="2"/>
      <c r="C573" s="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2"/>
      <c r="B575" s="2"/>
      <c r="C575" s="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2"/>
      <c r="B576" s="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2"/>
      <c r="B587" s="4"/>
      <c r="C587" s="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2"/>
      <c r="B588" s="2"/>
      <c r="C588" s="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2"/>
      <c r="B597" s="2"/>
      <c r="C597" s="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2"/>
      <c r="B599" s="2"/>
      <c r="C599" s="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2"/>
      <c r="B602" s="2"/>
      <c r="C602" s="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2"/>
      <c r="B606" s="2"/>
      <c r="C606" s="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2"/>
      <c r="B608" s="2"/>
      <c r="C608" s="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2"/>
      <c r="B615" s="2"/>
      <c r="C615" s="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2"/>
      <c r="B621" s="2"/>
      <c r="C621" s="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2"/>
      <c r="B629" s="2"/>
      <c r="C629" s="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2"/>
      <c r="B636" s="2"/>
      <c r="C636" s="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S643" s="2"/>
      <c r="T643" s="2"/>
      <c r="U643" s="2"/>
      <c r="V643" s="2"/>
      <c r="W643" s="2"/>
      <c r="X643" s="2"/>
      <c r="Y643" s="2"/>
      <c r="Z643" s="2"/>
      <c r="AB643" s="2"/>
      <c r="AC643" s="2"/>
      <c r="AD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2"/>
      <c r="B653" s="2"/>
      <c r="C653" s="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2"/>
      <c r="B668" s="4"/>
      <c r="C668" s="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2"/>
      <c r="B672" s="2"/>
      <c r="C672" s="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2"/>
      <c r="B679" s="2"/>
      <c r="C679" s="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2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2"/>
      <c r="B726" s="2"/>
      <c r="C726" s="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2"/>
      <c r="B727" s="2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2"/>
      <c r="B731" s="2"/>
      <c r="C731" s="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S738" s="2"/>
      <c r="T738" s="2"/>
      <c r="U738" s="2"/>
      <c r="V738" s="2"/>
      <c r="W738" s="2"/>
      <c r="X738" s="2"/>
      <c r="Y738" s="2"/>
      <c r="Z738" s="2"/>
      <c r="AB738" s="2"/>
      <c r="AC738" s="2"/>
      <c r="AD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S741" s="2"/>
      <c r="T741" s="2"/>
      <c r="U741" s="2"/>
      <c r="V741" s="2"/>
      <c r="W741" s="2"/>
      <c r="X741" s="2"/>
      <c r="Y741" s="2"/>
      <c r="Z741" s="2"/>
      <c r="AB741" s="2"/>
      <c r="AC741" s="2"/>
      <c r="AD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2"/>
      <c r="B746" s="2"/>
      <c r="C746" s="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S750" s="2"/>
      <c r="T750" s="2"/>
      <c r="U750" s="2"/>
      <c r="V750" s="2"/>
      <c r="W750" s="2"/>
      <c r="X750" s="2"/>
      <c r="Y750" s="2"/>
      <c r="Z750" s="2"/>
      <c r="AB750" s="2"/>
      <c r="AC750" s="2"/>
      <c r="AD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S754" s="2"/>
      <c r="T754" s="2"/>
      <c r="U754" s="2"/>
      <c r="V754" s="2"/>
      <c r="W754" s="2"/>
      <c r="X754" s="2"/>
      <c r="Y754" s="2"/>
      <c r="Z754" s="2"/>
      <c r="AB754" s="2"/>
      <c r="AC754" s="2"/>
      <c r="AD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S756" s="2"/>
      <c r="T756" s="2"/>
      <c r="U756" s="2"/>
      <c r="V756" s="2"/>
      <c r="W756" s="2"/>
      <c r="X756" s="2"/>
      <c r="Y756" s="2"/>
      <c r="Z756" s="2"/>
      <c r="AB756" s="2"/>
      <c r="AC756" s="2"/>
      <c r="AD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S758" s="2"/>
      <c r="T758" s="2"/>
      <c r="U758" s="2"/>
      <c r="V758" s="2"/>
      <c r="W758" s="2"/>
      <c r="X758" s="2"/>
      <c r="Y758" s="2"/>
      <c r="Z758" s="2"/>
      <c r="AB758" s="2"/>
      <c r="AC758" s="2"/>
      <c r="AD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S760" s="2"/>
      <c r="T760" s="2"/>
      <c r="U760" s="2"/>
      <c r="V760" s="2"/>
      <c r="W760" s="2"/>
      <c r="X760" s="2"/>
      <c r="Y760" s="2"/>
      <c r="Z760" s="2"/>
      <c r="AB760" s="2"/>
      <c r="AC760" s="2"/>
      <c r="AD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S761" s="2"/>
      <c r="T761" s="2"/>
      <c r="U761" s="2"/>
      <c r="V761" s="2"/>
      <c r="W761" s="2"/>
      <c r="X761" s="2"/>
      <c r="Y761" s="2"/>
      <c r="Z761" s="2"/>
      <c r="AB761" s="2"/>
      <c r="AC761" s="2"/>
      <c r="AD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S763" s="2"/>
      <c r="T763" s="2"/>
      <c r="U763" s="2"/>
      <c r="V763" s="2"/>
      <c r="W763" s="2"/>
      <c r="X763" s="2"/>
      <c r="Y763" s="2"/>
      <c r="Z763" s="2"/>
      <c r="AB763" s="2"/>
      <c r="AC763" s="2"/>
      <c r="AD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S769" s="2"/>
      <c r="T769" s="2"/>
      <c r="U769" s="2"/>
      <c r="V769" s="2"/>
      <c r="W769" s="2"/>
      <c r="X769" s="2"/>
      <c r="Y769" s="2"/>
      <c r="Z769" s="2"/>
      <c r="AB769" s="2"/>
      <c r="AC769" s="2"/>
      <c r="AD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S772" s="2"/>
      <c r="T772" s="2"/>
      <c r="U772" s="2"/>
      <c r="V772" s="2"/>
      <c r="W772" s="2"/>
      <c r="X772" s="2"/>
      <c r="Y772" s="2"/>
      <c r="Z772" s="2"/>
      <c r="AB772" s="2"/>
      <c r="AC772" s="2"/>
      <c r="AD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S773" s="2"/>
      <c r="T773" s="2"/>
      <c r="U773" s="2"/>
      <c r="V773" s="2"/>
      <c r="W773" s="2"/>
      <c r="X773" s="2"/>
      <c r="Y773" s="2"/>
      <c r="Z773" s="2"/>
      <c r="AB773" s="2"/>
      <c r="AC773" s="2"/>
      <c r="AD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S775" s="2"/>
      <c r="T775" s="2"/>
      <c r="U775" s="2"/>
      <c r="V775" s="2"/>
      <c r="W775" s="2"/>
      <c r="X775" s="2"/>
      <c r="Y775" s="2"/>
      <c r="Z775" s="2"/>
      <c r="AB775" s="2"/>
      <c r="AC775" s="2"/>
      <c r="AD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S776" s="2"/>
      <c r="T776" s="2"/>
      <c r="U776" s="2"/>
      <c r="V776" s="2"/>
      <c r="W776" s="2"/>
      <c r="X776" s="2"/>
      <c r="Y776" s="2"/>
      <c r="Z776" s="2"/>
      <c r="AB776" s="2"/>
      <c r="AC776" s="2"/>
      <c r="AD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S777" s="2"/>
      <c r="T777" s="2"/>
      <c r="U777" s="2"/>
      <c r="V777" s="2"/>
      <c r="W777" s="2"/>
      <c r="X777" s="2"/>
      <c r="Y777" s="2"/>
      <c r="Z777" s="2"/>
      <c r="AB777" s="2"/>
      <c r="AC777" s="2"/>
      <c r="AD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S779" s="2"/>
      <c r="T779" s="2"/>
      <c r="U779" s="2"/>
      <c r="V779" s="2"/>
      <c r="W779" s="2"/>
      <c r="X779" s="2"/>
      <c r="Y779" s="2"/>
      <c r="Z779" s="2"/>
      <c r="AB779" s="2"/>
      <c r="AC779" s="2"/>
      <c r="AD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S780" s="2"/>
      <c r="T780" s="2"/>
      <c r="U780" s="2"/>
      <c r="V780" s="2"/>
      <c r="W780" s="2"/>
      <c r="X780" s="2"/>
      <c r="Y780" s="2"/>
      <c r="Z780" s="2"/>
      <c r="AB780" s="2"/>
      <c r="AC780" s="2"/>
      <c r="AD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S781" s="2"/>
      <c r="T781" s="2"/>
      <c r="U781" s="2"/>
      <c r="V781" s="2"/>
      <c r="W781" s="2"/>
      <c r="X781" s="2"/>
      <c r="Y781" s="2"/>
      <c r="Z781" s="2"/>
      <c r="AB781" s="2"/>
      <c r="AC781" s="2"/>
      <c r="AD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S782" s="2"/>
      <c r="T782" s="2"/>
      <c r="U782" s="2"/>
      <c r="V782" s="2"/>
      <c r="W782" s="2"/>
      <c r="X782" s="2"/>
      <c r="Y782" s="2"/>
      <c r="Z782" s="2"/>
      <c r="AB782" s="2"/>
      <c r="AC782" s="2"/>
      <c r="AD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S786" s="2"/>
      <c r="T786" s="2"/>
      <c r="U786" s="2"/>
      <c r="V786" s="2"/>
      <c r="W786" s="2"/>
      <c r="X786" s="2"/>
      <c r="Y786" s="2"/>
      <c r="Z786" s="2"/>
      <c r="AB786" s="2"/>
      <c r="AC786" s="2"/>
      <c r="AD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O787" s="2"/>
      <c r="P787" s="2"/>
      <c r="Q787" s="2"/>
      <c r="S787" s="2"/>
      <c r="T787" s="2"/>
      <c r="U787" s="2"/>
      <c r="V787" s="2"/>
      <c r="W787" s="2"/>
      <c r="X787" s="2"/>
      <c r="Y787" s="2"/>
      <c r="Z787" s="2"/>
      <c r="AB787" s="2"/>
      <c r="AC787" s="2"/>
      <c r="AD787" s="2"/>
      <c r="AE787" s="2"/>
      <c r="AF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S788" s="2"/>
      <c r="T788" s="2"/>
      <c r="U788" s="2"/>
      <c r="V788" s="2"/>
      <c r="W788" s="2"/>
      <c r="X788" s="2"/>
      <c r="Y788" s="2"/>
      <c r="Z788" s="2"/>
      <c r="AB788" s="2"/>
      <c r="AC788" s="2"/>
      <c r="AD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S790" s="2"/>
      <c r="T790" s="2"/>
      <c r="U790" s="2"/>
      <c r="V790" s="2"/>
      <c r="W790" s="2"/>
      <c r="X790" s="2"/>
      <c r="Y790" s="2"/>
      <c r="Z790" s="2"/>
      <c r="AB790" s="2"/>
      <c r="AC790" s="2"/>
      <c r="AD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S793" s="2"/>
      <c r="T793" s="2"/>
      <c r="U793" s="2"/>
      <c r="V793" s="2"/>
      <c r="W793" s="2"/>
      <c r="X793" s="2"/>
      <c r="Y793" s="2"/>
      <c r="Z793" s="2"/>
      <c r="AB793" s="2"/>
      <c r="AC793" s="2"/>
      <c r="AD793" s="2"/>
      <c r="AE793" s="2"/>
      <c r="AF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S795" s="2"/>
      <c r="T795" s="2"/>
      <c r="U795" s="2"/>
      <c r="V795" s="2"/>
      <c r="W795" s="2"/>
      <c r="X795" s="2"/>
      <c r="Y795" s="2"/>
      <c r="Z795" s="2"/>
      <c r="AB795" s="2"/>
      <c r="AC795" s="2"/>
      <c r="AD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S797" s="2"/>
      <c r="T797" s="2"/>
      <c r="U797" s="2"/>
      <c r="V797" s="2"/>
      <c r="W797" s="2"/>
      <c r="X797" s="2"/>
      <c r="Y797" s="2"/>
      <c r="Z797" s="2"/>
      <c r="AB797" s="2"/>
      <c r="AC797" s="2"/>
      <c r="AD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S798" s="2"/>
      <c r="T798" s="2"/>
      <c r="U798" s="2"/>
      <c r="V798" s="2"/>
      <c r="W798" s="2"/>
      <c r="X798" s="2"/>
      <c r="Y798" s="2"/>
      <c r="Z798" s="2"/>
      <c r="AB798" s="2"/>
      <c r="AC798" s="2"/>
      <c r="AD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S803" s="2"/>
      <c r="T803" s="2"/>
      <c r="U803" s="2"/>
      <c r="V803" s="2"/>
      <c r="W803" s="2"/>
      <c r="X803" s="2"/>
      <c r="Y803" s="2"/>
      <c r="Z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2"/>
      <c r="C805" s="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S805" s="2"/>
      <c r="T805" s="2"/>
      <c r="U805" s="2"/>
      <c r="V805" s="2"/>
      <c r="W805" s="2"/>
      <c r="X805" s="2"/>
      <c r="Y805" s="2"/>
      <c r="Z805" s="2"/>
      <c r="AB805" s="2"/>
      <c r="AC805" s="2"/>
      <c r="AD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S806" s="2"/>
      <c r="T806" s="2"/>
      <c r="U806" s="2"/>
      <c r="V806" s="2"/>
      <c r="W806" s="2"/>
      <c r="X806" s="2"/>
      <c r="Y806" s="2"/>
      <c r="Z806" s="2"/>
      <c r="AB806" s="2"/>
      <c r="AC806" s="2"/>
      <c r="AD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O807" s="2"/>
      <c r="P807" s="2"/>
      <c r="Q807" s="2"/>
      <c r="S807" s="2"/>
      <c r="T807" s="2"/>
      <c r="U807" s="2"/>
      <c r="V807" s="2"/>
      <c r="W807" s="2"/>
      <c r="X807" s="2"/>
      <c r="Y807" s="2"/>
      <c r="Z807" s="2"/>
      <c r="AB807" s="2"/>
      <c r="AC807" s="2"/>
      <c r="AD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S809" s="2"/>
      <c r="T809" s="2"/>
      <c r="U809" s="2"/>
      <c r="V809" s="2"/>
      <c r="W809" s="2"/>
      <c r="X809" s="2"/>
      <c r="Y809" s="2"/>
      <c r="Z809" s="2"/>
      <c r="AB809" s="2"/>
      <c r="AC809" s="2"/>
      <c r="AD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S810" s="2"/>
      <c r="T810" s="2"/>
      <c r="U810" s="2"/>
      <c r="V810" s="2"/>
      <c r="W810" s="2"/>
      <c r="X810" s="2"/>
      <c r="Y810" s="2"/>
      <c r="Z810" s="2"/>
      <c r="AB810" s="2"/>
      <c r="AC810" s="2"/>
      <c r="AD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S811" s="2"/>
      <c r="T811" s="2"/>
      <c r="U811" s="2"/>
      <c r="V811" s="2"/>
      <c r="W811" s="2"/>
      <c r="X811" s="2"/>
      <c r="Y811" s="2"/>
      <c r="Z811" s="2"/>
      <c r="AB811" s="2"/>
      <c r="AC811" s="2"/>
      <c r="AD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S816" s="2"/>
      <c r="T816" s="2"/>
      <c r="U816" s="2"/>
      <c r="V816" s="2"/>
      <c r="W816" s="2"/>
      <c r="X816" s="2"/>
      <c r="Y816" s="2"/>
      <c r="Z816" s="2"/>
      <c r="AB816" s="2"/>
      <c r="AC816" s="2"/>
      <c r="AD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S818" s="2"/>
      <c r="T818" s="2"/>
      <c r="U818" s="2"/>
      <c r="V818" s="2"/>
      <c r="W818" s="2"/>
      <c r="X818" s="2"/>
      <c r="Y818" s="2"/>
      <c r="Z818" s="2"/>
      <c r="AB818" s="2"/>
      <c r="AC818" s="2"/>
      <c r="AD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S819" s="2"/>
      <c r="T819" s="2"/>
      <c r="U819" s="2"/>
      <c r="V819" s="2"/>
      <c r="W819" s="2"/>
      <c r="X819" s="2"/>
      <c r="Y819" s="2"/>
      <c r="Z819" s="2"/>
      <c r="AB819" s="2"/>
      <c r="AC819" s="2"/>
      <c r="AD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S821" s="2"/>
      <c r="T821" s="2"/>
      <c r="U821" s="2"/>
      <c r="V821" s="2"/>
      <c r="W821" s="2"/>
      <c r="X821" s="2"/>
      <c r="Y821" s="2"/>
      <c r="Z821" s="2"/>
      <c r="AB821" s="2"/>
      <c r="AC821" s="2"/>
      <c r="AD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S822" s="2"/>
      <c r="T822" s="2"/>
      <c r="U822" s="2"/>
      <c r="V822" s="2"/>
      <c r="W822" s="2"/>
      <c r="X822" s="2"/>
      <c r="Y822" s="2"/>
      <c r="Z822" s="2"/>
      <c r="AB822" s="2"/>
      <c r="AC822" s="2"/>
      <c r="AD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S825" s="2"/>
      <c r="T825" s="2"/>
      <c r="U825" s="2"/>
      <c r="V825" s="2"/>
      <c r="W825" s="2"/>
      <c r="X825" s="2"/>
      <c r="Y825" s="2"/>
      <c r="Z825" s="2"/>
      <c r="AB825" s="2"/>
      <c r="AC825" s="2"/>
      <c r="AD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O826" s="2"/>
      <c r="P826" s="2"/>
      <c r="Q826" s="2"/>
      <c r="S826" s="2"/>
      <c r="T826" s="2"/>
      <c r="U826" s="2"/>
      <c r="V826" s="2"/>
      <c r="W826" s="2"/>
      <c r="X826" s="2"/>
      <c r="Y826" s="2"/>
      <c r="Z826" s="2"/>
      <c r="AB826" s="2"/>
      <c r="AC826" s="2"/>
      <c r="AD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S827" s="2"/>
      <c r="T827" s="2"/>
      <c r="U827" s="2"/>
      <c r="V827" s="2"/>
      <c r="W827" s="2"/>
      <c r="X827" s="2"/>
      <c r="Y827" s="2"/>
      <c r="Z827" s="2"/>
      <c r="AB827" s="2"/>
      <c r="AC827" s="2"/>
      <c r="AD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S828" s="2"/>
      <c r="T828" s="2"/>
      <c r="U828" s="2"/>
      <c r="V828" s="2"/>
      <c r="W828" s="2"/>
      <c r="X828" s="2"/>
      <c r="Y828" s="2"/>
      <c r="Z828" s="2"/>
      <c r="AB828" s="2"/>
      <c r="AC828" s="2"/>
      <c r="AD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S829" s="2"/>
      <c r="T829" s="2"/>
      <c r="U829" s="2"/>
      <c r="V829" s="2"/>
      <c r="W829" s="2"/>
      <c r="X829" s="2"/>
      <c r="Y829" s="2"/>
      <c r="Z829" s="2"/>
      <c r="AB829" s="2"/>
      <c r="AC829" s="2"/>
      <c r="AD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O831" s="2"/>
      <c r="P831" s="2"/>
      <c r="Q831" s="2"/>
      <c r="S831" s="2"/>
      <c r="T831" s="2"/>
      <c r="U831" s="2"/>
      <c r="V831" s="2"/>
      <c r="W831" s="2"/>
      <c r="X831" s="2"/>
      <c r="Y831" s="2"/>
      <c r="Z831" s="2"/>
      <c r="AB831" s="2"/>
      <c r="AC831" s="2"/>
      <c r="AD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S832" s="2"/>
      <c r="T832" s="2"/>
      <c r="U832" s="2"/>
      <c r="V832" s="2"/>
      <c r="W832" s="2"/>
      <c r="X832" s="2"/>
      <c r="Y832" s="2"/>
      <c r="Z832" s="2"/>
      <c r="AB832" s="2"/>
      <c r="AC832" s="2"/>
      <c r="AD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O834" s="2"/>
      <c r="P834" s="2"/>
      <c r="Q834" s="2"/>
      <c r="S834" s="2"/>
      <c r="T834" s="2"/>
      <c r="U834" s="2"/>
      <c r="V834" s="2"/>
      <c r="W834" s="2"/>
      <c r="X834" s="2"/>
      <c r="Y834" s="2"/>
      <c r="Z834" s="2"/>
      <c r="AB834" s="2"/>
      <c r="AC834" s="2"/>
      <c r="AD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S835" s="2"/>
      <c r="T835" s="2"/>
      <c r="U835" s="2"/>
      <c r="V835" s="2"/>
      <c r="W835" s="2"/>
      <c r="X835" s="2"/>
      <c r="Y835" s="2"/>
      <c r="Z835" s="2"/>
      <c r="AB835" s="2"/>
      <c r="AC835" s="2"/>
      <c r="AD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O836" s="2"/>
      <c r="P836" s="2"/>
      <c r="Q836" s="2"/>
      <c r="S836" s="2"/>
      <c r="T836" s="2"/>
      <c r="U836" s="2"/>
      <c r="V836" s="2"/>
      <c r="W836" s="2"/>
      <c r="X836" s="2"/>
      <c r="Y836" s="2"/>
      <c r="Z836" s="2"/>
      <c r="AB836" s="2"/>
      <c r="AC836" s="2"/>
      <c r="AD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S838" s="2"/>
      <c r="T838" s="2"/>
      <c r="U838" s="2"/>
      <c r="V838" s="2"/>
      <c r="W838" s="2"/>
      <c r="X838" s="2"/>
      <c r="Y838" s="2"/>
      <c r="Z838" s="2"/>
      <c r="AB838" s="2"/>
      <c r="AC838" s="2"/>
      <c r="AD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S843" s="2"/>
      <c r="T843" s="2"/>
      <c r="U843" s="2"/>
      <c r="V843" s="2"/>
      <c r="W843" s="2"/>
      <c r="X843" s="2"/>
      <c r="Y843" s="2"/>
      <c r="Z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S845" s="2"/>
      <c r="T845" s="2"/>
      <c r="U845" s="2"/>
      <c r="V845" s="2"/>
      <c r="W845" s="2"/>
      <c r="X845" s="2"/>
      <c r="Y845" s="2"/>
      <c r="Z845" s="2"/>
      <c r="AB845" s="2"/>
      <c r="AC845" s="2"/>
      <c r="AD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S847" s="2"/>
      <c r="T847" s="2"/>
      <c r="U847" s="2"/>
      <c r="V847" s="2"/>
      <c r="W847" s="2"/>
      <c r="X847" s="2"/>
      <c r="Y847" s="2"/>
      <c r="Z847" s="2"/>
      <c r="AB847" s="2"/>
      <c r="AC847" s="2"/>
      <c r="AD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O848" s="2"/>
      <c r="P848" s="2"/>
      <c r="Q848" s="2"/>
      <c r="S848" s="2"/>
      <c r="T848" s="2"/>
      <c r="U848" s="2"/>
      <c r="V848" s="2"/>
      <c r="W848" s="2"/>
      <c r="X848" s="2"/>
      <c r="Y848" s="2"/>
      <c r="Z848" s="2"/>
      <c r="AB848" s="2"/>
      <c r="AC848" s="2"/>
      <c r="AD848" s="2"/>
      <c r="AE848" s="2"/>
      <c r="AF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S849" s="2"/>
      <c r="T849" s="2"/>
      <c r="U849" s="2"/>
      <c r="V849" s="2"/>
      <c r="W849" s="2"/>
      <c r="X849" s="2"/>
      <c r="Y849" s="2"/>
      <c r="Z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S850" s="2"/>
      <c r="T850" s="2"/>
      <c r="U850" s="2"/>
      <c r="V850" s="2"/>
      <c r="W850" s="2"/>
      <c r="X850" s="2"/>
      <c r="Y850" s="2"/>
      <c r="Z850" s="2"/>
      <c r="AB850" s="2"/>
      <c r="AC850" s="2"/>
      <c r="AD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O851" s="2"/>
      <c r="P851" s="2"/>
      <c r="Q851" s="2"/>
      <c r="S851" s="2"/>
      <c r="T851" s="2"/>
      <c r="U851" s="2"/>
      <c r="V851" s="2"/>
      <c r="W851" s="2"/>
      <c r="X851" s="2"/>
      <c r="Y851" s="2"/>
      <c r="Z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S852" s="2"/>
      <c r="T852" s="2"/>
      <c r="U852" s="2"/>
      <c r="V852" s="2"/>
      <c r="W852" s="2"/>
      <c r="X852" s="2"/>
      <c r="Y852" s="2"/>
      <c r="Z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S856" s="2"/>
      <c r="T856" s="2"/>
      <c r="U856" s="2"/>
      <c r="V856" s="2"/>
      <c r="W856" s="2"/>
      <c r="X856" s="2"/>
      <c r="Y856" s="2"/>
      <c r="Z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O857" s="2"/>
      <c r="P857" s="2"/>
      <c r="Q857" s="2"/>
      <c r="S857" s="2"/>
      <c r="T857" s="2"/>
      <c r="U857" s="2"/>
      <c r="V857" s="2"/>
      <c r="W857" s="2"/>
      <c r="X857" s="2"/>
      <c r="Y857" s="2"/>
      <c r="Z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O859" s="2"/>
      <c r="P859" s="2"/>
      <c r="Q859" s="2"/>
      <c r="S859" s="2"/>
      <c r="T859" s="2"/>
      <c r="U859" s="2"/>
      <c r="V859" s="2"/>
      <c r="W859" s="2"/>
      <c r="X859" s="2"/>
      <c r="Y859" s="2"/>
      <c r="Z859" s="2"/>
      <c r="AB859" s="2"/>
      <c r="AC859" s="2"/>
      <c r="AD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S860" s="2"/>
      <c r="T860" s="2"/>
      <c r="U860" s="2"/>
      <c r="V860" s="2"/>
      <c r="W860" s="2"/>
      <c r="X860" s="2"/>
      <c r="Y860" s="2"/>
      <c r="Z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S862" s="2"/>
      <c r="T862" s="2"/>
      <c r="U862" s="2"/>
      <c r="V862" s="2"/>
      <c r="W862" s="2"/>
      <c r="X862" s="2"/>
      <c r="Y862" s="2"/>
      <c r="Z862" s="2"/>
      <c r="AB862" s="2"/>
      <c r="AC862" s="2"/>
      <c r="AD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S863" s="2"/>
      <c r="T863" s="2"/>
      <c r="U863" s="2"/>
      <c r="V863" s="2"/>
      <c r="W863" s="2"/>
      <c r="X863" s="2"/>
      <c r="Y863" s="2"/>
      <c r="Z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S865" s="2"/>
      <c r="T865" s="2"/>
      <c r="U865" s="2"/>
      <c r="V865" s="2"/>
      <c r="W865" s="2"/>
      <c r="X865" s="2"/>
      <c r="Y865" s="2"/>
      <c r="Z865" s="2"/>
      <c r="AB865" s="2"/>
      <c r="AC865" s="2"/>
      <c r="AD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O867" s="2"/>
      <c r="P867" s="2"/>
      <c r="Q867" s="2"/>
      <c r="S867" s="2"/>
      <c r="T867" s="2"/>
      <c r="U867" s="2"/>
      <c r="V867" s="2"/>
      <c r="W867" s="2"/>
      <c r="X867" s="2"/>
      <c r="Y867" s="2"/>
      <c r="Z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O868" s="2"/>
      <c r="P868" s="2"/>
      <c r="Q868" s="2"/>
      <c r="S868" s="2"/>
      <c r="T868" s="2"/>
      <c r="U868" s="2"/>
      <c r="V868" s="2"/>
      <c r="W868" s="2"/>
      <c r="X868" s="2"/>
      <c r="Y868" s="2"/>
      <c r="Z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S870" s="2"/>
      <c r="T870" s="2"/>
      <c r="U870" s="2"/>
      <c r="V870" s="2"/>
      <c r="W870" s="2"/>
      <c r="X870" s="2"/>
      <c r="Y870" s="2"/>
      <c r="Z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S871" s="2"/>
      <c r="T871" s="2"/>
      <c r="U871" s="2"/>
      <c r="V871" s="2"/>
      <c r="W871" s="2"/>
      <c r="X871" s="2"/>
      <c r="Y871" s="2"/>
      <c r="Z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S873" s="2"/>
      <c r="T873" s="2"/>
      <c r="U873" s="2"/>
      <c r="V873" s="2"/>
      <c r="W873" s="2"/>
      <c r="X873" s="2"/>
      <c r="Y873" s="2"/>
      <c r="Z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O876" s="2"/>
      <c r="P876" s="2"/>
      <c r="Q876" s="2"/>
      <c r="S876" s="2"/>
      <c r="T876" s="2"/>
      <c r="U876" s="2"/>
      <c r="V876" s="2"/>
      <c r="W876" s="2"/>
      <c r="X876" s="2"/>
      <c r="Y876" s="2"/>
      <c r="Z876" s="2"/>
      <c r="AB876" s="2"/>
      <c r="AC876" s="2"/>
      <c r="AD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S877" s="2"/>
      <c r="T877" s="2"/>
      <c r="U877" s="2"/>
      <c r="V877" s="2"/>
      <c r="W877" s="2"/>
      <c r="X877" s="2"/>
      <c r="Y877" s="2"/>
      <c r="Z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S878" s="2"/>
      <c r="T878" s="2"/>
      <c r="U878" s="2"/>
      <c r="V878" s="2"/>
      <c r="W878" s="2"/>
      <c r="X878" s="2"/>
      <c r="Y878" s="2"/>
      <c r="Z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S879" s="2"/>
      <c r="T879" s="2"/>
      <c r="U879" s="2"/>
      <c r="V879" s="2"/>
      <c r="W879" s="2"/>
      <c r="X879" s="2"/>
      <c r="Y879" s="2"/>
      <c r="Z879" s="2"/>
      <c r="AB879" s="2"/>
      <c r="AC879" s="2"/>
      <c r="AD879" s="2"/>
      <c r="AE879" s="2"/>
      <c r="AF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O880" s="2"/>
      <c r="P880" s="2"/>
      <c r="Q880" s="2"/>
      <c r="S880" s="2"/>
      <c r="T880" s="2"/>
      <c r="U880" s="2"/>
      <c r="V880" s="2"/>
      <c r="W880" s="2"/>
      <c r="X880" s="2"/>
      <c r="Y880" s="2"/>
      <c r="Z880" s="2"/>
      <c r="AB880" s="2"/>
      <c r="AC880" s="2"/>
      <c r="AD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S881" s="2"/>
      <c r="T881" s="2"/>
      <c r="U881" s="2"/>
      <c r="V881" s="2"/>
      <c r="W881" s="2"/>
      <c r="X881" s="2"/>
      <c r="Y881" s="2"/>
      <c r="Z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O883" s="2"/>
      <c r="P883" s="2"/>
      <c r="Q883" s="2"/>
      <c r="S883" s="2"/>
      <c r="T883" s="2"/>
      <c r="U883" s="2"/>
      <c r="V883" s="2"/>
      <c r="W883" s="2"/>
      <c r="X883" s="2"/>
      <c r="Y883" s="2"/>
      <c r="Z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2"/>
      <c r="B885" s="2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S885" s="2"/>
      <c r="T885" s="2"/>
      <c r="U885" s="2"/>
      <c r="V885" s="2"/>
      <c r="W885" s="2"/>
      <c r="X885" s="2"/>
      <c r="Y885" s="2"/>
      <c r="Z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S887" s="2"/>
      <c r="T887" s="2"/>
      <c r="U887" s="2"/>
      <c r="V887" s="2"/>
      <c r="W887" s="2"/>
      <c r="X887" s="2"/>
      <c r="Y887" s="2"/>
      <c r="Z887" s="2"/>
      <c r="AB887" s="2"/>
      <c r="AC887" s="2"/>
      <c r="AD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S889" s="2"/>
      <c r="T889" s="2"/>
      <c r="U889" s="2"/>
      <c r="V889" s="2"/>
      <c r="W889" s="2"/>
      <c r="X889" s="2"/>
      <c r="Y889" s="2"/>
      <c r="Z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O890" s="2"/>
      <c r="P890" s="2"/>
      <c r="Q890" s="2"/>
      <c r="S890" s="2"/>
      <c r="T890" s="2"/>
      <c r="U890" s="2"/>
      <c r="V890" s="2"/>
      <c r="W890" s="2"/>
      <c r="X890" s="2"/>
      <c r="Y890" s="2"/>
      <c r="Z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S891" s="2"/>
      <c r="T891" s="2"/>
      <c r="U891" s="2"/>
      <c r="V891" s="2"/>
      <c r="W891" s="2"/>
      <c r="X891" s="2"/>
      <c r="Y891" s="2"/>
      <c r="Z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S892" s="2"/>
      <c r="T892" s="2"/>
      <c r="U892" s="2"/>
      <c r="V892" s="2"/>
      <c r="W892" s="2"/>
      <c r="X892" s="2"/>
      <c r="Y892" s="2"/>
      <c r="Z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S896" s="2"/>
      <c r="T896" s="2"/>
      <c r="U896" s="2"/>
      <c r="V896" s="2"/>
      <c r="W896" s="2"/>
      <c r="X896" s="2"/>
      <c r="Y896" s="2"/>
      <c r="Z896" s="2"/>
      <c r="AB896" s="2"/>
      <c r="AC896" s="2"/>
      <c r="AD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S897" s="2"/>
      <c r="T897" s="2"/>
      <c r="U897" s="2"/>
      <c r="V897" s="2"/>
      <c r="W897" s="2"/>
      <c r="X897" s="2"/>
      <c r="Y897" s="2"/>
      <c r="Z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S898" s="2"/>
      <c r="T898" s="2"/>
      <c r="U898" s="2"/>
      <c r="V898" s="2"/>
      <c r="W898" s="2"/>
      <c r="X898" s="2"/>
      <c r="Y898" s="2"/>
      <c r="Z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S899" s="2"/>
      <c r="T899" s="2"/>
      <c r="U899" s="2"/>
      <c r="V899" s="2"/>
      <c r="W899" s="2"/>
      <c r="X899" s="2"/>
      <c r="Y899" s="2"/>
      <c r="Z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O900" s="2"/>
      <c r="P900" s="2"/>
      <c r="Q900" s="2"/>
      <c r="S900" s="2"/>
      <c r="T900" s="2"/>
      <c r="U900" s="2"/>
      <c r="V900" s="2"/>
      <c r="W900" s="2"/>
      <c r="X900" s="2"/>
      <c r="Y900" s="2"/>
      <c r="Z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O903" s="2"/>
      <c r="P903" s="2"/>
      <c r="Q903" s="2"/>
      <c r="S903" s="2"/>
      <c r="T903" s="2"/>
      <c r="U903" s="2"/>
      <c r="V903" s="2"/>
      <c r="W903" s="2"/>
      <c r="X903" s="2"/>
      <c r="Y903" s="2"/>
      <c r="Z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S904" s="2"/>
      <c r="T904" s="2"/>
      <c r="U904" s="2"/>
      <c r="V904" s="2"/>
      <c r="W904" s="2"/>
      <c r="X904" s="2"/>
      <c r="Y904" s="2"/>
      <c r="Z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O905" s="2"/>
      <c r="P905" s="2"/>
      <c r="Q905" s="2"/>
      <c r="S905" s="2"/>
      <c r="T905" s="2"/>
      <c r="U905" s="2"/>
      <c r="V905" s="2"/>
      <c r="W905" s="2"/>
      <c r="X905" s="2"/>
      <c r="Y905" s="2"/>
      <c r="Z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S906" s="2"/>
      <c r="T906" s="2"/>
      <c r="U906" s="2"/>
      <c r="V906" s="2"/>
      <c r="W906" s="2"/>
      <c r="X906" s="2"/>
      <c r="Y906" s="2"/>
      <c r="Z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O907" s="2"/>
      <c r="P907" s="2"/>
      <c r="Q907" s="2"/>
      <c r="S907" s="2"/>
      <c r="T907" s="2"/>
      <c r="U907" s="2"/>
      <c r="V907" s="2"/>
      <c r="W907" s="2"/>
      <c r="X907" s="2"/>
      <c r="Y907" s="2"/>
      <c r="Z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S909" s="2"/>
      <c r="T909" s="2"/>
      <c r="U909" s="2"/>
      <c r="V909" s="2"/>
      <c r="W909" s="2"/>
      <c r="X909" s="2"/>
      <c r="Y909" s="2"/>
      <c r="Z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S910" s="2"/>
      <c r="T910" s="2"/>
      <c r="U910" s="2"/>
      <c r="V910" s="2"/>
      <c r="W910" s="2"/>
      <c r="X910" s="2"/>
      <c r="Y910" s="2"/>
      <c r="Z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S912" s="2"/>
      <c r="T912" s="2"/>
      <c r="U912" s="2"/>
      <c r="V912" s="2"/>
      <c r="W912" s="2"/>
      <c r="X912" s="2"/>
      <c r="Y912" s="2"/>
      <c r="Z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O913" s="2"/>
      <c r="P913" s="2"/>
      <c r="Q913" s="2"/>
      <c r="S913" s="2"/>
      <c r="T913" s="2"/>
      <c r="U913" s="2"/>
      <c r="V913" s="2"/>
      <c r="W913" s="2"/>
      <c r="X913" s="2"/>
      <c r="Y913" s="2"/>
      <c r="Z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S914" s="2"/>
      <c r="T914" s="2"/>
      <c r="U914" s="2"/>
      <c r="V914" s="2"/>
      <c r="W914" s="2"/>
      <c r="X914" s="2"/>
      <c r="Y914" s="2"/>
      <c r="Z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O916" s="2"/>
      <c r="P916" s="2"/>
      <c r="Q916" s="2"/>
      <c r="S916" s="2"/>
      <c r="T916" s="2"/>
      <c r="U916" s="2"/>
      <c r="V916" s="2"/>
      <c r="W916" s="2"/>
      <c r="X916" s="2"/>
      <c r="Y916" s="2"/>
      <c r="Z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S917" s="2"/>
      <c r="T917" s="2"/>
      <c r="U917" s="2"/>
      <c r="V917" s="2"/>
      <c r="W917" s="2"/>
      <c r="X917" s="2"/>
      <c r="Y917" s="2"/>
      <c r="Z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O918" s="2"/>
      <c r="P918" s="2"/>
      <c r="Q918" s="2"/>
      <c r="S918" s="2"/>
      <c r="T918" s="2"/>
      <c r="U918" s="2"/>
      <c r="V918" s="2"/>
      <c r="W918" s="2"/>
      <c r="X918" s="2"/>
      <c r="Y918" s="2"/>
      <c r="Z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S921" s="2"/>
      <c r="T921" s="2"/>
      <c r="U921" s="2"/>
      <c r="V921" s="2"/>
      <c r="W921" s="2"/>
      <c r="X921" s="2"/>
      <c r="Y921" s="2"/>
      <c r="Z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S922" s="2"/>
      <c r="T922" s="2"/>
      <c r="U922" s="2"/>
      <c r="V922" s="2"/>
      <c r="W922" s="2"/>
      <c r="X922" s="2"/>
      <c r="Y922" s="2"/>
      <c r="Z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S923" s="2"/>
      <c r="T923" s="2"/>
      <c r="U923" s="2"/>
      <c r="V923" s="2"/>
      <c r="W923" s="2"/>
      <c r="X923" s="2"/>
      <c r="Y923" s="2"/>
      <c r="Z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S924" s="2"/>
      <c r="T924" s="2"/>
      <c r="U924" s="2"/>
      <c r="V924" s="2"/>
      <c r="W924" s="2"/>
      <c r="X924" s="2"/>
      <c r="Y924" s="2"/>
      <c r="Z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O925" s="2"/>
      <c r="P925" s="2"/>
      <c r="Q925" s="2"/>
      <c r="S925" s="2"/>
      <c r="T925" s="2"/>
      <c r="U925" s="2"/>
      <c r="V925" s="2"/>
      <c r="W925" s="2"/>
      <c r="X925" s="2"/>
      <c r="Y925" s="2"/>
      <c r="Z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S928" s="2"/>
      <c r="T928" s="2"/>
      <c r="U928" s="2"/>
      <c r="V928" s="2"/>
      <c r="W928" s="2"/>
      <c r="X928" s="2"/>
      <c r="Y928" s="2"/>
      <c r="Z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S929" s="2"/>
      <c r="T929" s="2"/>
      <c r="U929" s="2"/>
      <c r="V929" s="2"/>
      <c r="W929" s="2"/>
      <c r="X929" s="2"/>
      <c r="Y929" s="2"/>
      <c r="Z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O930" s="2"/>
      <c r="P930" s="2"/>
      <c r="Q930" s="2"/>
      <c r="S930" s="2"/>
      <c r="T930" s="2"/>
      <c r="U930" s="2"/>
      <c r="V930" s="2"/>
      <c r="W930" s="2"/>
      <c r="X930" s="2"/>
      <c r="Y930" s="2"/>
      <c r="Z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O933" s="2"/>
      <c r="P933" s="2"/>
      <c r="Q933" s="2"/>
      <c r="S933" s="2"/>
      <c r="T933" s="2"/>
      <c r="U933" s="2"/>
      <c r="V933" s="2"/>
      <c r="W933" s="2"/>
      <c r="X933" s="2"/>
      <c r="Y933" s="2"/>
      <c r="Z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O934" s="2"/>
      <c r="P934" s="2"/>
      <c r="Q934" s="2"/>
      <c r="S934" s="2"/>
      <c r="T934" s="2"/>
      <c r="U934" s="2"/>
      <c r="V934" s="2"/>
      <c r="W934" s="2"/>
      <c r="X934" s="2"/>
      <c r="Y934" s="2"/>
      <c r="Z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S935" s="2"/>
      <c r="T935" s="2"/>
      <c r="U935" s="2"/>
      <c r="V935" s="2"/>
      <c r="W935" s="2"/>
      <c r="X935" s="2"/>
      <c r="Y935" s="2"/>
      <c r="Z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S937" s="2"/>
      <c r="T937" s="2"/>
      <c r="U937" s="2"/>
      <c r="V937" s="2"/>
      <c r="W937" s="2"/>
      <c r="X937" s="2"/>
      <c r="Y937" s="2"/>
      <c r="Z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O938" s="2"/>
      <c r="P938" s="2"/>
      <c r="Q938" s="2"/>
      <c r="S938" s="2"/>
      <c r="T938" s="2"/>
      <c r="U938" s="2"/>
      <c r="V938" s="2"/>
      <c r="W938" s="2"/>
      <c r="X938" s="2"/>
      <c r="Y938" s="2"/>
      <c r="Z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S939" s="2"/>
      <c r="T939" s="2"/>
      <c r="U939" s="2"/>
      <c r="V939" s="2"/>
      <c r="W939" s="2"/>
      <c r="X939" s="2"/>
      <c r="Y939" s="2"/>
      <c r="Z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S940" s="2"/>
      <c r="T940" s="2"/>
      <c r="U940" s="2"/>
      <c r="V940" s="2"/>
      <c r="W940" s="2"/>
      <c r="X940" s="2"/>
      <c r="Y940" s="2"/>
      <c r="Z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S941" s="2"/>
      <c r="T941" s="2"/>
      <c r="U941" s="2"/>
      <c r="V941" s="2"/>
      <c r="W941" s="2"/>
      <c r="X941" s="2"/>
      <c r="Y941" s="2"/>
      <c r="Z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O942" s="2"/>
      <c r="P942" s="2"/>
      <c r="Q942" s="2"/>
      <c r="S942" s="2"/>
      <c r="T942" s="2"/>
      <c r="U942" s="2"/>
      <c r="V942" s="2"/>
      <c r="W942" s="2"/>
      <c r="X942" s="2"/>
      <c r="Y942" s="2"/>
      <c r="Z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O943" s="2"/>
      <c r="P943" s="2"/>
      <c r="Q943" s="2"/>
      <c r="S943" s="2"/>
      <c r="T943" s="2"/>
      <c r="U943" s="2"/>
      <c r="V943" s="2"/>
      <c r="W943" s="2"/>
      <c r="X943" s="2"/>
      <c r="Y943" s="2"/>
      <c r="Z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S944" s="2"/>
      <c r="T944" s="2"/>
      <c r="U944" s="2"/>
      <c r="V944" s="2"/>
      <c r="W944" s="2"/>
      <c r="X944" s="2"/>
      <c r="Y944" s="2"/>
      <c r="Z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S945" s="2"/>
      <c r="T945" s="2"/>
      <c r="U945" s="2"/>
      <c r="V945" s="2"/>
      <c r="W945" s="2"/>
      <c r="X945" s="2"/>
      <c r="Y945" s="2"/>
      <c r="Z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S946" s="2"/>
      <c r="T946" s="2"/>
      <c r="U946" s="2"/>
      <c r="V946" s="2"/>
      <c r="W946" s="2"/>
      <c r="X946" s="2"/>
      <c r="Y946" s="2"/>
      <c r="Z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O948" s="2"/>
      <c r="P948" s="2"/>
      <c r="Q948" s="2"/>
      <c r="S948" s="2"/>
      <c r="T948" s="2"/>
      <c r="U948" s="2"/>
      <c r="V948" s="2"/>
      <c r="W948" s="2"/>
      <c r="X948" s="2"/>
      <c r="Y948" s="2"/>
      <c r="Z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O950" s="2"/>
      <c r="P950" s="2"/>
      <c r="Q950" s="2"/>
      <c r="S950" s="2"/>
      <c r="T950" s="2"/>
      <c r="U950" s="2"/>
      <c r="V950" s="2"/>
      <c r="W950" s="2"/>
      <c r="X950" s="2"/>
      <c r="Y950" s="2"/>
      <c r="Z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O951" s="2"/>
      <c r="P951" s="2"/>
      <c r="Q951" s="2"/>
      <c r="S951" s="2"/>
      <c r="T951" s="2"/>
      <c r="U951" s="2"/>
      <c r="V951" s="2"/>
      <c r="W951" s="2"/>
      <c r="X951" s="2"/>
      <c r="Y951" s="2"/>
      <c r="Z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O952" s="2"/>
      <c r="P952" s="2"/>
      <c r="Q952" s="2"/>
      <c r="S952" s="2"/>
      <c r="T952" s="2"/>
      <c r="U952" s="2"/>
      <c r="V952" s="2"/>
      <c r="W952" s="2"/>
      <c r="X952" s="2"/>
      <c r="Y952" s="2"/>
      <c r="Z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S953" s="2"/>
      <c r="T953" s="2"/>
      <c r="U953" s="2"/>
      <c r="V953" s="2"/>
      <c r="W953" s="2"/>
      <c r="X953" s="2"/>
      <c r="Y953" s="2"/>
      <c r="Z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S954" s="2"/>
      <c r="T954" s="2"/>
      <c r="U954" s="2"/>
      <c r="V954" s="2"/>
      <c r="W954" s="2"/>
      <c r="X954" s="2"/>
      <c r="Y954" s="2"/>
      <c r="Z954" s="2"/>
      <c r="AB954" s="2"/>
      <c r="AC954" s="2"/>
      <c r="AD954" s="2"/>
      <c r="AE954" s="2"/>
      <c r="AF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S955" s="2"/>
      <c r="T955" s="2"/>
      <c r="U955" s="2"/>
      <c r="V955" s="2"/>
      <c r="W955" s="2"/>
      <c r="X955" s="2"/>
      <c r="Y955" s="2"/>
      <c r="Z955" s="2"/>
      <c r="AB955" s="2"/>
      <c r="AC955" s="2"/>
      <c r="AD955" s="2"/>
      <c r="AE955" s="2"/>
      <c r="AF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S956" s="2"/>
      <c r="T956" s="2"/>
      <c r="U956" s="2"/>
      <c r="V956" s="2"/>
      <c r="W956" s="2"/>
      <c r="X956" s="2"/>
      <c r="Y956" s="2"/>
      <c r="Z956" s="2"/>
      <c r="AB956" s="2"/>
      <c r="AC956" s="2"/>
      <c r="AD956" s="2"/>
      <c r="AE956" s="2"/>
      <c r="AF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S957" s="2"/>
      <c r="T957" s="2"/>
      <c r="U957" s="2"/>
      <c r="V957" s="2"/>
      <c r="W957" s="2"/>
      <c r="X957" s="2"/>
      <c r="Y957" s="2"/>
      <c r="Z957" s="2"/>
      <c r="AB957" s="2"/>
      <c r="AC957" s="2"/>
      <c r="AD957" s="2"/>
      <c r="AE957" s="2"/>
      <c r="AF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O959" s="2"/>
      <c r="P959" s="2"/>
      <c r="Q959" s="2"/>
      <c r="S959" s="2"/>
      <c r="T959" s="2"/>
      <c r="U959" s="2"/>
      <c r="V959" s="2"/>
      <c r="W959" s="2"/>
      <c r="X959" s="2"/>
      <c r="Y959" s="2"/>
      <c r="Z959" s="2"/>
      <c r="AB959" s="2"/>
      <c r="AC959" s="2"/>
      <c r="AD959" s="2"/>
      <c r="AE959" s="2"/>
      <c r="AF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S960" s="2"/>
      <c r="T960" s="2"/>
      <c r="U960" s="2"/>
      <c r="V960" s="2"/>
      <c r="W960" s="2"/>
      <c r="X960" s="2"/>
      <c r="Y960" s="2"/>
      <c r="Z960" s="2"/>
      <c r="AB960" s="2"/>
      <c r="AC960" s="2"/>
      <c r="AD960" s="2"/>
      <c r="AE960" s="2"/>
      <c r="AF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S961" s="2"/>
      <c r="T961" s="2"/>
      <c r="U961" s="2"/>
      <c r="V961" s="2"/>
      <c r="W961" s="2"/>
      <c r="X961" s="2"/>
      <c r="Y961" s="2"/>
      <c r="Z961" s="2"/>
      <c r="AB961" s="2"/>
      <c r="AC961" s="2"/>
      <c r="AD961" s="2"/>
      <c r="AE961" s="2"/>
      <c r="AF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S962" s="2"/>
      <c r="T962" s="2"/>
      <c r="U962" s="2"/>
      <c r="V962" s="2"/>
      <c r="W962" s="2"/>
      <c r="X962" s="2"/>
      <c r="Y962" s="2"/>
      <c r="Z962" s="2"/>
      <c r="AB962" s="2"/>
      <c r="AC962" s="2"/>
      <c r="AD962" s="2"/>
      <c r="AE962" s="2"/>
      <c r="AF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S963" s="2"/>
      <c r="T963" s="2"/>
      <c r="U963" s="2"/>
      <c r="V963" s="2"/>
      <c r="W963" s="2"/>
      <c r="X963" s="2"/>
      <c r="Y963" s="2"/>
      <c r="Z963" s="2"/>
      <c r="AB963" s="2"/>
      <c r="AC963" s="2"/>
      <c r="AD963" s="2"/>
      <c r="AE963" s="2"/>
      <c r="AF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O964" s="2"/>
      <c r="P964" s="2"/>
      <c r="Q964" s="2"/>
      <c r="S964" s="2"/>
      <c r="T964" s="2"/>
      <c r="U964" s="2"/>
      <c r="V964" s="2"/>
      <c r="W964" s="2"/>
      <c r="X964" s="2"/>
      <c r="Y964" s="2"/>
      <c r="Z964" s="2"/>
      <c r="AB964" s="2"/>
      <c r="AC964" s="2"/>
      <c r="AD964" s="2"/>
      <c r="AE964" s="2"/>
      <c r="AF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O965" s="2"/>
      <c r="P965" s="2"/>
      <c r="Q965" s="2"/>
      <c r="S965" s="2"/>
      <c r="T965" s="2"/>
      <c r="U965" s="2"/>
      <c r="V965" s="2"/>
      <c r="W965" s="2"/>
      <c r="X965" s="2"/>
      <c r="Y965" s="2"/>
      <c r="Z965" s="2"/>
      <c r="AB965" s="2"/>
      <c r="AC965" s="2"/>
      <c r="AD965" s="2"/>
      <c r="AE965" s="2"/>
      <c r="AF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S968" s="2"/>
      <c r="T968" s="2"/>
      <c r="U968" s="2"/>
      <c r="V968" s="2"/>
      <c r="W968" s="2"/>
      <c r="X968" s="2"/>
      <c r="Y968" s="2"/>
      <c r="Z968" s="2"/>
      <c r="AB968" s="2"/>
      <c r="AC968" s="2"/>
      <c r="AD968" s="2"/>
      <c r="AE968" s="2"/>
      <c r="AF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O969" s="2"/>
      <c r="P969" s="2"/>
      <c r="Q969" s="2"/>
      <c r="S969" s="2"/>
      <c r="T969" s="2"/>
      <c r="U969" s="2"/>
      <c r="V969" s="2"/>
      <c r="W969" s="2"/>
      <c r="X969" s="2"/>
      <c r="Y969" s="2"/>
      <c r="Z969" s="2"/>
      <c r="AB969" s="2"/>
      <c r="AC969" s="2"/>
      <c r="AD969" s="2"/>
      <c r="AE969" s="2"/>
      <c r="AF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S972" s="2"/>
      <c r="T972" s="2"/>
      <c r="U972" s="2"/>
      <c r="V972" s="2"/>
      <c r="W972" s="2"/>
      <c r="X972" s="2"/>
      <c r="Y972" s="2"/>
      <c r="Z972" s="2"/>
      <c r="AB972" s="2"/>
      <c r="AC972" s="2"/>
      <c r="AD972" s="2"/>
      <c r="AE972" s="2"/>
      <c r="AF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O974" s="2"/>
      <c r="P974" s="2"/>
      <c r="Q974" s="2"/>
      <c r="S974" s="2"/>
      <c r="T974" s="2"/>
      <c r="U974" s="2"/>
      <c r="V974" s="2"/>
      <c r="W974" s="2"/>
      <c r="X974" s="2"/>
      <c r="Y974" s="2"/>
      <c r="Z974" s="2"/>
      <c r="AB974" s="2"/>
      <c r="AC974" s="2"/>
      <c r="AD974" s="2"/>
      <c r="AE974" s="2"/>
      <c r="AF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S975" s="2"/>
      <c r="T975" s="2"/>
      <c r="U975" s="2"/>
      <c r="V975" s="2"/>
      <c r="W975" s="2"/>
      <c r="X975" s="2"/>
      <c r="Y975" s="2"/>
      <c r="Z975" s="2"/>
      <c r="AB975" s="2"/>
      <c r="AC975" s="2"/>
      <c r="AD975" s="2"/>
      <c r="AE975" s="2"/>
      <c r="AF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S977" s="2"/>
      <c r="T977" s="2"/>
      <c r="U977" s="2"/>
      <c r="V977" s="2"/>
      <c r="W977" s="2"/>
      <c r="X977" s="2"/>
      <c r="Y977" s="2"/>
      <c r="Z977" s="2"/>
      <c r="AB977" s="2"/>
      <c r="AC977" s="2"/>
      <c r="AD977" s="2"/>
      <c r="AE977" s="2"/>
      <c r="AF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S978" s="2"/>
      <c r="T978" s="2"/>
      <c r="U978" s="2"/>
      <c r="V978" s="2"/>
      <c r="W978" s="2"/>
      <c r="X978" s="2"/>
      <c r="Y978" s="2"/>
      <c r="Z978" s="2"/>
      <c r="AB978" s="2"/>
      <c r="AC978" s="2"/>
      <c r="AD978" s="2"/>
      <c r="AE978" s="2"/>
      <c r="AF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O979" s="2"/>
      <c r="P979" s="2"/>
      <c r="Q979" s="2"/>
      <c r="S979" s="2"/>
      <c r="T979" s="2"/>
      <c r="U979" s="2"/>
      <c r="V979" s="2"/>
      <c r="W979" s="2"/>
      <c r="X979" s="2"/>
      <c r="Y979" s="2"/>
      <c r="Z979" s="2"/>
      <c r="AB979" s="2"/>
      <c r="AC979" s="2"/>
      <c r="AD979" s="2"/>
      <c r="AE979" s="2"/>
      <c r="AF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O980" s="2"/>
      <c r="P980" s="2"/>
      <c r="Q980" s="2"/>
      <c r="S980" s="2"/>
      <c r="T980" s="2"/>
      <c r="U980" s="2"/>
      <c r="V980" s="2"/>
      <c r="W980" s="2"/>
      <c r="X980" s="2"/>
      <c r="Y980" s="2"/>
      <c r="Z980" s="2"/>
      <c r="AB980" s="2"/>
      <c r="AC980" s="2"/>
      <c r="AD980" s="2"/>
      <c r="AE980" s="2"/>
      <c r="AF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O981" s="2"/>
      <c r="P981" s="2"/>
      <c r="Q981" s="2"/>
      <c r="S981" s="2"/>
      <c r="T981" s="2"/>
      <c r="U981" s="2"/>
      <c r="V981" s="2"/>
      <c r="W981" s="2"/>
      <c r="X981" s="2"/>
      <c r="Y981" s="2"/>
      <c r="Z981" s="2"/>
      <c r="AB981" s="2"/>
      <c r="AC981" s="2"/>
      <c r="AD981" s="2"/>
      <c r="AE981" s="2"/>
      <c r="AF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S983" s="2"/>
      <c r="T983" s="2"/>
      <c r="U983" s="2"/>
      <c r="V983" s="2"/>
      <c r="W983" s="2"/>
      <c r="X983" s="2"/>
      <c r="Y983" s="2"/>
      <c r="Z983" s="2"/>
      <c r="AB983" s="2"/>
      <c r="AC983" s="2"/>
      <c r="AD983" s="2"/>
      <c r="AE983" s="2"/>
      <c r="AF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O984" s="2"/>
      <c r="P984" s="2"/>
      <c r="Q984" s="2"/>
      <c r="S984" s="2"/>
      <c r="T984" s="2"/>
      <c r="U984" s="2"/>
      <c r="V984" s="2"/>
      <c r="W984" s="2"/>
      <c r="X984" s="2"/>
      <c r="Y984" s="2"/>
      <c r="Z984" s="2"/>
      <c r="AB984" s="2"/>
      <c r="AC984" s="2"/>
      <c r="AD984" s="2"/>
      <c r="AE984" s="2"/>
      <c r="AF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O985" s="2"/>
      <c r="P985" s="2"/>
      <c r="Q985" s="2"/>
      <c r="S985" s="2"/>
      <c r="T985" s="2"/>
      <c r="U985" s="2"/>
      <c r="V985" s="2"/>
      <c r="W985" s="2"/>
      <c r="X985" s="2"/>
      <c r="Y985" s="2"/>
      <c r="Z985" s="2"/>
      <c r="AB985" s="2"/>
      <c r="AC985" s="2"/>
      <c r="AD985" s="2"/>
      <c r="AE985" s="2"/>
      <c r="AF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S988" s="2"/>
      <c r="T988" s="2"/>
      <c r="U988" s="2"/>
      <c r="V988" s="2"/>
      <c r="W988" s="2"/>
      <c r="X988" s="2"/>
      <c r="Y988" s="2"/>
      <c r="Z988" s="2"/>
      <c r="AB988" s="2"/>
      <c r="AC988" s="2"/>
      <c r="AD988" s="2"/>
      <c r="AE988" s="2"/>
      <c r="AF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O989" s="2"/>
      <c r="P989" s="2"/>
      <c r="Q989" s="2"/>
      <c r="S989" s="2"/>
      <c r="T989" s="2"/>
      <c r="U989" s="2"/>
      <c r="V989" s="2"/>
      <c r="W989" s="2"/>
      <c r="X989" s="2"/>
      <c r="Y989" s="2"/>
      <c r="Z989" s="2"/>
      <c r="AB989" s="2"/>
      <c r="AC989" s="2"/>
      <c r="AD989" s="2"/>
      <c r="AE989" s="2"/>
      <c r="AF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S990" s="2"/>
      <c r="T990" s="2"/>
      <c r="U990" s="2"/>
      <c r="V990" s="2"/>
      <c r="W990" s="2"/>
      <c r="X990" s="2"/>
      <c r="Y990" s="2"/>
      <c r="Z990" s="2"/>
      <c r="AB990" s="2"/>
      <c r="AC990" s="2"/>
      <c r="AD990" s="2"/>
      <c r="AE990" s="2"/>
      <c r="AF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S991" s="2"/>
      <c r="T991" s="2"/>
      <c r="U991" s="2"/>
      <c r="V991" s="2"/>
      <c r="W991" s="2"/>
      <c r="X991" s="2"/>
      <c r="Y991" s="2"/>
      <c r="Z991" s="2"/>
      <c r="AB991" s="2"/>
      <c r="AC991" s="2"/>
      <c r="AD991" s="2"/>
      <c r="AE991" s="2"/>
      <c r="AF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S992" s="2"/>
      <c r="T992" s="2"/>
      <c r="U992" s="2"/>
      <c r="V992" s="2"/>
      <c r="W992" s="2"/>
      <c r="X992" s="2"/>
      <c r="Y992" s="2"/>
      <c r="Z992" s="2"/>
      <c r="AB992" s="2"/>
      <c r="AC992" s="2"/>
      <c r="AD992" s="2"/>
      <c r="AE992" s="2"/>
      <c r="AF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S993" s="2"/>
      <c r="T993" s="2"/>
      <c r="U993" s="2"/>
      <c r="V993" s="2"/>
      <c r="W993" s="2"/>
      <c r="X993" s="2"/>
      <c r="Y993" s="2"/>
      <c r="Z993" s="2"/>
      <c r="AB993" s="2"/>
      <c r="AC993" s="2"/>
      <c r="AD993" s="2"/>
      <c r="AE993" s="2"/>
      <c r="AF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O995" s="2"/>
      <c r="P995" s="2"/>
      <c r="Q995" s="2"/>
      <c r="S995" s="2"/>
      <c r="T995" s="2"/>
      <c r="U995" s="2"/>
      <c r="V995" s="2"/>
      <c r="W995" s="2"/>
      <c r="X995" s="2"/>
      <c r="Y995" s="2"/>
      <c r="Z995" s="2"/>
      <c r="AB995" s="2"/>
      <c r="AC995" s="2"/>
      <c r="AD995" s="2"/>
      <c r="AE995" s="2"/>
      <c r="AF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O996" s="2"/>
      <c r="P996" s="2"/>
      <c r="Q996" s="2"/>
      <c r="S996" s="2"/>
      <c r="T996" s="2"/>
      <c r="U996" s="2"/>
      <c r="V996" s="2"/>
      <c r="W996" s="2"/>
      <c r="X996" s="2"/>
      <c r="Y996" s="2"/>
      <c r="Z996" s="2"/>
      <c r="AB996" s="2"/>
      <c r="AC996" s="2"/>
      <c r="AD996" s="2"/>
      <c r="AE996" s="2"/>
      <c r="AF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S997" s="2"/>
      <c r="T997" s="2"/>
      <c r="U997" s="2"/>
      <c r="V997" s="2"/>
      <c r="W997" s="2"/>
      <c r="X997" s="2"/>
      <c r="Y997" s="2"/>
      <c r="Z997" s="2"/>
      <c r="AB997" s="2"/>
      <c r="AC997" s="2"/>
      <c r="AD997" s="2"/>
      <c r="AE997" s="2"/>
      <c r="AF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O998" s="2"/>
      <c r="P998" s="2"/>
      <c r="Q998" s="2"/>
      <c r="S998" s="2"/>
      <c r="T998" s="2"/>
      <c r="U998" s="2"/>
      <c r="V998" s="2"/>
      <c r="W998" s="2"/>
      <c r="X998" s="2"/>
      <c r="Y998" s="2"/>
      <c r="Z998" s="2"/>
      <c r="AB998" s="2"/>
      <c r="AC998" s="2"/>
      <c r="AD998" s="2"/>
      <c r="AE998" s="2"/>
      <c r="AF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S999" s="2"/>
      <c r="T999" s="2"/>
      <c r="U999" s="2"/>
      <c r="V999" s="2"/>
      <c r="W999" s="2"/>
      <c r="X999" s="2"/>
      <c r="Y999" s="2"/>
      <c r="Z999" s="2"/>
      <c r="AB999" s="2"/>
      <c r="AC999" s="2"/>
      <c r="AD999" s="2"/>
      <c r="AE999" s="2"/>
      <c r="AF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S1000" s="2"/>
      <c r="T1000" s="2"/>
      <c r="U1000" s="2"/>
      <c r="V1000" s="2"/>
      <c r="W1000" s="2"/>
      <c r="X1000" s="2"/>
      <c r="Y1000" s="2"/>
      <c r="Z1000" s="2"/>
      <c r="AB1000" s="2"/>
      <c r="AC1000" s="2"/>
      <c r="AD1000" s="2"/>
      <c r="AE1000" s="2"/>
      <c r="AF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O1001" s="2"/>
      <c r="P1001" s="2"/>
      <c r="Q1001" s="2"/>
      <c r="S1001" s="2"/>
      <c r="T1001" s="2"/>
      <c r="U1001" s="2"/>
      <c r="V1001" s="2"/>
      <c r="W1001" s="2"/>
      <c r="X1001" s="2"/>
      <c r="Y1001" s="2"/>
      <c r="Z1001" s="2"/>
      <c r="AB1001" s="2"/>
      <c r="AC1001" s="2"/>
      <c r="AD1001" s="2"/>
      <c r="AE1001" s="2"/>
      <c r="AF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S1002" s="2"/>
      <c r="T1002" s="2"/>
      <c r="U1002" s="2"/>
      <c r="V1002" s="2"/>
      <c r="W1002" s="2"/>
      <c r="X1002" s="2"/>
      <c r="Y1002" s="2"/>
      <c r="Z1002" s="2"/>
      <c r="AB1002" s="2"/>
      <c r="AC1002" s="2"/>
      <c r="AD1002" s="2"/>
      <c r="AE1002" s="2"/>
      <c r="AF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S1005" s="2"/>
      <c r="T1005" s="2"/>
      <c r="U1005" s="2"/>
      <c r="V1005" s="2"/>
      <c r="W1005" s="2"/>
      <c r="X1005" s="2"/>
      <c r="Y1005" s="2"/>
      <c r="Z1005" s="2"/>
      <c r="AB1005" s="2"/>
      <c r="AC1005" s="2"/>
      <c r="AD1005" s="2"/>
      <c r="AE1005" s="2"/>
      <c r="AF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S1008" s="2"/>
      <c r="T1008" s="2"/>
      <c r="U1008" s="2"/>
      <c r="V1008" s="2"/>
      <c r="W1008" s="2"/>
      <c r="X1008" s="2"/>
      <c r="Y1008" s="2"/>
      <c r="Z1008" s="2"/>
      <c r="AB1008" s="2"/>
      <c r="AC1008" s="2"/>
      <c r="AD1008" s="2"/>
      <c r="AE1008" s="2"/>
      <c r="AF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S1009" s="2"/>
      <c r="T1009" s="2"/>
      <c r="U1009" s="2"/>
      <c r="V1009" s="2"/>
      <c r="W1009" s="2"/>
      <c r="X1009" s="2"/>
      <c r="Y1009" s="2"/>
      <c r="Z1009" s="2"/>
      <c r="AB1009" s="2"/>
      <c r="AC1009" s="2"/>
      <c r="AD1009" s="2"/>
      <c r="AE1009" s="2"/>
      <c r="AF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O1010" s="2"/>
      <c r="P1010" s="2"/>
      <c r="Q1010" s="2"/>
      <c r="S1010" s="2"/>
      <c r="T1010" s="2"/>
      <c r="U1010" s="2"/>
      <c r="V1010" s="2"/>
      <c r="W1010" s="2"/>
      <c r="X1010" s="2"/>
      <c r="Y1010" s="2"/>
      <c r="Z1010" s="2"/>
      <c r="AB1010" s="2"/>
      <c r="AC1010" s="2"/>
      <c r="AD1010" s="2"/>
      <c r="AE1010" s="2"/>
      <c r="AF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O1014" s="2"/>
      <c r="P1014" s="2"/>
      <c r="Q1014" s="2"/>
      <c r="S1014" s="2"/>
      <c r="T1014" s="2"/>
      <c r="U1014" s="2"/>
      <c r="V1014" s="2"/>
      <c r="W1014" s="2"/>
      <c r="X1014" s="2"/>
      <c r="Y1014" s="2"/>
      <c r="Z1014" s="2"/>
      <c r="AB1014" s="2"/>
      <c r="AC1014" s="2"/>
      <c r="AD1014" s="2"/>
      <c r="AE1014" s="2"/>
      <c r="AF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S1016" s="2"/>
      <c r="T1016" s="2"/>
      <c r="U1016" s="2"/>
      <c r="V1016" s="2"/>
      <c r="W1016" s="2"/>
      <c r="X1016" s="2"/>
      <c r="Y1016" s="2"/>
      <c r="Z1016" s="2"/>
      <c r="AB1016" s="2"/>
      <c r="AC1016" s="2"/>
      <c r="AD1016" s="2"/>
      <c r="AE1016" s="2"/>
      <c r="AF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S1017" s="2"/>
      <c r="T1017" s="2"/>
      <c r="U1017" s="2"/>
      <c r="V1017" s="2"/>
      <c r="W1017" s="2"/>
      <c r="X1017" s="2"/>
      <c r="Y1017" s="2"/>
      <c r="Z1017" s="2"/>
      <c r="AB1017" s="2"/>
      <c r="AC1017" s="2"/>
      <c r="AD1017" s="2"/>
      <c r="AE1017" s="2"/>
      <c r="AF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S1020" s="2"/>
      <c r="T1020" s="2"/>
      <c r="U1020" s="2"/>
      <c r="V1020" s="2"/>
      <c r="W1020" s="2"/>
      <c r="X1020" s="2"/>
      <c r="Y1020" s="2"/>
      <c r="Z1020" s="2"/>
      <c r="AB1020" s="2"/>
      <c r="AC1020" s="2"/>
      <c r="AD1020" s="2"/>
      <c r="AE1020" s="2"/>
      <c r="AF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O1022" s="2"/>
      <c r="P1022" s="2"/>
      <c r="Q1022" s="2"/>
      <c r="S1022" s="2"/>
      <c r="T1022" s="2"/>
      <c r="U1022" s="2"/>
      <c r="V1022" s="2"/>
      <c r="W1022" s="2"/>
      <c r="X1022" s="2"/>
      <c r="Y1022" s="2"/>
      <c r="Z1022" s="2"/>
      <c r="AB1022" s="2"/>
      <c r="AC1022" s="2"/>
      <c r="AD1022" s="2"/>
      <c r="AE1022" s="2"/>
      <c r="AF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O1024" s="2"/>
      <c r="P1024" s="2"/>
      <c r="Q1024" s="2"/>
      <c r="S1024" s="2"/>
      <c r="T1024" s="2"/>
      <c r="U1024" s="2"/>
      <c r="V1024" s="2"/>
      <c r="W1024" s="2"/>
      <c r="X1024" s="2"/>
      <c r="Y1024" s="2"/>
      <c r="Z1024" s="2"/>
      <c r="AB1024" s="2"/>
      <c r="AC1024" s="2"/>
      <c r="AD1024" s="2"/>
      <c r="AE1024" s="2"/>
      <c r="AF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O1025" s="2"/>
      <c r="P1025" s="2"/>
      <c r="Q1025" s="2"/>
      <c r="S1025" s="2"/>
      <c r="T1025" s="2"/>
      <c r="U1025" s="2"/>
      <c r="V1025" s="2"/>
      <c r="W1025" s="2"/>
      <c r="X1025" s="2"/>
      <c r="Y1025" s="2"/>
      <c r="Z1025" s="2"/>
      <c r="AB1025" s="2"/>
      <c r="AC1025" s="2"/>
      <c r="AD1025" s="2"/>
      <c r="AE1025" s="2"/>
      <c r="AF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O1027" s="2"/>
      <c r="P1027" s="2"/>
      <c r="Q1027" s="2"/>
      <c r="S1027" s="2"/>
      <c r="T1027" s="2"/>
      <c r="U1027" s="2"/>
      <c r="V1027" s="2"/>
      <c r="W1027" s="2"/>
      <c r="X1027" s="2"/>
      <c r="Y1027" s="2"/>
      <c r="Z1027" s="2"/>
      <c r="AB1027" s="2"/>
      <c r="AC1027" s="2"/>
      <c r="AD1027" s="2"/>
      <c r="AE1027" s="2"/>
      <c r="AF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O1028" s="2"/>
      <c r="P1028" s="2"/>
      <c r="Q1028" s="2"/>
      <c r="S1028" s="2"/>
      <c r="T1028" s="2"/>
      <c r="U1028" s="2"/>
      <c r="V1028" s="2"/>
      <c r="W1028" s="2"/>
      <c r="X1028" s="2"/>
      <c r="Y1028" s="2"/>
      <c r="Z1028" s="2"/>
      <c r="AB1028" s="2"/>
      <c r="AC1028" s="2"/>
      <c r="AD1028" s="2"/>
      <c r="AE1028" s="2"/>
      <c r="AF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O1029" s="2"/>
      <c r="P1029" s="2"/>
      <c r="Q1029" s="2"/>
      <c r="S1029" s="2"/>
      <c r="T1029" s="2"/>
      <c r="U1029" s="2"/>
      <c r="V1029" s="2"/>
      <c r="W1029" s="2"/>
      <c r="X1029" s="2"/>
      <c r="Y1029" s="2"/>
      <c r="Z1029" s="2"/>
      <c r="AB1029" s="2"/>
      <c r="AC1029" s="2"/>
      <c r="AD1029" s="2"/>
      <c r="AE1029" s="2"/>
      <c r="AF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S1031" s="2"/>
      <c r="T1031" s="2"/>
      <c r="U1031" s="2"/>
      <c r="V1031" s="2"/>
      <c r="W1031" s="2"/>
      <c r="X1031" s="2"/>
      <c r="Y1031" s="2"/>
      <c r="Z1031" s="2"/>
      <c r="AB1031" s="2"/>
      <c r="AC1031" s="2"/>
      <c r="AD1031" s="2"/>
      <c r="AE1031" s="2"/>
      <c r="AF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S1032" s="2"/>
      <c r="T1032" s="2"/>
      <c r="U1032" s="2"/>
      <c r="V1032" s="2"/>
      <c r="W1032" s="2"/>
      <c r="X1032" s="2"/>
      <c r="Y1032" s="2"/>
      <c r="Z1032" s="2"/>
      <c r="AB1032" s="2"/>
      <c r="AC1032" s="2"/>
      <c r="AD1032" s="2"/>
      <c r="AE1032" s="2"/>
      <c r="AF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S1033" s="2"/>
      <c r="T1033" s="2"/>
      <c r="U1033" s="2"/>
      <c r="V1033" s="2"/>
      <c r="W1033" s="2"/>
      <c r="X1033" s="2"/>
      <c r="Y1033" s="2"/>
      <c r="Z1033" s="2"/>
      <c r="AB1033" s="2"/>
      <c r="AC1033" s="2"/>
      <c r="AD1033" s="2"/>
      <c r="AE1033" s="2"/>
      <c r="AF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S1035" s="2"/>
      <c r="T1035" s="2"/>
      <c r="U1035" s="2"/>
      <c r="V1035" s="2"/>
      <c r="W1035" s="2"/>
      <c r="X1035" s="2"/>
      <c r="Y1035" s="2"/>
      <c r="Z1035" s="2"/>
      <c r="AB1035" s="2"/>
      <c r="AC1035" s="2"/>
      <c r="AD1035" s="2"/>
      <c r="AE1035" s="2"/>
      <c r="AF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O1036" s="2"/>
      <c r="P1036" s="2"/>
      <c r="Q1036" s="2"/>
      <c r="S1036" s="2"/>
      <c r="T1036" s="2"/>
      <c r="U1036" s="2"/>
      <c r="V1036" s="2"/>
      <c r="W1036" s="2"/>
      <c r="X1036" s="2"/>
      <c r="Y1036" s="2"/>
      <c r="Z1036" s="2"/>
      <c r="AB1036" s="2"/>
      <c r="AC1036" s="2"/>
      <c r="AD1036" s="2"/>
      <c r="AE1036" s="2"/>
      <c r="AF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O1037" s="2"/>
      <c r="P1037" s="2"/>
      <c r="Q1037" s="2"/>
      <c r="S1037" s="2"/>
      <c r="T1037" s="2"/>
      <c r="U1037" s="2"/>
      <c r="V1037" s="2"/>
      <c r="W1037" s="2"/>
      <c r="X1037" s="2"/>
      <c r="Y1037" s="2"/>
      <c r="Z1037" s="2"/>
      <c r="AB1037" s="2"/>
      <c r="AC1037" s="2"/>
      <c r="AD1037" s="2"/>
      <c r="AE1037" s="2"/>
      <c r="AF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O1038" s="2"/>
      <c r="P1038" s="2"/>
      <c r="Q1038" s="2"/>
      <c r="S1038" s="2"/>
      <c r="T1038" s="2"/>
      <c r="U1038" s="2"/>
      <c r="V1038" s="2"/>
      <c r="W1038" s="2"/>
      <c r="X1038" s="2"/>
      <c r="Y1038" s="2"/>
      <c r="Z1038" s="2"/>
      <c r="AB1038" s="2"/>
      <c r="AC1038" s="2"/>
      <c r="AD1038" s="2"/>
      <c r="AE1038" s="2"/>
      <c r="AF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O1039" s="2"/>
      <c r="P1039" s="2"/>
      <c r="Q1039" s="2"/>
      <c r="S1039" s="2"/>
      <c r="T1039" s="2"/>
      <c r="U1039" s="2"/>
      <c r="V1039" s="2"/>
      <c r="W1039" s="2"/>
      <c r="X1039" s="2"/>
      <c r="Y1039" s="2"/>
      <c r="Z1039" s="2"/>
      <c r="AB1039" s="2"/>
      <c r="AC1039" s="2"/>
      <c r="AD1039" s="2"/>
      <c r="AE1039" s="2"/>
      <c r="AF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S1041" s="2"/>
      <c r="T1041" s="2"/>
      <c r="U1041" s="2"/>
      <c r="V1041" s="2"/>
      <c r="W1041" s="2"/>
      <c r="X1041" s="2"/>
      <c r="Y1041" s="2"/>
      <c r="Z1041" s="2"/>
      <c r="AB1041" s="2"/>
      <c r="AC1041" s="2"/>
      <c r="AD1041" s="2"/>
      <c r="AE1041" s="2"/>
      <c r="AF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S1042" s="2"/>
      <c r="T1042" s="2"/>
      <c r="U1042" s="2"/>
      <c r="V1042" s="2"/>
      <c r="W1042" s="2"/>
      <c r="X1042" s="2"/>
      <c r="Y1042" s="2"/>
      <c r="Z1042" s="2"/>
      <c r="AB1042" s="2"/>
      <c r="AC1042" s="2"/>
      <c r="AD1042" s="2"/>
      <c r="AE1042" s="2"/>
      <c r="AF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S1043" s="2"/>
      <c r="T1043" s="2"/>
      <c r="U1043" s="2"/>
      <c r="V1043" s="2"/>
      <c r="W1043" s="2"/>
      <c r="X1043" s="2"/>
      <c r="Y1043" s="2"/>
      <c r="Z1043" s="2"/>
      <c r="AB1043" s="2"/>
      <c r="AC1043" s="2"/>
      <c r="AD1043" s="2"/>
      <c r="AE1043" s="2"/>
      <c r="AF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O1044" s="2"/>
      <c r="P1044" s="2"/>
      <c r="Q1044" s="2"/>
      <c r="S1044" s="2"/>
      <c r="T1044" s="2"/>
      <c r="U1044" s="2"/>
      <c r="V1044" s="2"/>
      <c r="W1044" s="2"/>
      <c r="X1044" s="2"/>
      <c r="Y1044" s="2"/>
      <c r="Z1044" s="2"/>
      <c r="AB1044" s="2"/>
      <c r="AC1044" s="2"/>
      <c r="AD1044" s="2"/>
      <c r="AE1044" s="2"/>
      <c r="AF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S1045" s="2"/>
      <c r="T1045" s="2"/>
      <c r="U1045" s="2"/>
      <c r="V1045" s="2"/>
      <c r="W1045" s="2"/>
      <c r="X1045" s="2"/>
      <c r="Y1045" s="2"/>
      <c r="Z1045" s="2"/>
      <c r="AB1045" s="2"/>
      <c r="AC1045" s="2"/>
      <c r="AD1045" s="2"/>
      <c r="AE1045" s="2"/>
      <c r="AF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O1050" s="2"/>
      <c r="P1050" s="2"/>
      <c r="Q1050" s="2"/>
      <c r="S1050" s="2"/>
      <c r="T1050" s="2"/>
      <c r="U1050" s="2"/>
      <c r="V1050" s="2"/>
      <c r="W1050" s="2"/>
      <c r="X1050" s="2"/>
      <c r="Y1050" s="2"/>
      <c r="Z1050" s="2"/>
      <c r="AB1050" s="2"/>
      <c r="AC1050" s="2"/>
      <c r="AD1050" s="2"/>
      <c r="AE1050" s="2"/>
      <c r="AF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S1052" s="2"/>
      <c r="T1052" s="2"/>
      <c r="U1052" s="2"/>
      <c r="V1052" s="2"/>
      <c r="W1052" s="2"/>
      <c r="X1052" s="2"/>
      <c r="Y1052" s="2"/>
      <c r="Z1052" s="2"/>
      <c r="AB1052" s="2"/>
      <c r="AC1052" s="2"/>
      <c r="AD1052" s="2"/>
      <c r="AE1052" s="2"/>
      <c r="AF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S1053" s="2"/>
      <c r="T1053" s="2"/>
      <c r="U1053" s="2"/>
      <c r="V1053" s="2"/>
      <c r="W1053" s="2"/>
      <c r="X1053" s="2"/>
      <c r="Y1053" s="2"/>
      <c r="Z1053" s="2"/>
      <c r="AB1053" s="2"/>
      <c r="AC1053" s="2"/>
      <c r="AD1053" s="2"/>
      <c r="AE1053" s="2"/>
      <c r="AF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S1055" s="2"/>
      <c r="T1055" s="2"/>
      <c r="U1055" s="2"/>
      <c r="V1055" s="2"/>
      <c r="W1055" s="2"/>
      <c r="X1055" s="2"/>
      <c r="Y1055" s="2"/>
      <c r="Z1055" s="2"/>
      <c r="AB1055" s="2"/>
      <c r="AC1055" s="2"/>
      <c r="AD1055" s="2"/>
      <c r="AE1055" s="2"/>
      <c r="AF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S1057" s="2"/>
      <c r="T1057" s="2"/>
      <c r="U1057" s="2"/>
      <c r="V1057" s="2"/>
      <c r="W1057" s="2"/>
      <c r="X1057" s="2"/>
      <c r="Y1057" s="2"/>
      <c r="Z1057" s="2"/>
      <c r="AB1057" s="2"/>
      <c r="AC1057" s="2"/>
      <c r="AD1057" s="2"/>
      <c r="AE1057" s="2"/>
      <c r="AF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S1059" s="2"/>
      <c r="T1059" s="2"/>
      <c r="U1059" s="2"/>
      <c r="V1059" s="2"/>
      <c r="W1059" s="2"/>
      <c r="X1059" s="2"/>
      <c r="Y1059" s="2"/>
      <c r="Z1059" s="2"/>
      <c r="AB1059" s="2"/>
      <c r="AC1059" s="2"/>
      <c r="AD1059" s="2"/>
      <c r="AE1059" s="2"/>
      <c r="AF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S1060" s="2"/>
      <c r="T1060" s="2"/>
      <c r="U1060" s="2"/>
      <c r="V1060" s="2"/>
      <c r="W1060" s="2"/>
      <c r="X1060" s="2"/>
      <c r="Y1060" s="2"/>
      <c r="Z1060" s="2"/>
      <c r="AB1060" s="2"/>
      <c r="AC1060" s="2"/>
      <c r="AD1060" s="2"/>
      <c r="AE1060" s="2"/>
      <c r="AF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O1062" s="2"/>
      <c r="P1062" s="2"/>
      <c r="Q1062" s="2"/>
      <c r="S1062" s="2"/>
      <c r="T1062" s="2"/>
      <c r="U1062" s="2"/>
      <c r="V1062" s="2"/>
      <c r="W1062" s="2"/>
      <c r="X1062" s="2"/>
      <c r="Y1062" s="2"/>
      <c r="Z1062" s="2"/>
      <c r="AB1062" s="2"/>
      <c r="AC1062" s="2"/>
      <c r="AD1062" s="2"/>
      <c r="AE1062" s="2"/>
      <c r="AF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S1063" s="2"/>
      <c r="T1063" s="2"/>
      <c r="U1063" s="2"/>
      <c r="V1063" s="2"/>
      <c r="W1063" s="2"/>
      <c r="X1063" s="2"/>
      <c r="Y1063" s="2"/>
      <c r="Z1063" s="2"/>
      <c r="AB1063" s="2"/>
      <c r="AC1063" s="2"/>
      <c r="AD1063" s="2"/>
      <c r="AE1063" s="2"/>
      <c r="AF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S1070" s="2"/>
      <c r="T1070" s="2"/>
      <c r="U1070" s="2"/>
      <c r="V1070" s="2"/>
      <c r="W1070" s="2"/>
      <c r="X1070" s="2"/>
      <c r="Y1070" s="2"/>
      <c r="Z1070" s="2"/>
      <c r="AB1070" s="2"/>
      <c r="AC1070" s="2"/>
      <c r="AD1070" s="2"/>
      <c r="AE1070" s="2"/>
      <c r="AF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S1071" s="2"/>
      <c r="T1071" s="2"/>
      <c r="U1071" s="2"/>
      <c r="V1071" s="2"/>
      <c r="W1071" s="2"/>
      <c r="X1071" s="2"/>
      <c r="Y1071" s="2"/>
      <c r="Z1071" s="2"/>
      <c r="AB1071" s="2"/>
      <c r="AC1071" s="2"/>
      <c r="AD1071" s="2"/>
      <c r="AE1071" s="2"/>
      <c r="AF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S1073" s="2"/>
      <c r="T1073" s="2"/>
      <c r="U1073" s="2"/>
      <c r="V1073" s="2"/>
      <c r="W1073" s="2"/>
      <c r="X1073" s="2"/>
      <c r="Y1073" s="2"/>
      <c r="Z1073" s="2"/>
      <c r="AB1073" s="2"/>
      <c r="AC1073" s="2"/>
      <c r="AD1073" s="2"/>
      <c r="AE1073" s="2"/>
      <c r="AF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O1075" s="2"/>
      <c r="P1075" s="2"/>
      <c r="Q1075" s="2"/>
      <c r="S1075" s="2"/>
      <c r="T1075" s="2"/>
      <c r="U1075" s="2"/>
      <c r="V1075" s="2"/>
      <c r="W1075" s="2"/>
      <c r="X1075" s="2"/>
      <c r="Y1075" s="2"/>
      <c r="Z1075" s="2"/>
      <c r="AB1075" s="2"/>
      <c r="AC1075" s="2"/>
      <c r="AD1075" s="2"/>
      <c r="AE1075" s="2"/>
      <c r="AF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S1076" s="2"/>
      <c r="T1076" s="2"/>
      <c r="U1076" s="2"/>
      <c r="V1076" s="2"/>
      <c r="W1076" s="2"/>
      <c r="X1076" s="2"/>
      <c r="Y1076" s="2"/>
      <c r="Z1076" s="2"/>
      <c r="AB1076" s="2"/>
      <c r="AC1076" s="2"/>
      <c r="AD1076" s="2"/>
      <c r="AE1076" s="2"/>
      <c r="AF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O1077" s="2"/>
      <c r="P1077" s="2"/>
      <c r="Q1077" s="2"/>
      <c r="S1077" s="2"/>
      <c r="T1077" s="2"/>
      <c r="U1077" s="2"/>
      <c r="V1077" s="2"/>
      <c r="W1077" s="2"/>
      <c r="X1077" s="2"/>
      <c r="Y1077" s="2"/>
      <c r="Z1077" s="2"/>
      <c r="AB1077" s="2"/>
      <c r="AC1077" s="2"/>
      <c r="AD1077" s="2"/>
      <c r="AE1077" s="2"/>
      <c r="AF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S1078" s="2"/>
      <c r="T1078" s="2"/>
      <c r="U1078" s="2"/>
      <c r="V1078" s="2"/>
      <c r="W1078" s="2"/>
      <c r="X1078" s="2"/>
      <c r="Y1078" s="2"/>
      <c r="Z1078" s="2"/>
      <c r="AB1078" s="2"/>
      <c r="AC1078" s="2"/>
      <c r="AD1078" s="2"/>
      <c r="AE1078" s="2"/>
      <c r="AF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S1079" s="2"/>
      <c r="T1079" s="2"/>
      <c r="U1079" s="2"/>
      <c r="V1079" s="2"/>
      <c r="W1079" s="2"/>
      <c r="X1079" s="2"/>
      <c r="Y1079" s="2"/>
      <c r="Z1079" s="2"/>
      <c r="AB1079" s="2"/>
      <c r="AC1079" s="2"/>
      <c r="AD1079" s="2"/>
      <c r="AE1079" s="2"/>
      <c r="AF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S1081" s="2"/>
      <c r="T1081" s="2"/>
      <c r="U1081" s="2"/>
      <c r="V1081" s="2"/>
      <c r="W1081" s="2"/>
      <c r="X1081" s="2"/>
      <c r="Y1081" s="2"/>
      <c r="Z1081" s="2"/>
      <c r="AB1081" s="2"/>
      <c r="AC1081" s="2"/>
      <c r="AD1081" s="2"/>
      <c r="AE1081" s="2"/>
      <c r="AF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S1084" s="2"/>
      <c r="T1084" s="2"/>
      <c r="U1084" s="2"/>
      <c r="V1084" s="2"/>
      <c r="W1084" s="2"/>
      <c r="X1084" s="2"/>
      <c r="Y1084" s="2"/>
      <c r="Z1084" s="2"/>
      <c r="AB1084" s="2"/>
      <c r="AC1084" s="2"/>
      <c r="AD1084" s="2"/>
      <c r="AE1084" s="2"/>
      <c r="AF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O1085" s="2"/>
      <c r="P1085" s="2"/>
      <c r="Q1085" s="2"/>
      <c r="S1085" s="2"/>
      <c r="T1085" s="2"/>
      <c r="U1085" s="2"/>
      <c r="V1085" s="2"/>
      <c r="W1085" s="2"/>
      <c r="X1085" s="2"/>
      <c r="Y1085" s="2"/>
      <c r="Z1085" s="2"/>
      <c r="AB1085" s="2"/>
      <c r="AC1085" s="2"/>
      <c r="AD1085" s="2"/>
      <c r="AE1085" s="2"/>
      <c r="AF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S1086" s="2"/>
      <c r="T1086" s="2"/>
      <c r="U1086" s="2"/>
      <c r="V1086" s="2"/>
      <c r="W1086" s="2"/>
      <c r="X1086" s="2"/>
      <c r="Y1086" s="2"/>
      <c r="Z1086" s="2"/>
      <c r="AB1086" s="2"/>
      <c r="AC1086" s="2"/>
      <c r="AD1086" s="2"/>
      <c r="AE1086" s="2"/>
      <c r="AF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S1090" s="2"/>
      <c r="T1090" s="2"/>
      <c r="U1090" s="2"/>
      <c r="V1090" s="2"/>
      <c r="W1090" s="2"/>
      <c r="X1090" s="2"/>
      <c r="Y1090" s="2"/>
      <c r="Z1090" s="2"/>
      <c r="AB1090" s="2"/>
      <c r="AC1090" s="2"/>
      <c r="AD1090" s="2"/>
      <c r="AE1090" s="2"/>
      <c r="AF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S1091" s="2"/>
      <c r="T1091" s="2"/>
      <c r="U1091" s="2"/>
      <c r="V1091" s="2"/>
      <c r="W1091" s="2"/>
      <c r="X1091" s="2"/>
      <c r="Y1091" s="2"/>
      <c r="Z1091" s="2"/>
      <c r="AB1091" s="2"/>
      <c r="AC1091" s="2"/>
      <c r="AD1091" s="2"/>
      <c r="AE1091" s="2"/>
      <c r="AF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O1097" s="2"/>
      <c r="P1097" s="2"/>
      <c r="Q1097" s="2"/>
      <c r="S1097" s="2"/>
      <c r="T1097" s="2"/>
      <c r="U1097" s="2"/>
      <c r="V1097" s="2"/>
      <c r="W1097" s="2"/>
      <c r="X1097" s="2"/>
      <c r="Y1097" s="2"/>
      <c r="Z1097" s="2"/>
      <c r="AB1097" s="2"/>
      <c r="AC1097" s="2"/>
      <c r="AD1097" s="2"/>
      <c r="AE1097" s="2"/>
      <c r="AF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S1099" s="2"/>
      <c r="T1099" s="2"/>
      <c r="U1099" s="2"/>
      <c r="V1099" s="2"/>
      <c r="W1099" s="2"/>
      <c r="X1099" s="2"/>
      <c r="Y1099" s="2"/>
      <c r="Z1099" s="2"/>
      <c r="AB1099" s="2"/>
      <c r="AC1099" s="2"/>
      <c r="AD1099" s="2"/>
      <c r="AE1099" s="2"/>
      <c r="AF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O1101" s="2"/>
      <c r="P1101" s="2"/>
      <c r="Q1101" s="2"/>
      <c r="S1101" s="2"/>
      <c r="T1101" s="2"/>
      <c r="U1101" s="2"/>
      <c r="V1101" s="2"/>
      <c r="W1101" s="2"/>
      <c r="X1101" s="2"/>
      <c r="Y1101" s="2"/>
      <c r="Z1101" s="2"/>
      <c r="AB1101" s="2"/>
      <c r="AC1101" s="2"/>
      <c r="AD1101" s="2"/>
      <c r="AE1101" s="2"/>
      <c r="AF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S1102" s="2"/>
      <c r="T1102" s="2"/>
      <c r="U1102" s="2"/>
      <c r="V1102" s="2"/>
      <c r="W1102" s="2"/>
      <c r="X1102" s="2"/>
      <c r="Y1102" s="2"/>
      <c r="Z1102" s="2"/>
      <c r="AB1102" s="2"/>
      <c r="AC1102" s="2"/>
      <c r="AD1102" s="2"/>
      <c r="AE1102" s="2"/>
      <c r="AF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O1103" s="2"/>
      <c r="P1103" s="2"/>
      <c r="Q1103" s="2"/>
      <c r="S1103" s="2"/>
      <c r="T1103" s="2"/>
      <c r="U1103" s="2"/>
      <c r="V1103" s="2"/>
      <c r="W1103" s="2"/>
      <c r="X1103" s="2"/>
      <c r="Y1103" s="2"/>
      <c r="Z1103" s="2"/>
      <c r="AB1103" s="2"/>
      <c r="AC1103" s="2"/>
      <c r="AD1103" s="2"/>
      <c r="AE1103" s="2"/>
      <c r="AF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S1104" s="2"/>
      <c r="T1104" s="2"/>
      <c r="U1104" s="2"/>
      <c r="V1104" s="2"/>
      <c r="W1104" s="2"/>
      <c r="X1104" s="2"/>
      <c r="Y1104" s="2"/>
      <c r="Z1104" s="2"/>
      <c r="AB1104" s="2"/>
      <c r="AC1104" s="2"/>
      <c r="AD1104" s="2"/>
      <c r="AE1104" s="2"/>
      <c r="AF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S1106" s="2"/>
      <c r="T1106" s="2"/>
      <c r="U1106" s="2"/>
      <c r="V1106" s="2"/>
      <c r="W1106" s="2"/>
      <c r="X1106" s="2"/>
      <c r="Y1106" s="2"/>
      <c r="Z1106" s="2"/>
      <c r="AB1106" s="2"/>
      <c r="AC1106" s="2"/>
      <c r="AD1106" s="2"/>
      <c r="AE1106" s="2"/>
      <c r="AF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O1107" s="2"/>
      <c r="P1107" s="2"/>
      <c r="Q1107" s="2"/>
      <c r="S1107" s="2"/>
      <c r="T1107" s="2"/>
      <c r="U1107" s="2"/>
      <c r="V1107" s="2"/>
      <c r="W1107" s="2"/>
      <c r="X1107" s="2"/>
      <c r="Y1107" s="2"/>
      <c r="Z1107" s="2"/>
      <c r="AB1107" s="2"/>
      <c r="AC1107" s="2"/>
      <c r="AD1107" s="2"/>
      <c r="AE1107" s="2"/>
      <c r="AF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O1112" s="2"/>
      <c r="P1112" s="2"/>
      <c r="Q1112" s="2"/>
      <c r="S1112" s="2"/>
      <c r="T1112" s="2"/>
      <c r="U1112" s="2"/>
      <c r="V1112" s="2"/>
      <c r="W1112" s="2"/>
      <c r="X1112" s="2"/>
      <c r="Y1112" s="2"/>
      <c r="Z1112" s="2"/>
      <c r="AB1112" s="2"/>
      <c r="AC1112" s="2"/>
      <c r="AD1112" s="2"/>
      <c r="AE1112" s="2"/>
      <c r="AF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S1113" s="2"/>
      <c r="T1113" s="2"/>
      <c r="U1113" s="2"/>
      <c r="V1113" s="2"/>
      <c r="W1113" s="2"/>
      <c r="X1113" s="2"/>
      <c r="Y1113" s="2"/>
      <c r="Z1113" s="2"/>
      <c r="AB1113" s="2"/>
      <c r="AC1113" s="2"/>
      <c r="AD1113" s="2"/>
      <c r="AE1113" s="2"/>
      <c r="AF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O1114" s="2"/>
      <c r="P1114" s="2"/>
      <c r="Q1114" s="2"/>
      <c r="S1114" s="2"/>
      <c r="T1114" s="2"/>
      <c r="U1114" s="2"/>
      <c r="V1114" s="2"/>
      <c r="W1114" s="2"/>
      <c r="X1114" s="2"/>
      <c r="Y1114" s="2"/>
      <c r="Z1114" s="2"/>
      <c r="AB1114" s="2"/>
      <c r="AC1114" s="2"/>
      <c r="AD1114" s="2"/>
      <c r="AE1114" s="2"/>
      <c r="AF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S1115" s="2"/>
      <c r="T1115" s="2"/>
      <c r="U1115" s="2"/>
      <c r="V1115" s="2"/>
      <c r="W1115" s="2"/>
      <c r="X1115" s="2"/>
      <c r="Y1115" s="2"/>
      <c r="Z1115" s="2"/>
      <c r="AB1115" s="2"/>
      <c r="AC1115" s="2"/>
      <c r="AD1115" s="2"/>
      <c r="AE1115" s="2"/>
      <c r="AF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S1116" s="2"/>
      <c r="T1116" s="2"/>
      <c r="U1116" s="2"/>
      <c r="V1116" s="2"/>
      <c r="W1116" s="2"/>
      <c r="X1116" s="2"/>
      <c r="Y1116" s="2"/>
      <c r="Z1116" s="2"/>
      <c r="AB1116" s="2"/>
      <c r="AC1116" s="2"/>
      <c r="AD1116" s="2"/>
      <c r="AE1116" s="2"/>
      <c r="AF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O1118" s="2"/>
      <c r="P1118" s="2"/>
      <c r="Q1118" s="2"/>
      <c r="S1118" s="2"/>
      <c r="T1118" s="2"/>
      <c r="U1118" s="2"/>
      <c r="V1118" s="2"/>
      <c r="W1118" s="2"/>
      <c r="X1118" s="2"/>
      <c r="Y1118" s="2"/>
      <c r="Z1118" s="2"/>
      <c r="AB1118" s="2"/>
      <c r="AC1118" s="2"/>
      <c r="AD1118" s="2"/>
      <c r="AE1118" s="2"/>
      <c r="AF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O1123" s="2"/>
      <c r="P1123" s="2"/>
      <c r="Q1123" s="2"/>
      <c r="S1123" s="2"/>
      <c r="T1123" s="2"/>
      <c r="U1123" s="2"/>
      <c r="V1123" s="2"/>
      <c r="W1123" s="2"/>
      <c r="X1123" s="2"/>
      <c r="Y1123" s="2"/>
      <c r="Z1123" s="2"/>
      <c r="AB1123" s="2"/>
      <c r="AC1123" s="2"/>
      <c r="AD1123" s="2"/>
      <c r="AE1123" s="2"/>
      <c r="AF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O1124" s="2"/>
      <c r="P1124" s="2"/>
      <c r="Q1124" s="2"/>
      <c r="S1124" s="2"/>
      <c r="T1124" s="2"/>
      <c r="U1124" s="2"/>
      <c r="V1124" s="2"/>
      <c r="W1124" s="2"/>
      <c r="X1124" s="2"/>
      <c r="Y1124" s="2"/>
      <c r="Z1124" s="2"/>
      <c r="AB1124" s="2"/>
      <c r="AC1124" s="2"/>
      <c r="AD1124" s="2"/>
      <c r="AE1124" s="2"/>
      <c r="AF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O1125" s="2"/>
      <c r="P1125" s="2"/>
      <c r="Q1125" s="2"/>
      <c r="S1125" s="2"/>
      <c r="T1125" s="2"/>
      <c r="U1125" s="2"/>
      <c r="V1125" s="2"/>
      <c r="W1125" s="2"/>
      <c r="X1125" s="2"/>
      <c r="Y1125" s="2"/>
      <c r="Z1125" s="2"/>
      <c r="AB1125" s="2"/>
      <c r="AC1125" s="2"/>
      <c r="AD1125" s="2"/>
      <c r="AE1125" s="2"/>
      <c r="AF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S1126" s="2"/>
      <c r="T1126" s="2"/>
      <c r="U1126" s="2"/>
      <c r="V1126" s="2"/>
      <c r="W1126" s="2"/>
      <c r="X1126" s="2"/>
      <c r="Y1126" s="2"/>
      <c r="Z1126" s="2"/>
      <c r="AB1126" s="2"/>
      <c r="AC1126" s="2"/>
      <c r="AD1126" s="2"/>
      <c r="AE1126" s="2"/>
      <c r="AF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O1128" s="2"/>
      <c r="P1128" s="2"/>
      <c r="Q1128" s="2"/>
      <c r="S1128" s="2"/>
      <c r="T1128" s="2"/>
      <c r="U1128" s="2"/>
      <c r="V1128" s="2"/>
      <c r="W1128" s="2"/>
      <c r="X1128" s="2"/>
      <c r="Y1128" s="2"/>
      <c r="Z1128" s="2"/>
      <c r="AB1128" s="2"/>
      <c r="AC1128" s="2"/>
      <c r="AD1128" s="2"/>
      <c r="AE1128" s="2"/>
      <c r="AF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O1129" s="2"/>
      <c r="P1129" s="2"/>
      <c r="Q1129" s="2"/>
      <c r="S1129" s="2"/>
      <c r="T1129" s="2"/>
      <c r="U1129" s="2"/>
      <c r="V1129" s="2"/>
      <c r="W1129" s="2"/>
      <c r="X1129" s="2"/>
      <c r="Y1129" s="2"/>
      <c r="Z1129" s="2"/>
      <c r="AB1129" s="2"/>
      <c r="AC1129" s="2"/>
      <c r="AD1129" s="2"/>
      <c r="AE1129" s="2"/>
      <c r="AF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S1131" s="2"/>
      <c r="T1131" s="2"/>
      <c r="U1131" s="2"/>
      <c r="V1131" s="2"/>
      <c r="W1131" s="2"/>
      <c r="X1131" s="2"/>
      <c r="Y1131" s="2"/>
      <c r="Z1131" s="2"/>
      <c r="AB1131" s="2"/>
      <c r="AC1131" s="2"/>
      <c r="AD1131" s="2"/>
      <c r="AE1131" s="2"/>
      <c r="AF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O1135" s="2"/>
      <c r="P1135" s="2"/>
      <c r="Q1135" s="2"/>
      <c r="S1135" s="2"/>
      <c r="T1135" s="2"/>
      <c r="U1135" s="2"/>
      <c r="V1135" s="2"/>
      <c r="W1135" s="2"/>
      <c r="X1135" s="2"/>
      <c r="Y1135" s="2"/>
      <c r="Z1135" s="2"/>
      <c r="AB1135" s="2"/>
      <c r="AC1135" s="2"/>
      <c r="AD1135" s="2"/>
      <c r="AE1135" s="2"/>
      <c r="AF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S1137" s="2"/>
      <c r="T1137" s="2"/>
      <c r="U1137" s="2"/>
      <c r="V1137" s="2"/>
      <c r="W1137" s="2"/>
      <c r="X1137" s="2"/>
      <c r="Y1137" s="2"/>
      <c r="Z1137" s="2"/>
      <c r="AB1137" s="2"/>
      <c r="AC1137" s="2"/>
      <c r="AD1137" s="2"/>
      <c r="AE1137" s="2"/>
      <c r="AF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S1139" s="2"/>
      <c r="T1139" s="2"/>
      <c r="U1139" s="2"/>
      <c r="V1139" s="2"/>
      <c r="W1139" s="2"/>
      <c r="X1139" s="2"/>
      <c r="Y1139" s="2"/>
      <c r="Z1139" s="2"/>
      <c r="AB1139" s="2"/>
      <c r="AC1139" s="2"/>
      <c r="AD1139" s="2"/>
      <c r="AE1139" s="2"/>
      <c r="AF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O1141" s="2"/>
      <c r="P1141" s="2"/>
      <c r="Q1141" s="2"/>
      <c r="S1141" s="2"/>
      <c r="T1141" s="2"/>
      <c r="U1141" s="2"/>
      <c r="V1141" s="2"/>
      <c r="W1141" s="2"/>
      <c r="X1141" s="2"/>
      <c r="Y1141" s="2"/>
      <c r="Z1141" s="2"/>
      <c r="AB1141" s="2"/>
      <c r="AC1141" s="2"/>
      <c r="AD1141" s="2"/>
      <c r="AE1141" s="2"/>
      <c r="AF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S1142" s="2"/>
      <c r="T1142" s="2"/>
      <c r="U1142" s="2"/>
      <c r="V1142" s="2"/>
      <c r="W1142" s="2"/>
      <c r="X1142" s="2"/>
      <c r="Y1142" s="2"/>
      <c r="Z1142" s="2"/>
      <c r="AB1142" s="2"/>
      <c r="AC1142" s="2"/>
      <c r="AD1142" s="2"/>
      <c r="AE1142" s="2"/>
      <c r="AF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S1144" s="2"/>
      <c r="T1144" s="2"/>
      <c r="U1144" s="2"/>
      <c r="V1144" s="2"/>
      <c r="W1144" s="2"/>
      <c r="X1144" s="2"/>
      <c r="Y1144" s="2"/>
      <c r="Z1144" s="2"/>
      <c r="AB1144" s="2"/>
      <c r="AC1144" s="2"/>
      <c r="AD1144" s="2"/>
      <c r="AE1144" s="2"/>
      <c r="AF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O1145" s="2"/>
      <c r="P1145" s="2"/>
      <c r="Q1145" s="2"/>
      <c r="S1145" s="2"/>
      <c r="T1145" s="2"/>
      <c r="U1145" s="2"/>
      <c r="V1145" s="2"/>
      <c r="W1145" s="2"/>
      <c r="X1145" s="2"/>
      <c r="Y1145" s="2"/>
      <c r="Z1145" s="2"/>
      <c r="AB1145" s="2"/>
      <c r="AC1145" s="2"/>
      <c r="AD1145" s="2"/>
      <c r="AE1145" s="2"/>
      <c r="AF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S1146" s="2"/>
      <c r="T1146" s="2"/>
      <c r="U1146" s="2"/>
      <c r="V1146" s="2"/>
      <c r="W1146" s="2"/>
      <c r="X1146" s="2"/>
      <c r="Y1146" s="2"/>
      <c r="Z1146" s="2"/>
      <c r="AB1146" s="2"/>
      <c r="AC1146" s="2"/>
      <c r="AD1146" s="2"/>
      <c r="AE1146" s="2"/>
      <c r="AF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S1147" s="2"/>
      <c r="T1147" s="2"/>
      <c r="U1147" s="2"/>
      <c r="V1147" s="2"/>
      <c r="W1147" s="2"/>
      <c r="X1147" s="2"/>
      <c r="Y1147" s="2"/>
      <c r="Z1147" s="2"/>
      <c r="AB1147" s="2"/>
      <c r="AC1147" s="2"/>
      <c r="AD1147" s="2"/>
      <c r="AE1147" s="2"/>
      <c r="AF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</row>
    <row r="1150">
      <c r="A1150" s="2"/>
      <c r="B1150" s="2"/>
      <c r="C1150" s="4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O1151" s="2"/>
      <c r="P1151" s="2"/>
      <c r="Q1151" s="2"/>
      <c r="S1151" s="2"/>
      <c r="T1151" s="2"/>
      <c r="U1151" s="2"/>
      <c r="V1151" s="2"/>
      <c r="W1151" s="2"/>
      <c r="X1151" s="2"/>
      <c r="Y1151" s="2"/>
      <c r="Z1151" s="2"/>
      <c r="AB1151" s="2"/>
      <c r="AC1151" s="2"/>
      <c r="AD1151" s="2"/>
      <c r="AE1151" s="2"/>
      <c r="AF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O1152" s="2"/>
      <c r="P1152" s="2"/>
      <c r="Q1152" s="2"/>
      <c r="S1152" s="2"/>
      <c r="T1152" s="2"/>
      <c r="U1152" s="2"/>
      <c r="V1152" s="2"/>
      <c r="W1152" s="2"/>
      <c r="X1152" s="2"/>
      <c r="Y1152" s="2"/>
      <c r="Z1152" s="2"/>
      <c r="AB1152" s="2"/>
      <c r="AC1152" s="2"/>
      <c r="AD1152" s="2"/>
      <c r="AE1152" s="2"/>
      <c r="AF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O1155" s="2"/>
      <c r="P1155" s="2"/>
      <c r="Q1155" s="2"/>
      <c r="S1155" s="2"/>
      <c r="T1155" s="2"/>
      <c r="U1155" s="2"/>
      <c r="V1155" s="2"/>
      <c r="W1155" s="2"/>
      <c r="X1155" s="2"/>
      <c r="Y1155" s="2"/>
      <c r="Z1155" s="2"/>
      <c r="AB1155" s="2"/>
      <c r="AC1155" s="2"/>
      <c r="AD1155" s="2"/>
      <c r="AE1155" s="2"/>
      <c r="AF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O1156" s="2"/>
      <c r="P1156" s="2"/>
      <c r="Q1156" s="2"/>
      <c r="S1156" s="2"/>
      <c r="T1156" s="2"/>
      <c r="U1156" s="2"/>
      <c r="V1156" s="2"/>
      <c r="W1156" s="2"/>
      <c r="X1156" s="2"/>
      <c r="Y1156" s="2"/>
      <c r="Z1156" s="2"/>
      <c r="AB1156" s="2"/>
      <c r="AC1156" s="2"/>
      <c r="AD1156" s="2"/>
      <c r="AE1156" s="2"/>
      <c r="AF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S1157" s="2"/>
      <c r="T1157" s="2"/>
      <c r="U1157" s="2"/>
      <c r="V1157" s="2"/>
      <c r="W1157" s="2"/>
      <c r="X1157" s="2"/>
      <c r="Y1157" s="2"/>
      <c r="Z1157" s="2"/>
      <c r="AB1157" s="2"/>
      <c r="AC1157" s="2"/>
      <c r="AD1157" s="2"/>
      <c r="AE1157" s="2"/>
      <c r="AF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T1158" s="2"/>
      <c r="U1158" s="2"/>
      <c r="V1158" s="2"/>
      <c r="W1158" s="2"/>
      <c r="X1158" s="2"/>
      <c r="Y1158" s="2"/>
      <c r="Z1158" s="2"/>
      <c r="AB1158" s="2"/>
      <c r="AC1158" s="2"/>
      <c r="AD1158" s="2"/>
      <c r="AE1158" s="2"/>
      <c r="AF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O1159" s="2"/>
      <c r="P1159" s="2"/>
      <c r="Q1159" s="2"/>
      <c r="S1159" s="2"/>
      <c r="T1159" s="2"/>
      <c r="U1159" s="2"/>
      <c r="V1159" s="2"/>
      <c r="W1159" s="2"/>
      <c r="X1159" s="2"/>
      <c r="Y1159" s="2"/>
      <c r="Z1159" s="2"/>
      <c r="AB1159" s="2"/>
      <c r="AC1159" s="2"/>
      <c r="AD1159" s="2"/>
      <c r="AE1159" s="2"/>
      <c r="AF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O1162" s="2"/>
      <c r="P1162" s="2"/>
      <c r="Q1162" s="2"/>
      <c r="S1162" s="2"/>
      <c r="T1162" s="2"/>
      <c r="U1162" s="2"/>
      <c r="V1162" s="2"/>
      <c r="W1162" s="2"/>
      <c r="X1162" s="2"/>
      <c r="Y1162" s="2"/>
      <c r="Z1162" s="2"/>
      <c r="AB1162" s="2"/>
      <c r="AC1162" s="2"/>
      <c r="AD1162" s="2"/>
      <c r="AE1162" s="2"/>
      <c r="AF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O1164" s="2"/>
      <c r="P1164" s="2"/>
      <c r="Q1164" s="2"/>
      <c r="S1164" s="2"/>
      <c r="T1164" s="2"/>
      <c r="U1164" s="2"/>
      <c r="V1164" s="2"/>
      <c r="W1164" s="2"/>
      <c r="X1164" s="2"/>
      <c r="Y1164" s="2"/>
      <c r="Z1164" s="2"/>
      <c r="AB1164" s="2"/>
      <c r="AC1164" s="2"/>
      <c r="AD1164" s="2"/>
      <c r="AE1164" s="2"/>
      <c r="AF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O1165" s="2"/>
      <c r="P1165" s="2"/>
      <c r="Q1165" s="2"/>
      <c r="S1165" s="2"/>
      <c r="T1165" s="2"/>
      <c r="U1165" s="2"/>
      <c r="V1165" s="2"/>
      <c r="W1165" s="2"/>
      <c r="X1165" s="2"/>
      <c r="Y1165" s="2"/>
      <c r="Z1165" s="2"/>
      <c r="AB1165" s="2"/>
      <c r="AC1165" s="2"/>
      <c r="AD1165" s="2"/>
      <c r="AE1165" s="2"/>
      <c r="AF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O1166" s="2"/>
      <c r="P1166" s="2"/>
      <c r="Q1166" s="2"/>
      <c r="S1166" s="2"/>
      <c r="T1166" s="2"/>
      <c r="U1166" s="2"/>
      <c r="V1166" s="2"/>
      <c r="W1166" s="2"/>
      <c r="X1166" s="2"/>
      <c r="Y1166" s="2"/>
      <c r="Z1166" s="2"/>
      <c r="AB1166" s="2"/>
      <c r="AC1166" s="2"/>
      <c r="AD1166" s="2"/>
      <c r="AE1166" s="2"/>
      <c r="AF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T1167" s="2"/>
      <c r="U1167" s="2"/>
      <c r="V1167" s="2"/>
      <c r="W1167" s="2"/>
      <c r="X1167" s="2"/>
      <c r="Y1167" s="2"/>
      <c r="Z1167" s="2"/>
      <c r="AB1167" s="2"/>
      <c r="AC1167" s="2"/>
      <c r="AD1167" s="2"/>
      <c r="AE1167" s="2"/>
      <c r="AF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S1169" s="2"/>
      <c r="T1169" s="2"/>
      <c r="U1169" s="2"/>
      <c r="V1169" s="2"/>
      <c r="W1169" s="2"/>
      <c r="X1169" s="2"/>
      <c r="Y1169" s="2"/>
      <c r="Z1169" s="2"/>
      <c r="AB1169" s="2"/>
      <c r="AC1169" s="2"/>
      <c r="AD1169" s="2"/>
      <c r="AE1169" s="2"/>
      <c r="AF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O1171" s="2"/>
      <c r="P1171" s="2"/>
      <c r="Q1171" s="2"/>
      <c r="S1171" s="2"/>
      <c r="T1171" s="2"/>
      <c r="U1171" s="2"/>
      <c r="V1171" s="2"/>
      <c r="W1171" s="2"/>
      <c r="X1171" s="2"/>
      <c r="Y1171" s="2"/>
      <c r="Z1171" s="2"/>
      <c r="AB1171" s="2"/>
      <c r="AC1171" s="2"/>
      <c r="AD1171" s="2"/>
      <c r="AE1171" s="2"/>
      <c r="AF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O1172" s="2"/>
      <c r="P1172" s="2"/>
      <c r="Q1172" s="2"/>
      <c r="S1172" s="2"/>
      <c r="T1172" s="2"/>
      <c r="U1172" s="2"/>
      <c r="V1172" s="2"/>
      <c r="W1172" s="2"/>
      <c r="X1172" s="2"/>
      <c r="Y1172" s="2"/>
      <c r="Z1172" s="2"/>
      <c r="AB1172" s="2"/>
      <c r="AC1172" s="2"/>
      <c r="AD1172" s="2"/>
      <c r="AE1172" s="2"/>
      <c r="AF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O1174" s="2"/>
      <c r="P1174" s="2"/>
      <c r="Q1174" s="2"/>
      <c r="S1174" s="2"/>
      <c r="T1174" s="2"/>
      <c r="U1174" s="2"/>
      <c r="V1174" s="2"/>
      <c r="W1174" s="2"/>
      <c r="X1174" s="2"/>
      <c r="Y1174" s="2"/>
      <c r="Z1174" s="2"/>
      <c r="AB1174" s="2"/>
      <c r="AC1174" s="2"/>
      <c r="AD1174" s="2"/>
      <c r="AE1174" s="2"/>
      <c r="AF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O1175" s="2"/>
      <c r="P1175" s="2"/>
      <c r="Q1175" s="2"/>
      <c r="S1175" s="2"/>
      <c r="T1175" s="2"/>
      <c r="U1175" s="2"/>
      <c r="V1175" s="2"/>
      <c r="W1175" s="2"/>
      <c r="X1175" s="2"/>
      <c r="Y1175" s="2"/>
      <c r="Z1175" s="2"/>
      <c r="AB1175" s="2"/>
      <c r="AC1175" s="2"/>
      <c r="AD1175" s="2"/>
      <c r="AE1175" s="2"/>
      <c r="AF1175" s="2"/>
    </row>
    <row r="1176">
      <c r="A1176" s="2"/>
      <c r="B1176" s="2"/>
      <c r="C1176" s="4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O1176" s="2"/>
      <c r="P1176" s="2"/>
      <c r="Q1176" s="2"/>
      <c r="S1176" s="2"/>
      <c r="T1176" s="2"/>
      <c r="U1176" s="2"/>
      <c r="V1176" s="2"/>
      <c r="Y1176" s="2"/>
      <c r="Z1176" s="2"/>
      <c r="AB1176" s="2"/>
      <c r="AC1176" s="2"/>
      <c r="AD1176" s="2"/>
      <c r="AE1176" s="2"/>
      <c r="AF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O1177" s="2"/>
      <c r="P1177" s="2"/>
      <c r="Q1177" s="2"/>
      <c r="S1177" s="2"/>
      <c r="T1177" s="2"/>
      <c r="U1177" s="2"/>
      <c r="V1177" s="2"/>
      <c r="W1177" s="2"/>
      <c r="X1177" s="2"/>
      <c r="Y1177" s="2"/>
      <c r="Z1177" s="2"/>
      <c r="AB1177" s="2"/>
      <c r="AC1177" s="2"/>
      <c r="AD1177" s="2"/>
      <c r="AE1177" s="2"/>
      <c r="AF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O1178" s="2"/>
      <c r="P1178" s="2"/>
      <c r="Q1178" s="2"/>
      <c r="S1178" s="2"/>
      <c r="T1178" s="2"/>
      <c r="U1178" s="2"/>
      <c r="V1178" s="2"/>
      <c r="W1178" s="2"/>
      <c r="X1178" s="2"/>
      <c r="Y1178" s="2"/>
      <c r="Z1178" s="2"/>
      <c r="AB1178" s="2"/>
      <c r="AC1178" s="2"/>
      <c r="AD1178" s="2"/>
      <c r="AE1178" s="2"/>
      <c r="AF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O1179" s="2"/>
      <c r="P1179" s="2"/>
      <c r="Q1179" s="2"/>
      <c r="S1179" s="2"/>
      <c r="T1179" s="2"/>
      <c r="U1179" s="2"/>
      <c r="V1179" s="2"/>
      <c r="W1179" s="2"/>
      <c r="X1179" s="2"/>
      <c r="Y1179" s="2"/>
      <c r="Z1179" s="2"/>
      <c r="AB1179" s="2"/>
      <c r="AC1179" s="2"/>
      <c r="AD1179" s="2"/>
      <c r="AE1179" s="2"/>
      <c r="AF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O1180" s="2"/>
      <c r="P1180" s="2"/>
      <c r="Q1180" s="2"/>
      <c r="S1180" s="2"/>
      <c r="T1180" s="2"/>
      <c r="U1180" s="2"/>
      <c r="V1180" s="2"/>
      <c r="W1180" s="2"/>
      <c r="X1180" s="2"/>
      <c r="Y1180" s="2"/>
      <c r="Z1180" s="2"/>
      <c r="AB1180" s="2"/>
      <c r="AC1180" s="2"/>
      <c r="AD1180" s="2"/>
      <c r="AE1180" s="2"/>
      <c r="AF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S1181" s="2"/>
      <c r="T1181" s="2"/>
      <c r="U1181" s="2"/>
      <c r="V1181" s="2"/>
      <c r="W1181" s="2"/>
      <c r="X1181" s="2"/>
      <c r="Y1181" s="2"/>
      <c r="Z1181" s="2"/>
      <c r="AB1181" s="2"/>
      <c r="AC1181" s="2"/>
      <c r="AD1181" s="2"/>
      <c r="AE1181" s="2"/>
      <c r="AF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O1182" s="2"/>
      <c r="P1182" s="2"/>
      <c r="Q1182" s="2"/>
      <c r="S1182" s="2"/>
      <c r="T1182" s="2"/>
      <c r="U1182" s="2"/>
      <c r="V1182" s="2"/>
      <c r="W1182" s="2"/>
      <c r="X1182" s="2"/>
      <c r="Y1182" s="2"/>
      <c r="Z1182" s="2"/>
      <c r="AB1182" s="2"/>
      <c r="AC1182" s="2"/>
      <c r="AD1182" s="2"/>
      <c r="AE1182" s="2"/>
      <c r="AF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O1183" s="2"/>
      <c r="P1183" s="2"/>
      <c r="Q1183" s="2"/>
      <c r="S1183" s="2"/>
      <c r="T1183" s="2"/>
      <c r="U1183" s="2"/>
      <c r="V1183" s="2"/>
      <c r="W1183" s="2"/>
      <c r="X1183" s="2"/>
      <c r="Y1183" s="2"/>
      <c r="Z1183" s="2"/>
      <c r="AB1183" s="2"/>
      <c r="AC1183" s="2"/>
      <c r="AD1183" s="2"/>
      <c r="AE1183" s="2"/>
      <c r="AF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S1184" s="2"/>
      <c r="T1184" s="2"/>
      <c r="U1184" s="2"/>
      <c r="V1184" s="2"/>
      <c r="W1184" s="2"/>
      <c r="X1184" s="2"/>
      <c r="Y1184" s="2"/>
      <c r="Z1184" s="2"/>
      <c r="AB1184" s="2"/>
      <c r="AC1184" s="2"/>
      <c r="AD1184" s="2"/>
      <c r="AE1184" s="2"/>
      <c r="AF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O1185" s="2"/>
      <c r="P1185" s="2"/>
      <c r="Q1185" s="2"/>
      <c r="S1185" s="2"/>
      <c r="T1185" s="2"/>
      <c r="U1185" s="2"/>
      <c r="V1185" s="2"/>
      <c r="W1185" s="2"/>
      <c r="X1185" s="2"/>
      <c r="Y1185" s="2"/>
      <c r="Z1185" s="2"/>
      <c r="AB1185" s="2"/>
      <c r="AC1185" s="2"/>
      <c r="AD1185" s="2"/>
      <c r="AE1185" s="2"/>
      <c r="AF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S1186" s="2"/>
      <c r="T1186" s="2"/>
      <c r="U1186" s="2"/>
      <c r="V1186" s="2"/>
      <c r="W1186" s="2"/>
      <c r="X1186" s="2"/>
      <c r="Y1186" s="2"/>
      <c r="Z1186" s="2"/>
      <c r="AB1186" s="2"/>
      <c r="AC1186" s="2"/>
      <c r="AD1186" s="2"/>
      <c r="AE1186" s="2"/>
      <c r="AF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O1187" s="2"/>
      <c r="P1187" s="2"/>
      <c r="Q1187" s="2"/>
      <c r="S1187" s="2"/>
      <c r="T1187" s="2"/>
      <c r="U1187" s="2"/>
      <c r="V1187" s="2"/>
      <c r="W1187" s="2"/>
      <c r="X1187" s="2"/>
      <c r="Y1187" s="2"/>
      <c r="Z1187" s="2"/>
      <c r="AB1187" s="2"/>
      <c r="AC1187" s="2"/>
      <c r="AD1187" s="2"/>
      <c r="AE1187" s="2"/>
      <c r="AF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S1188" s="2"/>
      <c r="T1188" s="2"/>
      <c r="U1188" s="2"/>
      <c r="V1188" s="2"/>
      <c r="W1188" s="2"/>
      <c r="X1188" s="2"/>
      <c r="Y1188" s="2"/>
      <c r="Z1188" s="2"/>
      <c r="AB1188" s="2"/>
      <c r="AC1188" s="2"/>
      <c r="AD1188" s="2"/>
      <c r="AE1188" s="2"/>
      <c r="AF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O1189" s="2"/>
      <c r="P1189" s="2"/>
      <c r="Q1189" s="2"/>
      <c r="S1189" s="2"/>
      <c r="T1189" s="2"/>
      <c r="U1189" s="2"/>
      <c r="V1189" s="2"/>
      <c r="W1189" s="2"/>
      <c r="X1189" s="2"/>
      <c r="Y1189" s="2"/>
      <c r="Z1189" s="2"/>
      <c r="AB1189" s="2"/>
      <c r="AC1189" s="2"/>
      <c r="AD1189" s="2"/>
      <c r="AE1189" s="2"/>
      <c r="AF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O1190" s="2"/>
      <c r="P1190" s="2"/>
      <c r="Q1190" s="2"/>
      <c r="S1190" s="2"/>
      <c r="T1190" s="2"/>
      <c r="U1190" s="2"/>
      <c r="V1190" s="2"/>
      <c r="W1190" s="2"/>
      <c r="X1190" s="2"/>
      <c r="Y1190" s="2"/>
      <c r="Z1190" s="2"/>
      <c r="AB1190" s="2"/>
      <c r="AC1190" s="2"/>
      <c r="AD1190" s="2"/>
      <c r="AE1190" s="2"/>
      <c r="AF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O1191" s="2"/>
      <c r="P1191" s="2"/>
      <c r="Q1191" s="2"/>
      <c r="S1191" s="2"/>
      <c r="T1191" s="2"/>
      <c r="U1191" s="2"/>
      <c r="V1191" s="2"/>
      <c r="W1191" s="2"/>
      <c r="X1191" s="2"/>
      <c r="Y1191" s="2"/>
      <c r="Z1191" s="2"/>
      <c r="AB1191" s="2"/>
      <c r="AC1191" s="2"/>
      <c r="AD1191" s="2"/>
      <c r="AE1191" s="2"/>
      <c r="AF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O1192" s="2"/>
      <c r="P1192" s="2"/>
      <c r="Q1192" s="2"/>
      <c r="S1192" s="2"/>
      <c r="T1192" s="2"/>
      <c r="U1192" s="2"/>
      <c r="V1192" s="2"/>
      <c r="W1192" s="2"/>
      <c r="X1192" s="2"/>
      <c r="Y1192" s="2"/>
      <c r="Z1192" s="2"/>
      <c r="AB1192" s="2"/>
      <c r="AC1192" s="2"/>
      <c r="AD1192" s="2"/>
      <c r="AE1192" s="2"/>
      <c r="AF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T1193" s="2"/>
      <c r="U1193" s="2"/>
      <c r="V1193" s="2"/>
      <c r="W1193" s="2"/>
      <c r="X1193" s="2"/>
      <c r="Y1193" s="2"/>
      <c r="Z1193" s="2"/>
      <c r="AB1193" s="2"/>
      <c r="AC1193" s="2"/>
      <c r="AD1193" s="2"/>
      <c r="AE1193" s="2"/>
      <c r="AF1193" s="2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1" t="s">
        <v>117</v>
      </c>
      <c r="B2" s="1" t="s">
        <v>17</v>
      </c>
      <c r="C2" s="1">
        <v>357.0</v>
      </c>
      <c r="D2" s="1">
        <v>0.0</v>
      </c>
      <c r="E2" s="2"/>
      <c r="F2" s="1" t="s">
        <v>38</v>
      </c>
      <c r="G2" s="1" t="s">
        <v>45</v>
      </c>
      <c r="H2" s="1" t="s">
        <v>4956</v>
      </c>
      <c r="I2" s="1" t="s">
        <v>4957</v>
      </c>
      <c r="J2" s="1" t="s">
        <v>4957</v>
      </c>
      <c r="K2" s="2"/>
      <c r="L2" s="1">
        <v>4.0</v>
      </c>
      <c r="M2" s="1"/>
      <c r="N2" s="1">
        <v>10.19075</v>
      </c>
      <c r="O2" s="1" t="s">
        <v>120</v>
      </c>
      <c r="P2" s="1" t="s">
        <v>4958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>
      <c r="A3" s="1" t="s">
        <v>37</v>
      </c>
      <c r="B3" s="1" t="s">
        <v>17</v>
      </c>
      <c r="C3" s="1">
        <v>247.0</v>
      </c>
      <c r="D3" s="1">
        <v>62.0</v>
      </c>
      <c r="E3" s="2"/>
      <c r="F3" s="1" t="s">
        <v>38</v>
      </c>
      <c r="G3" s="1" t="s">
        <v>45</v>
      </c>
      <c r="H3" s="1" t="s">
        <v>4959</v>
      </c>
      <c r="I3" s="1" t="s">
        <v>4960</v>
      </c>
      <c r="J3" s="1" t="s">
        <v>4960</v>
      </c>
      <c r="K3" s="2"/>
      <c r="L3" s="1">
        <v>0.0</v>
      </c>
      <c r="M3" s="1"/>
      <c r="N3" s="1">
        <v>19.199883333333332</v>
      </c>
      <c r="O3" s="1" t="s">
        <v>41</v>
      </c>
      <c r="P3" s="1" t="s">
        <v>4961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>
      <c r="A4" s="1" t="s">
        <v>29</v>
      </c>
      <c r="B4" s="1" t="s">
        <v>17</v>
      </c>
      <c r="C4" s="1">
        <v>587.0</v>
      </c>
      <c r="D4" s="1">
        <v>0.0</v>
      </c>
      <c r="E4" s="1" t="s">
        <v>4962</v>
      </c>
      <c r="F4" s="1" t="s">
        <v>18</v>
      </c>
      <c r="G4" s="1" t="s">
        <v>19</v>
      </c>
      <c r="H4" s="1" t="s">
        <v>4963</v>
      </c>
      <c r="I4" s="1" t="s">
        <v>4964</v>
      </c>
      <c r="J4" s="1" t="s">
        <v>4964</v>
      </c>
      <c r="K4" s="2"/>
      <c r="L4" s="1">
        <v>3.0</v>
      </c>
      <c r="M4" s="1"/>
      <c r="N4" s="1">
        <v>23.102633333333333</v>
      </c>
      <c r="O4" s="1" t="s">
        <v>4965</v>
      </c>
      <c r="P4" s="1" t="s">
        <v>4966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>
      <c r="A5" s="1" t="s">
        <v>29</v>
      </c>
      <c r="B5" s="1" t="s">
        <v>17</v>
      </c>
      <c r="C5" s="1">
        <v>329.0</v>
      </c>
      <c r="D5" s="1">
        <v>0.0</v>
      </c>
      <c r="E5" s="1" t="s">
        <v>4967</v>
      </c>
      <c r="F5" s="1" t="s">
        <v>18</v>
      </c>
      <c r="G5" s="1" t="s">
        <v>19</v>
      </c>
      <c r="H5" s="1" t="s">
        <v>4968</v>
      </c>
      <c r="I5" s="1" t="s">
        <v>4969</v>
      </c>
      <c r="J5" s="1" t="s">
        <v>4969</v>
      </c>
      <c r="K5" s="2"/>
      <c r="L5" s="1">
        <v>-2.0</v>
      </c>
      <c r="M5" s="1"/>
      <c r="N5" s="1">
        <v>12.96855</v>
      </c>
      <c r="O5" s="1" t="s">
        <v>4965</v>
      </c>
      <c r="P5" s="1" t="s">
        <v>3172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>
      <c r="A6" s="1" t="s">
        <v>16</v>
      </c>
      <c r="B6" s="1" t="s">
        <v>17</v>
      </c>
      <c r="C6" s="1">
        <v>364.0</v>
      </c>
      <c r="D6" s="1">
        <v>0.0</v>
      </c>
      <c r="E6" s="2"/>
      <c r="F6" s="1" t="s">
        <v>18</v>
      </c>
      <c r="G6" s="1" t="s">
        <v>45</v>
      </c>
      <c r="H6" s="1" t="s">
        <v>4970</v>
      </c>
      <c r="I6" s="1" t="s">
        <v>4971</v>
      </c>
      <c r="J6" s="1" t="s">
        <v>4971</v>
      </c>
      <c r="K6" s="2"/>
      <c r="L6" s="1">
        <v>-8.0</v>
      </c>
      <c r="M6" s="1"/>
      <c r="N6" s="1">
        <v>6.553766666666666</v>
      </c>
      <c r="O6" s="1" t="s">
        <v>4965</v>
      </c>
      <c r="P6" s="1" t="s">
        <v>4972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>
      <c r="A7" s="1" t="s">
        <v>37</v>
      </c>
      <c r="B7" s="1" t="s">
        <v>17</v>
      </c>
      <c r="C7" s="1">
        <v>250.0</v>
      </c>
      <c r="D7" s="1">
        <v>0.0</v>
      </c>
      <c r="E7" s="1" t="s">
        <v>25</v>
      </c>
      <c r="F7" s="1" t="s">
        <v>44</v>
      </c>
      <c r="G7" s="1" t="s">
        <v>19</v>
      </c>
      <c r="H7" s="1" t="s">
        <v>4973</v>
      </c>
      <c r="I7" s="1" t="s">
        <v>4974</v>
      </c>
      <c r="J7" s="1" t="s">
        <v>4975</v>
      </c>
      <c r="K7" s="1" t="s">
        <v>4976</v>
      </c>
      <c r="L7" s="1">
        <v>-3.0</v>
      </c>
      <c r="M7" s="1">
        <v>2.65685</v>
      </c>
      <c r="N7" s="1">
        <v>9.077733333333333</v>
      </c>
      <c r="O7" s="1" t="s">
        <v>41</v>
      </c>
      <c r="P7" s="1" t="s">
        <v>4977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>
      <c r="A8" s="1" t="s">
        <v>37</v>
      </c>
      <c r="B8" s="1" t="s">
        <v>17</v>
      </c>
      <c r="C8" s="1">
        <v>234.0</v>
      </c>
      <c r="D8" s="1">
        <v>72.0</v>
      </c>
      <c r="E8" s="2"/>
      <c r="F8" s="1" t="s">
        <v>38</v>
      </c>
      <c r="G8" s="1" t="s">
        <v>19</v>
      </c>
      <c r="H8" s="1" t="s">
        <v>4978</v>
      </c>
      <c r="I8" s="1" t="s">
        <v>4979</v>
      </c>
      <c r="J8" s="1" t="s">
        <v>4979</v>
      </c>
      <c r="K8" s="2"/>
      <c r="L8" s="1">
        <v>-12.0</v>
      </c>
      <c r="M8" s="1"/>
      <c r="N8" s="1">
        <v>6.29785</v>
      </c>
      <c r="O8" s="1" t="s">
        <v>41</v>
      </c>
      <c r="P8" s="1" t="s">
        <v>4980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>
      <c r="A9" s="1" t="s">
        <v>37</v>
      </c>
      <c r="B9" s="1" t="s">
        <v>17</v>
      </c>
      <c r="C9" s="3">
        <v>377.0</v>
      </c>
      <c r="D9" s="1">
        <v>0.0</v>
      </c>
      <c r="E9" s="1" t="s">
        <v>25</v>
      </c>
      <c r="F9" s="1" t="s">
        <v>44</v>
      </c>
      <c r="G9" s="1" t="s">
        <v>19</v>
      </c>
      <c r="H9" s="1" t="s">
        <v>4981</v>
      </c>
      <c r="I9" s="1" t="s">
        <v>4982</v>
      </c>
      <c r="J9" s="1" t="s">
        <v>4983</v>
      </c>
      <c r="K9" s="1" t="s">
        <v>4984</v>
      </c>
      <c r="L9" s="1">
        <v>-28.0</v>
      </c>
      <c r="M9" s="1">
        <v>0.6188333333333333</v>
      </c>
      <c r="N9" s="1">
        <v>4.928583333333333</v>
      </c>
      <c r="O9" s="1" t="s">
        <v>41</v>
      </c>
      <c r="P9" s="1" t="s">
        <v>4985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>
      <c r="A10" s="1" t="s">
        <v>16</v>
      </c>
      <c r="B10" s="1" t="s">
        <v>17</v>
      </c>
      <c r="C10" s="3">
        <v>264.0</v>
      </c>
      <c r="D10" s="1">
        <v>0.0</v>
      </c>
      <c r="E10" s="2"/>
      <c r="F10" s="1" t="s">
        <v>18</v>
      </c>
      <c r="G10" s="1" t="s">
        <v>45</v>
      </c>
      <c r="H10" s="1" t="s">
        <v>4986</v>
      </c>
      <c r="I10" s="1" t="s">
        <v>4987</v>
      </c>
      <c r="J10" s="1" t="s">
        <v>4987</v>
      </c>
      <c r="K10" s="2"/>
      <c r="L10" s="1">
        <v>-9.0</v>
      </c>
      <c r="M10" s="1"/>
      <c r="N10" s="1">
        <v>5.69415</v>
      </c>
      <c r="O10" s="1" t="s">
        <v>4965</v>
      </c>
      <c r="P10" s="1" t="s">
        <v>4988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>
      <c r="A11" s="1" t="s">
        <v>37</v>
      </c>
      <c r="B11" s="1" t="s">
        <v>17</v>
      </c>
      <c r="C11" s="1">
        <v>309.0</v>
      </c>
      <c r="D11" s="1">
        <v>0.0</v>
      </c>
      <c r="E11" s="1" t="s">
        <v>25</v>
      </c>
      <c r="F11" s="1" t="s">
        <v>44</v>
      </c>
      <c r="G11" s="1" t="s">
        <v>45</v>
      </c>
      <c r="H11" s="1" t="s">
        <v>4989</v>
      </c>
      <c r="I11" s="1" t="s">
        <v>4990</v>
      </c>
      <c r="J11" s="1" t="s">
        <v>4991</v>
      </c>
      <c r="K11" s="1" t="s">
        <v>4992</v>
      </c>
      <c r="L11" s="1">
        <v>-10.0</v>
      </c>
      <c r="M11" s="1">
        <v>8.274033333333334</v>
      </c>
      <c r="N11" s="1">
        <v>9.0054</v>
      </c>
      <c r="O11" s="1" t="s">
        <v>41</v>
      </c>
      <c r="P11" s="1" t="s">
        <v>4961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>
      <c r="A12" s="1" t="s">
        <v>29</v>
      </c>
      <c r="B12" s="1" t="s">
        <v>17</v>
      </c>
      <c r="C12" s="1">
        <v>314.0</v>
      </c>
      <c r="D12" s="1">
        <v>0.0</v>
      </c>
      <c r="E12" s="1" t="s">
        <v>4993</v>
      </c>
      <c r="F12" s="1" t="s">
        <v>18</v>
      </c>
      <c r="G12" s="1" t="s">
        <v>19</v>
      </c>
      <c r="H12" s="1" t="s">
        <v>4994</v>
      </c>
      <c r="I12" s="1" t="s">
        <v>4995</v>
      </c>
      <c r="J12" s="1" t="s">
        <v>4995</v>
      </c>
      <c r="K12" s="2"/>
      <c r="L12" s="1">
        <v>-1.0</v>
      </c>
      <c r="M12" s="1"/>
      <c r="N12" s="1">
        <v>13.28505</v>
      </c>
      <c r="O12" s="1" t="s">
        <v>4965</v>
      </c>
      <c r="P12" s="1" t="s">
        <v>4996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>
      <c r="A13" s="1" t="s">
        <v>29</v>
      </c>
      <c r="B13" s="1" t="s">
        <v>17</v>
      </c>
      <c r="C13" s="1">
        <v>463.0</v>
      </c>
      <c r="D13" s="1">
        <v>0.0</v>
      </c>
      <c r="E13" s="1" t="s">
        <v>4997</v>
      </c>
      <c r="F13" s="1" t="s">
        <v>18</v>
      </c>
      <c r="G13" s="1" t="s">
        <v>19</v>
      </c>
      <c r="H13" s="1" t="s">
        <v>4998</v>
      </c>
      <c r="I13" s="1" t="s">
        <v>4999</v>
      </c>
      <c r="J13" s="1" t="s">
        <v>4999</v>
      </c>
      <c r="K13" s="2"/>
      <c r="L13" s="1">
        <v>0.0</v>
      </c>
      <c r="M13" s="1"/>
      <c r="N13" s="1">
        <v>14.333433333333334</v>
      </c>
      <c r="O13" s="1" t="s">
        <v>4965</v>
      </c>
      <c r="P13" s="1" t="s">
        <v>5000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>
      <c r="A14" s="1" t="s">
        <v>37</v>
      </c>
      <c r="B14" s="1" t="s">
        <v>17</v>
      </c>
      <c r="C14" s="1">
        <v>167.0</v>
      </c>
      <c r="D14" s="1">
        <v>42.0</v>
      </c>
      <c r="E14" s="2"/>
      <c r="F14" s="1" t="s">
        <v>38</v>
      </c>
      <c r="G14" s="1" t="s">
        <v>45</v>
      </c>
      <c r="H14" s="1" t="s">
        <v>5001</v>
      </c>
      <c r="I14" s="1" t="s">
        <v>5002</v>
      </c>
      <c r="J14" s="1" t="s">
        <v>5002</v>
      </c>
      <c r="K14" s="2"/>
      <c r="L14" s="1">
        <v>-9.0</v>
      </c>
      <c r="M14" s="1"/>
      <c r="N14" s="1">
        <v>8.999666666666666</v>
      </c>
      <c r="O14" s="1" t="s">
        <v>41</v>
      </c>
      <c r="P14" s="1" t="s">
        <v>5003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>
      <c r="A15" s="1" t="s">
        <v>117</v>
      </c>
      <c r="B15" s="1" t="s">
        <v>17</v>
      </c>
      <c r="C15" s="1">
        <v>681.0</v>
      </c>
      <c r="D15" s="1">
        <v>0.0</v>
      </c>
      <c r="E15" s="1" t="s">
        <v>25</v>
      </c>
      <c r="F15" s="1" t="s">
        <v>44</v>
      </c>
      <c r="G15" s="1" t="s">
        <v>45</v>
      </c>
      <c r="H15" s="1" t="s">
        <v>5004</v>
      </c>
      <c r="I15" s="1" t="s">
        <v>5005</v>
      </c>
      <c r="J15" s="1" t="s">
        <v>5006</v>
      </c>
      <c r="K15" s="1" t="s">
        <v>5007</v>
      </c>
      <c r="L15" s="1">
        <v>-11.0</v>
      </c>
      <c r="M15" s="1">
        <v>0.13628333333333334</v>
      </c>
      <c r="N15" s="1">
        <v>13.7468</v>
      </c>
      <c r="O15" s="1" t="s">
        <v>120</v>
      </c>
      <c r="P15" s="1" t="s">
        <v>5008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>
      <c r="A16" s="1" t="s">
        <v>24</v>
      </c>
      <c r="B16" s="1" t="s">
        <v>17</v>
      </c>
      <c r="C16" s="3">
        <v>274.0</v>
      </c>
      <c r="D16" s="1">
        <v>0.0</v>
      </c>
      <c r="E16" s="1" t="s">
        <v>25</v>
      </c>
      <c r="F16" s="1" t="s">
        <v>18</v>
      </c>
      <c r="G16" s="1" t="s">
        <v>19</v>
      </c>
      <c r="H16" s="1" t="s">
        <v>5009</v>
      </c>
      <c r="I16" s="1" t="s">
        <v>5010</v>
      </c>
      <c r="J16" s="1" t="s">
        <v>5010</v>
      </c>
      <c r="K16" s="2"/>
      <c r="L16" s="1">
        <v>-7.0</v>
      </c>
      <c r="M16" s="1"/>
      <c r="N16" s="1">
        <v>7.38375</v>
      </c>
      <c r="O16" s="1" t="s">
        <v>5011</v>
      </c>
      <c r="P16" s="1" t="s">
        <v>5012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>
      <c r="A17" s="1" t="s">
        <v>37</v>
      </c>
      <c r="B17" s="1" t="s">
        <v>17</v>
      </c>
      <c r="C17" s="3">
        <v>326.0</v>
      </c>
      <c r="D17" s="1">
        <v>0.0</v>
      </c>
      <c r="E17" s="1" t="s">
        <v>25</v>
      </c>
      <c r="F17" s="1" t="s">
        <v>44</v>
      </c>
      <c r="G17" s="1" t="s">
        <v>19</v>
      </c>
      <c r="H17" s="1" t="s">
        <v>5013</v>
      </c>
      <c r="I17" s="1" t="s">
        <v>5014</v>
      </c>
      <c r="J17" s="1" t="s">
        <v>5015</v>
      </c>
      <c r="K17" s="1" t="s">
        <v>5016</v>
      </c>
      <c r="L17" s="1">
        <v>-14.0</v>
      </c>
      <c r="M17" s="1">
        <v>0.48833333333333334</v>
      </c>
      <c r="N17" s="1">
        <v>10.065383333333333</v>
      </c>
      <c r="O17" s="1" t="s">
        <v>41</v>
      </c>
      <c r="P17" s="1" t="s">
        <v>5017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>
      <c r="A18" s="1" t="s">
        <v>117</v>
      </c>
      <c r="B18" s="1" t="s">
        <v>17</v>
      </c>
      <c r="C18" s="1">
        <v>309.0</v>
      </c>
      <c r="D18" s="1">
        <v>0.0</v>
      </c>
      <c r="E18" s="2"/>
      <c r="F18" s="1" t="s">
        <v>38</v>
      </c>
      <c r="G18" s="1" t="s">
        <v>45</v>
      </c>
      <c r="H18" s="1" t="s">
        <v>5018</v>
      </c>
      <c r="I18" s="1" t="s">
        <v>5019</v>
      </c>
      <c r="J18" s="1" t="s">
        <v>5019</v>
      </c>
      <c r="K18" s="2"/>
      <c r="L18" s="1">
        <v>-15.0</v>
      </c>
      <c r="M18" s="1"/>
      <c r="N18" s="1">
        <v>8.8485</v>
      </c>
      <c r="O18" s="1" t="s">
        <v>120</v>
      </c>
      <c r="P18" s="1" t="s">
        <v>5020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>
      <c r="A19" s="1" t="s">
        <v>29</v>
      </c>
      <c r="B19" s="1" t="s">
        <v>17</v>
      </c>
      <c r="C19" s="1">
        <v>443.0</v>
      </c>
      <c r="D19" s="1">
        <v>0.0</v>
      </c>
      <c r="E19" s="1" t="s">
        <v>5021</v>
      </c>
      <c r="F19" s="1" t="s">
        <v>18</v>
      </c>
      <c r="G19" s="1" t="s">
        <v>19</v>
      </c>
      <c r="H19" s="1" t="s">
        <v>5022</v>
      </c>
      <c r="I19" s="1" t="s">
        <v>5023</v>
      </c>
      <c r="J19" s="1" t="s">
        <v>5023</v>
      </c>
      <c r="K19" s="2"/>
      <c r="L19" s="1">
        <v>-2.0</v>
      </c>
      <c r="M19" s="1"/>
      <c r="N19" s="1">
        <v>12.350166666666667</v>
      </c>
      <c r="O19" s="1" t="s">
        <v>4965</v>
      </c>
      <c r="P19" s="1" t="s">
        <v>5024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>
      <c r="A20" s="1" t="s">
        <v>24</v>
      </c>
      <c r="B20" s="1" t="s">
        <v>17</v>
      </c>
      <c r="C20" s="1">
        <v>720.0</v>
      </c>
      <c r="D20" s="1">
        <v>0.0</v>
      </c>
      <c r="E20" s="1" t="s">
        <v>25</v>
      </c>
      <c r="F20" s="1" t="s">
        <v>18</v>
      </c>
      <c r="G20" s="1" t="s">
        <v>19</v>
      </c>
      <c r="H20" s="1" t="s">
        <v>5025</v>
      </c>
      <c r="I20" s="1" t="s">
        <v>5026</v>
      </c>
      <c r="J20" s="1" t="s">
        <v>5026</v>
      </c>
      <c r="K20" s="2"/>
      <c r="L20" s="1">
        <v>-6.0</v>
      </c>
      <c r="M20" s="1"/>
      <c r="N20" s="1">
        <v>13.040083333333333</v>
      </c>
      <c r="O20" s="1" t="s">
        <v>5011</v>
      </c>
      <c r="P20" s="1" t="s">
        <v>5027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>
      <c r="A21" s="1" t="s">
        <v>37</v>
      </c>
      <c r="B21" s="1" t="s">
        <v>17</v>
      </c>
      <c r="C21" s="1">
        <v>398.0</v>
      </c>
      <c r="D21" s="1">
        <v>100.0</v>
      </c>
      <c r="E21" s="2"/>
      <c r="F21" s="1" t="s">
        <v>38</v>
      </c>
      <c r="G21" s="1" t="s">
        <v>45</v>
      </c>
      <c r="H21" s="1" t="s">
        <v>5028</v>
      </c>
      <c r="I21" s="1" t="s">
        <v>5029</v>
      </c>
      <c r="J21" s="1" t="s">
        <v>5029</v>
      </c>
      <c r="K21" s="2"/>
      <c r="L21" s="1">
        <v>-12.0</v>
      </c>
      <c r="M21" s="1"/>
      <c r="N21" s="1">
        <v>6.266633333333333</v>
      </c>
      <c r="O21" s="1" t="s">
        <v>41</v>
      </c>
      <c r="P21" s="1" t="s">
        <v>5030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>
      <c r="A22" s="1" t="s">
        <v>29</v>
      </c>
      <c r="B22" s="1" t="s">
        <v>17</v>
      </c>
      <c r="C22" s="1">
        <v>294.0</v>
      </c>
      <c r="D22" s="1">
        <v>0.0</v>
      </c>
      <c r="E22" s="1" t="s">
        <v>5031</v>
      </c>
      <c r="F22" s="1" t="s">
        <v>18</v>
      </c>
      <c r="G22" s="1" t="s">
        <v>19</v>
      </c>
      <c r="H22" s="1" t="s">
        <v>5032</v>
      </c>
      <c r="I22" s="1" t="s">
        <v>5033</v>
      </c>
      <c r="J22" s="1" t="s">
        <v>5033</v>
      </c>
      <c r="K22" s="2"/>
      <c r="L22" s="1">
        <v>-3.0</v>
      </c>
      <c r="M22" s="1"/>
      <c r="N22" s="1">
        <v>11.699333333333334</v>
      </c>
      <c r="O22" s="1" t="s">
        <v>4965</v>
      </c>
      <c r="P22" s="1" t="s">
        <v>5034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>
      <c r="A23" s="1" t="s">
        <v>37</v>
      </c>
      <c r="B23" s="1" t="s">
        <v>17</v>
      </c>
      <c r="C23" s="3">
        <v>423.0</v>
      </c>
      <c r="D23" s="1">
        <v>0.0</v>
      </c>
      <c r="E23" s="1" t="s">
        <v>25</v>
      </c>
      <c r="F23" s="1" t="s">
        <v>44</v>
      </c>
      <c r="G23" s="1" t="s">
        <v>19</v>
      </c>
      <c r="H23" s="1" t="s">
        <v>5035</v>
      </c>
      <c r="I23" s="1" t="s">
        <v>5036</v>
      </c>
      <c r="J23" s="1" t="s">
        <v>5037</v>
      </c>
      <c r="K23" s="1" t="s">
        <v>5038</v>
      </c>
      <c r="L23" s="1">
        <v>-24.0</v>
      </c>
      <c r="M23" s="1">
        <v>1.3537166666666667</v>
      </c>
      <c r="N23" s="1">
        <v>9.9563</v>
      </c>
      <c r="O23" s="1" t="s">
        <v>41</v>
      </c>
      <c r="P23" s="1" t="s">
        <v>5039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>
      <c r="A24" s="1" t="s">
        <v>37</v>
      </c>
      <c r="B24" s="1" t="s">
        <v>17</v>
      </c>
      <c r="C24" s="1">
        <v>299.0</v>
      </c>
      <c r="D24" s="1">
        <v>75.0</v>
      </c>
      <c r="E24" s="2"/>
      <c r="F24" s="1" t="s">
        <v>38</v>
      </c>
      <c r="G24" s="1" t="s">
        <v>254</v>
      </c>
      <c r="H24" s="1" t="s">
        <v>5040</v>
      </c>
      <c r="I24" s="1" t="s">
        <v>5041</v>
      </c>
      <c r="J24" s="1" t="s">
        <v>5041</v>
      </c>
      <c r="K24" s="2"/>
      <c r="L24" s="1">
        <v>-6.0</v>
      </c>
      <c r="M24" s="1"/>
      <c r="N24" s="1">
        <v>13.514666666666667</v>
      </c>
      <c r="O24" s="1" t="s">
        <v>41</v>
      </c>
      <c r="P24" s="1" t="s">
        <v>5042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>
      <c r="A25" s="1" t="s">
        <v>117</v>
      </c>
      <c r="B25" s="1" t="s">
        <v>17</v>
      </c>
      <c r="C25" s="3">
        <v>154.5</v>
      </c>
      <c r="D25" s="1">
        <v>154.5</v>
      </c>
      <c r="E25" s="2"/>
      <c r="F25" s="1" t="s">
        <v>38</v>
      </c>
      <c r="G25" s="1" t="s">
        <v>45</v>
      </c>
      <c r="H25" s="1" t="s">
        <v>5043</v>
      </c>
      <c r="I25" s="1" t="s">
        <v>5044</v>
      </c>
      <c r="J25" s="1" t="s">
        <v>5044</v>
      </c>
      <c r="K25" s="2"/>
      <c r="L25" s="1">
        <v>11.0</v>
      </c>
      <c r="M25" s="1"/>
      <c r="N25" s="1">
        <v>17.863216666666666</v>
      </c>
      <c r="O25" s="1" t="s">
        <v>120</v>
      </c>
      <c r="P25" s="1" t="s">
        <v>5045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>
      <c r="A26" s="1" t="s">
        <v>29</v>
      </c>
      <c r="B26" s="1" t="s">
        <v>311</v>
      </c>
      <c r="C26" s="3">
        <v>329.0</v>
      </c>
      <c r="D26" s="1">
        <v>0.0</v>
      </c>
      <c r="E26" s="1" t="s">
        <v>5046</v>
      </c>
      <c r="F26" s="1" t="s">
        <v>18</v>
      </c>
      <c r="G26" s="1" t="s">
        <v>19</v>
      </c>
      <c r="H26" s="1" t="s">
        <v>5047</v>
      </c>
      <c r="I26" s="1" t="s">
        <v>5048</v>
      </c>
      <c r="J26" s="1" t="s">
        <v>5048</v>
      </c>
      <c r="K26" s="2"/>
      <c r="L26" s="1">
        <v>-7.0</v>
      </c>
      <c r="M26" s="1"/>
      <c r="N26" s="1">
        <v>7.435133333333333</v>
      </c>
      <c r="O26" s="1" t="s">
        <v>4965</v>
      </c>
      <c r="P26" s="1" t="s">
        <v>5049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>
      <c r="A27" s="1" t="s">
        <v>16</v>
      </c>
      <c r="B27" s="1" t="s">
        <v>311</v>
      </c>
      <c r="C27" s="3">
        <v>224.0</v>
      </c>
      <c r="D27" s="1">
        <v>0.0</v>
      </c>
      <c r="E27" s="2"/>
      <c r="F27" s="1" t="s">
        <v>18</v>
      </c>
      <c r="G27" s="1" t="s">
        <v>19</v>
      </c>
      <c r="H27" s="1" t="s">
        <v>5050</v>
      </c>
      <c r="I27" s="1" t="s">
        <v>5051</v>
      </c>
      <c r="J27" s="1" t="s">
        <v>5051</v>
      </c>
      <c r="K27" s="2"/>
      <c r="L27" s="1">
        <v>-7.0</v>
      </c>
      <c r="M27" s="1"/>
      <c r="N27" s="1">
        <v>7.612166666666667</v>
      </c>
      <c r="O27" s="1" t="s">
        <v>4965</v>
      </c>
      <c r="P27" s="1" t="s">
        <v>5052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>
      <c r="A28" s="1" t="s">
        <v>24</v>
      </c>
      <c r="B28" s="1" t="s">
        <v>17</v>
      </c>
      <c r="C28" s="3">
        <v>528.0</v>
      </c>
      <c r="D28" s="1">
        <v>0.0</v>
      </c>
      <c r="E28" s="1" t="s">
        <v>25</v>
      </c>
      <c r="F28" s="1" t="s">
        <v>18</v>
      </c>
      <c r="G28" s="1" t="s">
        <v>19</v>
      </c>
      <c r="H28" s="1" t="s">
        <v>5053</v>
      </c>
      <c r="I28" s="1" t="s">
        <v>5054</v>
      </c>
      <c r="J28" s="1" t="s">
        <v>5054</v>
      </c>
      <c r="K28" s="2"/>
      <c r="L28" s="1">
        <v>-8.0</v>
      </c>
      <c r="M28" s="1"/>
      <c r="N28" s="1">
        <v>11.300383333333333</v>
      </c>
      <c r="O28" s="1" t="s">
        <v>5011</v>
      </c>
      <c r="P28" s="1" t="s">
        <v>5055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>
      <c r="A29" s="1" t="s">
        <v>37</v>
      </c>
      <c r="B29" s="1" t="s">
        <v>17</v>
      </c>
      <c r="C29" s="3">
        <v>199.0</v>
      </c>
      <c r="D29" s="1">
        <v>50.0</v>
      </c>
      <c r="E29" s="2"/>
      <c r="F29" s="1" t="s">
        <v>38</v>
      </c>
      <c r="G29" s="1" t="s">
        <v>45</v>
      </c>
      <c r="H29" s="1" t="s">
        <v>5056</v>
      </c>
      <c r="I29" s="1" t="s">
        <v>5057</v>
      </c>
      <c r="J29" s="1" t="s">
        <v>5057</v>
      </c>
      <c r="K29" s="2"/>
      <c r="L29" s="1">
        <v>-8.0</v>
      </c>
      <c r="M29" s="1"/>
      <c r="N29" s="1">
        <v>10.4225</v>
      </c>
      <c r="O29" s="1" t="s">
        <v>41</v>
      </c>
      <c r="P29" s="1" t="s">
        <v>5058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>
      <c r="A30" s="1" t="s">
        <v>16</v>
      </c>
      <c r="B30" s="1" t="s">
        <v>17</v>
      </c>
      <c r="C30" s="1">
        <v>321.0</v>
      </c>
      <c r="D30" s="1">
        <v>0.0</v>
      </c>
      <c r="E30" s="2"/>
      <c r="F30" s="1" t="s">
        <v>18</v>
      </c>
      <c r="G30" s="1" t="s">
        <v>19</v>
      </c>
      <c r="H30" s="1" t="s">
        <v>5059</v>
      </c>
      <c r="I30" s="1" t="s">
        <v>5060</v>
      </c>
      <c r="J30" s="1" t="s">
        <v>5060</v>
      </c>
      <c r="K30" s="2"/>
      <c r="L30" s="1">
        <v>-6.0</v>
      </c>
      <c r="M30" s="1"/>
      <c r="N30" s="1">
        <v>8.931433333333333</v>
      </c>
      <c r="O30" s="1" t="s">
        <v>4965</v>
      </c>
      <c r="P30" s="1" t="s">
        <v>5061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>
      <c r="A31" s="1" t="s">
        <v>37</v>
      </c>
      <c r="B31" s="1" t="s">
        <v>17</v>
      </c>
      <c r="C31" s="1">
        <v>398.0</v>
      </c>
      <c r="D31" s="1">
        <v>100.0</v>
      </c>
      <c r="E31" s="2"/>
      <c r="F31" s="1" t="s">
        <v>38</v>
      </c>
      <c r="G31" s="1" t="s">
        <v>254</v>
      </c>
      <c r="H31" s="1" t="s">
        <v>5062</v>
      </c>
      <c r="I31" s="1" t="s">
        <v>5063</v>
      </c>
      <c r="J31" s="1" t="s">
        <v>5063</v>
      </c>
      <c r="K31" s="2"/>
      <c r="L31" s="1">
        <v>-11.0</v>
      </c>
      <c r="M31" s="1"/>
      <c r="N31" s="1">
        <v>7.174016666666667</v>
      </c>
      <c r="O31" s="1" t="s">
        <v>41</v>
      </c>
      <c r="P31" s="1" t="s">
        <v>5064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>
      <c r="A32" s="1" t="s">
        <v>16</v>
      </c>
      <c r="B32" s="1" t="s">
        <v>17</v>
      </c>
      <c r="C32" s="1">
        <v>399.0</v>
      </c>
      <c r="D32" s="1">
        <v>0.0</v>
      </c>
      <c r="E32" s="2"/>
      <c r="F32" s="1" t="s">
        <v>18</v>
      </c>
      <c r="G32" s="1" t="s">
        <v>45</v>
      </c>
      <c r="H32" s="1" t="s">
        <v>5065</v>
      </c>
      <c r="I32" s="1" t="s">
        <v>5066</v>
      </c>
      <c r="J32" s="1" t="s">
        <v>5067</v>
      </c>
      <c r="K32" s="2"/>
      <c r="L32" s="1">
        <v>-5.0</v>
      </c>
      <c r="M32" s="1"/>
      <c r="N32" s="1">
        <v>9.498833333333334</v>
      </c>
      <c r="O32" s="1" t="s">
        <v>4965</v>
      </c>
      <c r="P32" s="1" t="s">
        <v>5068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>
      <c r="A33" s="1" t="s">
        <v>16</v>
      </c>
      <c r="B33" s="1" t="s">
        <v>17</v>
      </c>
      <c r="C33" s="3">
        <v>264.0</v>
      </c>
      <c r="D33" s="1">
        <v>0.0</v>
      </c>
      <c r="E33" s="2"/>
      <c r="F33" s="1" t="s">
        <v>18</v>
      </c>
      <c r="G33" s="1" t="s">
        <v>19</v>
      </c>
      <c r="H33" s="1" t="s">
        <v>5069</v>
      </c>
      <c r="I33" s="1" t="s">
        <v>5070</v>
      </c>
      <c r="J33" s="1" t="s">
        <v>5070</v>
      </c>
      <c r="K33" s="2"/>
      <c r="L33" s="1">
        <v>-5.0</v>
      </c>
      <c r="M33" s="1"/>
      <c r="N33" s="1">
        <v>9.281966666666667</v>
      </c>
      <c r="O33" s="1" t="s">
        <v>4965</v>
      </c>
      <c r="P33" s="1" t="s">
        <v>5071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>
      <c r="A34" s="1" t="s">
        <v>16</v>
      </c>
      <c r="B34" s="1" t="s">
        <v>17</v>
      </c>
      <c r="C34" s="1">
        <v>528.0</v>
      </c>
      <c r="D34" s="1">
        <v>0.0</v>
      </c>
      <c r="E34" s="2"/>
      <c r="F34" s="1" t="s">
        <v>18</v>
      </c>
      <c r="G34" s="1" t="s">
        <v>19</v>
      </c>
      <c r="H34" s="1" t="s">
        <v>5072</v>
      </c>
      <c r="I34" s="1" t="s">
        <v>5073</v>
      </c>
      <c r="J34" s="1" t="s">
        <v>5073</v>
      </c>
      <c r="K34" s="2"/>
      <c r="L34" s="1">
        <v>-3.0</v>
      </c>
      <c r="M34" s="1"/>
      <c r="N34" s="1">
        <v>16.378566666666668</v>
      </c>
      <c r="O34" s="1" t="s">
        <v>4965</v>
      </c>
      <c r="P34" s="1" t="s">
        <v>5074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>
      <c r="A35" s="1" t="s">
        <v>24</v>
      </c>
      <c r="B35" s="1" t="s">
        <v>17</v>
      </c>
      <c r="C35" s="1">
        <v>224.0</v>
      </c>
      <c r="D35" s="1">
        <v>0.0</v>
      </c>
      <c r="E35" s="1" t="s">
        <v>25</v>
      </c>
      <c r="F35" s="1" t="s">
        <v>18</v>
      </c>
      <c r="G35" s="1" t="s">
        <v>19</v>
      </c>
      <c r="H35" s="1" t="s">
        <v>5075</v>
      </c>
      <c r="I35" s="1" t="s">
        <v>5076</v>
      </c>
      <c r="J35" s="1" t="s">
        <v>5076</v>
      </c>
      <c r="K35" s="2"/>
      <c r="L35" s="1">
        <v>-7.0</v>
      </c>
      <c r="M35" s="1"/>
      <c r="N35" s="1">
        <v>7.330733333333334</v>
      </c>
      <c r="O35" s="1" t="s">
        <v>5011</v>
      </c>
      <c r="P35" s="1" t="s">
        <v>5077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>
      <c r="A36" s="1" t="s">
        <v>37</v>
      </c>
      <c r="B36" s="1" t="s">
        <v>17</v>
      </c>
      <c r="C36" s="3">
        <v>299.0</v>
      </c>
      <c r="D36" s="1">
        <v>0.0</v>
      </c>
      <c r="E36" s="1" t="s">
        <v>5078</v>
      </c>
      <c r="F36" s="1" t="s">
        <v>44</v>
      </c>
      <c r="G36" s="1" t="s">
        <v>45</v>
      </c>
      <c r="H36" s="1" t="s">
        <v>5079</v>
      </c>
      <c r="I36" s="1" t="s">
        <v>5080</v>
      </c>
      <c r="J36" s="1" t="s">
        <v>5081</v>
      </c>
      <c r="K36" s="1" t="s">
        <v>5082</v>
      </c>
      <c r="L36" s="1">
        <v>-21.0</v>
      </c>
      <c r="M36" s="1">
        <v>0.015433333333333334</v>
      </c>
      <c r="N36" s="1">
        <v>8.323333333333334</v>
      </c>
      <c r="O36" s="1" t="s">
        <v>41</v>
      </c>
      <c r="P36" s="1" t="s">
        <v>5058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>
      <c r="A37" s="1" t="s">
        <v>24</v>
      </c>
      <c r="B37" s="1" t="s">
        <v>17</v>
      </c>
      <c r="C37" s="3">
        <v>699.0</v>
      </c>
      <c r="D37" s="1">
        <v>0.0</v>
      </c>
      <c r="E37" s="1" t="s">
        <v>25</v>
      </c>
      <c r="F37" s="1" t="s">
        <v>18</v>
      </c>
      <c r="G37" s="1" t="s">
        <v>19</v>
      </c>
      <c r="H37" s="1" t="s">
        <v>5083</v>
      </c>
      <c r="I37" s="1" t="s">
        <v>5084</v>
      </c>
      <c r="J37" s="1" t="s">
        <v>5084</v>
      </c>
      <c r="K37" s="2"/>
      <c r="L37" s="1">
        <v>3.0</v>
      </c>
      <c r="M37" s="1"/>
      <c r="N37" s="1">
        <v>23.33535</v>
      </c>
      <c r="O37" s="1" t="s">
        <v>5011</v>
      </c>
      <c r="P37" s="1" t="s">
        <v>5085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>
      <c r="A38" s="1" t="s">
        <v>37</v>
      </c>
      <c r="B38" s="1" t="s">
        <v>17</v>
      </c>
      <c r="C38" s="1">
        <v>400.0</v>
      </c>
      <c r="D38" s="1">
        <v>0.0</v>
      </c>
      <c r="E38" s="1" t="s">
        <v>5078</v>
      </c>
      <c r="F38" s="1" t="s">
        <v>44</v>
      </c>
      <c r="G38" s="1" t="s">
        <v>19</v>
      </c>
      <c r="H38" s="1" t="s">
        <v>5086</v>
      </c>
      <c r="I38" s="1" t="s">
        <v>5087</v>
      </c>
      <c r="J38" s="1" t="s">
        <v>5088</v>
      </c>
      <c r="K38" s="1" t="s">
        <v>5089</v>
      </c>
      <c r="L38" s="1">
        <v>-9.0</v>
      </c>
      <c r="M38" s="1">
        <v>0.009433333333333334</v>
      </c>
      <c r="N38" s="1">
        <v>12.71545</v>
      </c>
      <c r="O38" s="1" t="s">
        <v>41</v>
      </c>
      <c r="P38" s="1" t="s">
        <v>5090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>
      <c r="A39" s="1" t="s">
        <v>24</v>
      </c>
      <c r="B39" s="1" t="s">
        <v>17</v>
      </c>
      <c r="C39" s="1">
        <v>394.0</v>
      </c>
      <c r="D39" s="1">
        <v>0.0</v>
      </c>
      <c r="E39" s="1" t="s">
        <v>25</v>
      </c>
      <c r="F39" s="1" t="s">
        <v>18</v>
      </c>
      <c r="G39" s="1" t="s">
        <v>19</v>
      </c>
      <c r="H39" s="1" t="s">
        <v>5091</v>
      </c>
      <c r="I39" s="1" t="s">
        <v>5092</v>
      </c>
      <c r="J39" s="1" t="s">
        <v>5092</v>
      </c>
      <c r="K39" s="2"/>
      <c r="L39" s="1">
        <v>4.0</v>
      </c>
      <c r="M39" s="1"/>
      <c r="N39" s="1">
        <v>19.4304</v>
      </c>
      <c r="O39" s="1" t="s">
        <v>5011</v>
      </c>
      <c r="P39" s="1" t="s">
        <v>5093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>
      <c r="A40" s="1" t="s">
        <v>16</v>
      </c>
      <c r="B40" s="1" t="s">
        <v>17</v>
      </c>
      <c r="C40" s="1">
        <v>1057.0</v>
      </c>
      <c r="D40" s="1">
        <v>0.0</v>
      </c>
      <c r="E40" s="2"/>
      <c r="F40" s="1" t="s">
        <v>18</v>
      </c>
      <c r="G40" s="1" t="s">
        <v>19</v>
      </c>
      <c r="H40" s="1" t="s">
        <v>5094</v>
      </c>
      <c r="I40" s="1" t="s">
        <v>5095</v>
      </c>
      <c r="J40" s="1" t="s">
        <v>5095</v>
      </c>
      <c r="K40" s="2"/>
      <c r="L40" s="1">
        <v>-6.0</v>
      </c>
      <c r="M40" s="1"/>
      <c r="N40" s="1">
        <v>13.2559</v>
      </c>
      <c r="O40" s="1" t="s">
        <v>4965</v>
      </c>
      <c r="P40" s="1" t="s">
        <v>5096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>
      <c r="A41" s="1" t="s">
        <v>29</v>
      </c>
      <c r="B41" s="1" t="s">
        <v>17</v>
      </c>
      <c r="C41" s="1">
        <v>598.0</v>
      </c>
      <c r="D41" s="1">
        <v>0.0</v>
      </c>
      <c r="E41" s="1" t="s">
        <v>5097</v>
      </c>
      <c r="F41" s="1" t="s">
        <v>18</v>
      </c>
      <c r="G41" s="1" t="s">
        <v>19</v>
      </c>
      <c r="H41" s="1" t="s">
        <v>5098</v>
      </c>
      <c r="I41" s="1" t="s">
        <v>5099</v>
      </c>
      <c r="J41" s="1" t="s">
        <v>5099</v>
      </c>
      <c r="K41" s="2"/>
      <c r="L41" s="1">
        <v>-10.0</v>
      </c>
      <c r="M41" s="1"/>
      <c r="N41" s="1">
        <v>9.5893</v>
      </c>
      <c r="O41" s="1" t="s">
        <v>4965</v>
      </c>
      <c r="P41" s="1" t="s">
        <v>5100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>
      <c r="A42" s="1" t="s">
        <v>24</v>
      </c>
      <c r="B42" s="1" t="s">
        <v>17</v>
      </c>
      <c r="C42" s="3">
        <v>264.0</v>
      </c>
      <c r="D42" s="1">
        <v>0.0</v>
      </c>
      <c r="E42" s="1" t="s">
        <v>25</v>
      </c>
      <c r="F42" s="1" t="s">
        <v>18</v>
      </c>
      <c r="G42" s="1" t="s">
        <v>19</v>
      </c>
      <c r="H42" s="1" t="s">
        <v>5101</v>
      </c>
      <c r="I42" s="1" t="s">
        <v>5102</v>
      </c>
      <c r="J42" s="1" t="s">
        <v>5102</v>
      </c>
      <c r="K42" s="2"/>
      <c r="L42" s="1">
        <v>-8.0</v>
      </c>
      <c r="M42" s="1"/>
      <c r="N42" s="1">
        <v>6.91445</v>
      </c>
      <c r="O42" s="1" t="s">
        <v>5011</v>
      </c>
      <c r="P42" s="1" t="s">
        <v>5103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>
      <c r="A43" s="1" t="s">
        <v>24</v>
      </c>
      <c r="B43" s="1" t="s">
        <v>17</v>
      </c>
      <c r="C43" s="1">
        <v>659.0</v>
      </c>
      <c r="D43" s="1">
        <v>0.0</v>
      </c>
      <c r="E43" s="1" t="s">
        <v>25</v>
      </c>
      <c r="F43" s="1" t="s">
        <v>18</v>
      </c>
      <c r="G43" s="1" t="s">
        <v>19</v>
      </c>
      <c r="H43" s="1" t="s">
        <v>5104</v>
      </c>
      <c r="I43" s="1" t="s">
        <v>5105</v>
      </c>
      <c r="J43" s="1" t="s">
        <v>5105</v>
      </c>
      <c r="K43" s="2"/>
      <c r="L43" s="1">
        <v>-7.0</v>
      </c>
      <c r="M43" s="1"/>
      <c r="N43" s="1">
        <v>12.2328</v>
      </c>
      <c r="O43" s="1" t="s">
        <v>5011</v>
      </c>
      <c r="P43" s="1" t="s">
        <v>5106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>
      <c r="A44" s="1" t="s">
        <v>16</v>
      </c>
      <c r="B44" s="1" t="s">
        <v>17</v>
      </c>
      <c r="C44" s="1">
        <v>264.0</v>
      </c>
      <c r="D44" s="1">
        <v>0.0</v>
      </c>
      <c r="E44" s="2"/>
      <c r="F44" s="1" t="s">
        <v>18</v>
      </c>
      <c r="G44" s="1" t="s">
        <v>19</v>
      </c>
      <c r="H44" s="1" t="s">
        <v>5107</v>
      </c>
      <c r="I44" s="1" t="s">
        <v>5108</v>
      </c>
      <c r="J44" s="1" t="s">
        <v>5108</v>
      </c>
      <c r="K44" s="2"/>
      <c r="L44" s="1">
        <v>-6.0</v>
      </c>
      <c r="M44" s="1"/>
      <c r="N44" s="1">
        <v>8.277316666666668</v>
      </c>
      <c r="O44" s="1" t="s">
        <v>4965</v>
      </c>
      <c r="P44" s="1" t="s">
        <v>5109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>
      <c r="A45" s="1" t="s">
        <v>37</v>
      </c>
      <c r="B45" s="1" t="s">
        <v>17</v>
      </c>
      <c r="C45" s="1">
        <v>250.0</v>
      </c>
      <c r="D45" s="1">
        <v>0.0</v>
      </c>
      <c r="E45" s="1" t="s">
        <v>5078</v>
      </c>
      <c r="F45" s="1" t="s">
        <v>44</v>
      </c>
      <c r="G45" s="1" t="s">
        <v>19</v>
      </c>
      <c r="H45" s="1" t="s">
        <v>5110</v>
      </c>
      <c r="I45" s="1" t="s">
        <v>5111</v>
      </c>
      <c r="J45" s="1" t="s">
        <v>5112</v>
      </c>
      <c r="K45" s="1" t="s">
        <v>5113</v>
      </c>
      <c r="L45" s="1">
        <v>-13.0</v>
      </c>
      <c r="M45" s="1">
        <v>0.014166666666666666</v>
      </c>
      <c r="N45" s="1">
        <v>7.0245</v>
      </c>
      <c r="O45" s="1" t="s">
        <v>41</v>
      </c>
      <c r="P45" s="1" t="s">
        <v>5114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>
      <c r="A46" s="1" t="s">
        <v>37</v>
      </c>
      <c r="B46" s="1" t="s">
        <v>17</v>
      </c>
      <c r="C46" s="1">
        <v>247.0</v>
      </c>
      <c r="D46" s="1">
        <v>62.0</v>
      </c>
      <c r="E46" s="2"/>
      <c r="F46" s="1" t="s">
        <v>38</v>
      </c>
      <c r="G46" s="1" t="s">
        <v>254</v>
      </c>
      <c r="H46" s="1" t="s">
        <v>5115</v>
      </c>
      <c r="I46" s="1" t="s">
        <v>5116</v>
      </c>
      <c r="J46" s="1" t="s">
        <v>5116</v>
      </c>
      <c r="K46" s="2"/>
      <c r="L46" s="1">
        <v>-3.0</v>
      </c>
      <c r="M46" s="1"/>
      <c r="N46" s="1">
        <v>15.8256</v>
      </c>
      <c r="O46" s="1" t="s">
        <v>41</v>
      </c>
      <c r="P46" s="1" t="s">
        <v>5117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>
      <c r="A47" s="1" t="s">
        <v>117</v>
      </c>
      <c r="B47" s="1" t="s">
        <v>17</v>
      </c>
      <c r="C47" s="1">
        <v>98.0</v>
      </c>
      <c r="D47" s="1">
        <v>0.0</v>
      </c>
      <c r="E47" s="2"/>
      <c r="F47" s="1" t="s">
        <v>38</v>
      </c>
      <c r="G47" s="1" t="s">
        <v>45</v>
      </c>
      <c r="H47" s="1" t="s">
        <v>5118</v>
      </c>
      <c r="I47" s="1" t="s">
        <v>5119</v>
      </c>
      <c r="J47" s="1" t="s">
        <v>5119</v>
      </c>
      <c r="K47" s="2"/>
      <c r="L47" s="1">
        <v>-5.0</v>
      </c>
      <c r="M47" s="1"/>
      <c r="N47" s="1">
        <v>0.76205</v>
      </c>
      <c r="O47" s="1" t="s">
        <v>120</v>
      </c>
      <c r="P47" s="1" t="s">
        <v>5120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>
      <c r="A48" s="1" t="s">
        <v>117</v>
      </c>
      <c r="B48" s="1" t="s">
        <v>17</v>
      </c>
      <c r="C48" s="3">
        <v>632.0</v>
      </c>
      <c r="D48" s="1">
        <v>0.0</v>
      </c>
      <c r="E48" s="2"/>
      <c r="F48" s="1" t="s">
        <v>38</v>
      </c>
      <c r="G48" s="1" t="s">
        <v>45</v>
      </c>
      <c r="H48" s="1" t="s">
        <v>5121</v>
      </c>
      <c r="I48" s="1" t="s">
        <v>5122</v>
      </c>
      <c r="J48" s="1" t="s">
        <v>5122</v>
      </c>
      <c r="K48" s="2"/>
      <c r="L48" s="1">
        <v>0.0</v>
      </c>
      <c r="M48" s="1"/>
      <c r="N48" s="1">
        <v>10.92005</v>
      </c>
      <c r="O48" s="1" t="s">
        <v>120</v>
      </c>
      <c r="P48" s="1" t="s">
        <v>5123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>
      <c r="A49" s="1" t="s">
        <v>37</v>
      </c>
      <c r="B49" s="1" t="s">
        <v>17</v>
      </c>
      <c r="C49" s="1">
        <v>309.0</v>
      </c>
      <c r="D49" s="1">
        <v>0.0</v>
      </c>
      <c r="E49" s="1" t="s">
        <v>5078</v>
      </c>
      <c r="F49" s="1" t="s">
        <v>44</v>
      </c>
      <c r="G49" s="1" t="s">
        <v>45</v>
      </c>
      <c r="H49" s="1" t="s">
        <v>5124</v>
      </c>
      <c r="I49" s="1" t="s">
        <v>5125</v>
      </c>
      <c r="J49" s="1" t="s">
        <v>5126</v>
      </c>
      <c r="K49" s="1" t="s">
        <v>5127</v>
      </c>
      <c r="L49" s="1">
        <v>-12.0</v>
      </c>
      <c r="M49" s="1">
        <v>0.0093</v>
      </c>
      <c r="N49" s="1">
        <v>10.947066666666666</v>
      </c>
      <c r="O49" s="1" t="s">
        <v>41</v>
      </c>
      <c r="P49" s="1" t="s">
        <v>5128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>
      <c r="A50" s="1" t="s">
        <v>24</v>
      </c>
      <c r="B50" s="1" t="s">
        <v>17</v>
      </c>
      <c r="C50" s="1">
        <v>329.0</v>
      </c>
      <c r="D50" s="1">
        <v>0.0</v>
      </c>
      <c r="E50" s="1" t="s">
        <v>25</v>
      </c>
      <c r="F50" s="1" t="s">
        <v>18</v>
      </c>
      <c r="G50" s="1" t="s">
        <v>19</v>
      </c>
      <c r="H50" s="1" t="s">
        <v>5129</v>
      </c>
      <c r="I50" s="1" t="s">
        <v>5130</v>
      </c>
      <c r="J50" s="1" t="s">
        <v>5130</v>
      </c>
      <c r="K50" s="2"/>
      <c r="L50" s="1">
        <v>-1.0</v>
      </c>
      <c r="M50" s="1"/>
      <c r="N50" s="1">
        <v>13.954916666666668</v>
      </c>
      <c r="O50" s="1" t="s">
        <v>5011</v>
      </c>
      <c r="P50" s="1" t="s">
        <v>5131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>
      <c r="A51" s="1" t="s">
        <v>24</v>
      </c>
      <c r="B51" s="1" t="s">
        <v>17</v>
      </c>
      <c r="C51" s="1">
        <v>399.0</v>
      </c>
      <c r="D51" s="1">
        <v>0.0</v>
      </c>
      <c r="E51" s="1" t="s">
        <v>25</v>
      </c>
      <c r="F51" s="1" t="s">
        <v>18</v>
      </c>
      <c r="G51" s="1" t="s">
        <v>19</v>
      </c>
      <c r="H51" s="1" t="s">
        <v>5132</v>
      </c>
      <c r="I51" s="1" t="s">
        <v>5133</v>
      </c>
      <c r="J51" s="1" t="s">
        <v>5133</v>
      </c>
      <c r="K51" s="2"/>
      <c r="L51" s="1">
        <v>-5.0</v>
      </c>
      <c r="M51" s="1"/>
      <c r="N51" s="1">
        <v>9.647966666666667</v>
      </c>
      <c r="O51" s="1" t="s">
        <v>5011</v>
      </c>
      <c r="P51" s="1" t="s">
        <v>5134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>
      <c r="A52" s="1" t="s">
        <v>16</v>
      </c>
      <c r="B52" s="1" t="s">
        <v>17</v>
      </c>
      <c r="C52" s="3">
        <v>264.0</v>
      </c>
      <c r="D52" s="1">
        <v>0.0</v>
      </c>
      <c r="E52" s="2"/>
      <c r="F52" s="1" t="s">
        <v>18</v>
      </c>
      <c r="G52" s="1" t="s">
        <v>19</v>
      </c>
      <c r="H52" s="1" t="s">
        <v>5135</v>
      </c>
      <c r="I52" s="1" t="s">
        <v>5136</v>
      </c>
      <c r="J52" s="1" t="s">
        <v>5136</v>
      </c>
      <c r="K52" s="2"/>
      <c r="L52" s="1">
        <v>-7.0</v>
      </c>
      <c r="M52" s="1"/>
      <c r="N52" s="1">
        <v>7.8696</v>
      </c>
      <c r="O52" s="1" t="s">
        <v>4965</v>
      </c>
      <c r="P52" s="1" t="s">
        <v>5137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>
      <c r="A53" s="1" t="s">
        <v>24</v>
      </c>
      <c r="B53" s="1" t="s">
        <v>17</v>
      </c>
      <c r="C53" s="1">
        <v>329.0</v>
      </c>
      <c r="D53" s="1">
        <v>0.0</v>
      </c>
      <c r="E53" s="1" t="s">
        <v>25</v>
      </c>
      <c r="F53" s="1" t="s">
        <v>18</v>
      </c>
      <c r="G53" s="1" t="s">
        <v>19</v>
      </c>
      <c r="H53" s="1" t="s">
        <v>5138</v>
      </c>
      <c r="I53" s="1" t="s">
        <v>5139</v>
      </c>
      <c r="J53" s="1" t="s">
        <v>5139</v>
      </c>
      <c r="K53" s="2"/>
      <c r="L53" s="1">
        <v>-5.0</v>
      </c>
      <c r="M53" s="1"/>
      <c r="N53" s="1">
        <v>9.360633333333332</v>
      </c>
      <c r="O53" s="1" t="s">
        <v>5011</v>
      </c>
      <c r="P53" s="1" t="s">
        <v>5140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>
      <c r="A54" s="1" t="s">
        <v>16</v>
      </c>
      <c r="B54" s="1" t="s">
        <v>17</v>
      </c>
      <c r="C54" s="1">
        <v>264.0</v>
      </c>
      <c r="D54" s="1">
        <v>0.0</v>
      </c>
      <c r="E54" s="2"/>
      <c r="F54" s="1" t="s">
        <v>18</v>
      </c>
      <c r="G54" s="1" t="s">
        <v>19</v>
      </c>
      <c r="H54" s="1" t="s">
        <v>5141</v>
      </c>
      <c r="I54" s="1" t="s">
        <v>5142</v>
      </c>
      <c r="J54" s="1" t="s">
        <v>5142</v>
      </c>
      <c r="K54" s="2"/>
      <c r="L54" s="1">
        <v>-8.0</v>
      </c>
      <c r="M54" s="1"/>
      <c r="N54" s="1">
        <v>6.67605</v>
      </c>
      <c r="O54" s="1" t="s">
        <v>4965</v>
      </c>
      <c r="P54" s="1" t="s">
        <v>5143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>
      <c r="A55" s="1" t="s">
        <v>29</v>
      </c>
      <c r="B55" s="1" t="s">
        <v>17</v>
      </c>
      <c r="C55" s="1">
        <v>274.0</v>
      </c>
      <c r="D55" s="1">
        <v>0.0</v>
      </c>
      <c r="E55" s="1" t="s">
        <v>3385</v>
      </c>
      <c r="F55" s="1" t="s">
        <v>18</v>
      </c>
      <c r="G55" s="1" t="s">
        <v>19</v>
      </c>
      <c r="H55" s="1" t="s">
        <v>5144</v>
      </c>
      <c r="I55" s="1" t="s">
        <v>5145</v>
      </c>
      <c r="J55" s="1" t="s">
        <v>5145</v>
      </c>
      <c r="K55" s="2"/>
      <c r="L55" s="1">
        <v>-3.0</v>
      </c>
      <c r="M55" s="1"/>
      <c r="N55" s="1">
        <v>11.188033333333333</v>
      </c>
      <c r="O55" s="1" t="s">
        <v>4965</v>
      </c>
      <c r="P55" s="1" t="s">
        <v>5146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>
      <c r="A56" s="1" t="s">
        <v>37</v>
      </c>
      <c r="B56" s="1" t="s">
        <v>17</v>
      </c>
      <c r="C56" s="3">
        <v>306.0</v>
      </c>
      <c r="D56" s="1">
        <v>0.0</v>
      </c>
      <c r="E56" s="1" t="s">
        <v>5078</v>
      </c>
      <c r="F56" s="1" t="s">
        <v>44</v>
      </c>
      <c r="G56" s="1" t="s">
        <v>19</v>
      </c>
      <c r="H56" s="1" t="s">
        <v>5147</v>
      </c>
      <c r="I56" s="1" t="s">
        <v>5148</v>
      </c>
      <c r="J56" s="1" t="s">
        <v>5149</v>
      </c>
      <c r="K56" s="1" t="s">
        <v>5150</v>
      </c>
      <c r="L56" s="1">
        <v>0.0</v>
      </c>
      <c r="M56" s="1">
        <v>0.00785</v>
      </c>
      <c r="N56" s="1">
        <v>5.836716666666667</v>
      </c>
      <c r="O56" s="1" t="s">
        <v>41</v>
      </c>
      <c r="P56" s="1" t="s">
        <v>5151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>
      <c r="A57" s="1" t="s">
        <v>16</v>
      </c>
      <c r="B57" s="1" t="s">
        <v>17</v>
      </c>
      <c r="C57" s="1">
        <v>329.0</v>
      </c>
      <c r="D57" s="1">
        <v>0.0</v>
      </c>
      <c r="E57" s="2"/>
      <c r="F57" s="1" t="s">
        <v>18</v>
      </c>
      <c r="G57" s="1" t="s">
        <v>19</v>
      </c>
      <c r="H57" s="1" t="s">
        <v>5152</v>
      </c>
      <c r="I57" s="1" t="s">
        <v>5153</v>
      </c>
      <c r="J57" s="1" t="s">
        <v>5153</v>
      </c>
      <c r="K57" s="2"/>
      <c r="L57" s="1">
        <v>1.0</v>
      </c>
      <c r="M57" s="1"/>
      <c r="N57" s="1">
        <v>10.381833333333333</v>
      </c>
      <c r="O57" s="1" t="s">
        <v>4965</v>
      </c>
      <c r="P57" s="1" t="s">
        <v>5154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1" t="s">
        <v>37</v>
      </c>
      <c r="B58" s="1" t="s">
        <v>17</v>
      </c>
      <c r="C58" s="3">
        <v>418.0</v>
      </c>
      <c r="D58" s="1">
        <v>0.0</v>
      </c>
      <c r="E58" s="1" t="s">
        <v>5078</v>
      </c>
      <c r="F58" s="1" t="s">
        <v>44</v>
      </c>
      <c r="G58" s="1" t="s">
        <v>19</v>
      </c>
      <c r="H58" s="1" t="s">
        <v>5155</v>
      </c>
      <c r="I58" s="1" t="s">
        <v>5156</v>
      </c>
      <c r="J58" s="1" t="s">
        <v>5157</v>
      </c>
      <c r="K58" s="1" t="s">
        <v>5158</v>
      </c>
      <c r="L58" s="1">
        <v>-3.0</v>
      </c>
      <c r="M58" s="1">
        <v>0.009</v>
      </c>
      <c r="N58" s="1">
        <v>12.053966666666666</v>
      </c>
      <c r="O58" s="1" t="s">
        <v>41</v>
      </c>
      <c r="P58" s="1" t="s">
        <v>5159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1" t="s">
        <v>37</v>
      </c>
      <c r="B59" s="1" t="s">
        <v>17</v>
      </c>
      <c r="C59" s="1">
        <v>319.0</v>
      </c>
      <c r="D59" s="1">
        <v>75.0</v>
      </c>
      <c r="E59" s="2"/>
      <c r="F59" s="1" t="s">
        <v>38</v>
      </c>
      <c r="G59" s="1" t="s">
        <v>45</v>
      </c>
      <c r="H59" s="1" t="s">
        <v>5160</v>
      </c>
      <c r="I59" s="1" t="s">
        <v>5161</v>
      </c>
      <c r="J59" s="1" t="s">
        <v>5161</v>
      </c>
      <c r="K59" s="2"/>
      <c r="L59" s="1">
        <v>0.0</v>
      </c>
      <c r="M59" s="1"/>
      <c r="N59" s="1">
        <v>19.8676</v>
      </c>
      <c r="O59" s="1" t="s">
        <v>41</v>
      </c>
      <c r="P59" s="1" t="s">
        <v>5162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1" t="s">
        <v>16</v>
      </c>
      <c r="B60" s="1" t="s">
        <v>17</v>
      </c>
      <c r="C60" s="1">
        <v>792.0</v>
      </c>
      <c r="D60" s="1">
        <v>0.0</v>
      </c>
      <c r="E60" s="2"/>
      <c r="F60" s="1" t="s">
        <v>18</v>
      </c>
      <c r="G60" s="1" t="s">
        <v>19</v>
      </c>
      <c r="H60" s="1" t="s">
        <v>5163</v>
      </c>
      <c r="I60" s="1" t="s">
        <v>5164</v>
      </c>
      <c r="J60" s="1" t="s">
        <v>5164</v>
      </c>
      <c r="K60" s="2"/>
      <c r="L60" s="1">
        <v>-6.0</v>
      </c>
      <c r="M60" s="1"/>
      <c r="N60" s="1">
        <v>13.124933333333333</v>
      </c>
      <c r="O60" s="1" t="s">
        <v>4965</v>
      </c>
      <c r="P60" s="1" t="s">
        <v>5165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1" t="s">
        <v>16</v>
      </c>
      <c r="B61" s="1" t="s">
        <v>17</v>
      </c>
      <c r="C61" s="3">
        <v>264.0</v>
      </c>
      <c r="D61" s="1">
        <v>0.0</v>
      </c>
      <c r="E61" s="2"/>
      <c r="F61" s="1" t="s">
        <v>18</v>
      </c>
      <c r="G61" s="1" t="s">
        <v>19</v>
      </c>
      <c r="H61" s="1" t="s">
        <v>5166</v>
      </c>
      <c r="I61" s="1" t="s">
        <v>5167</v>
      </c>
      <c r="J61" s="1" t="s">
        <v>5167</v>
      </c>
      <c r="K61" s="2"/>
      <c r="L61" s="1">
        <v>-4.0</v>
      </c>
      <c r="M61" s="1"/>
      <c r="N61" s="1">
        <v>10.888216666666667</v>
      </c>
      <c r="O61" s="1" t="s">
        <v>4965</v>
      </c>
      <c r="P61" s="1" t="s">
        <v>5168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1" t="s">
        <v>24</v>
      </c>
      <c r="B62" s="1" t="s">
        <v>17</v>
      </c>
      <c r="C62" s="1">
        <v>356.0</v>
      </c>
      <c r="D62" s="1">
        <v>0.0</v>
      </c>
      <c r="E62" s="1" t="s">
        <v>25</v>
      </c>
      <c r="F62" s="1" t="s">
        <v>18</v>
      </c>
      <c r="G62" s="1" t="s">
        <v>19</v>
      </c>
      <c r="H62" s="1" t="s">
        <v>5169</v>
      </c>
      <c r="I62" s="1" t="s">
        <v>5170</v>
      </c>
      <c r="J62" s="1" t="s">
        <v>5170</v>
      </c>
      <c r="K62" s="2"/>
      <c r="L62" s="1">
        <v>-7.0</v>
      </c>
      <c r="M62" s="1"/>
      <c r="N62" s="1">
        <v>7.242883333333333</v>
      </c>
      <c r="O62" s="1" t="s">
        <v>5011</v>
      </c>
      <c r="P62" s="1" t="s">
        <v>5171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1" t="s">
        <v>16</v>
      </c>
      <c r="B63" s="1" t="s">
        <v>17</v>
      </c>
      <c r="C63" s="1">
        <v>399.0</v>
      </c>
      <c r="D63" s="1">
        <v>0.0</v>
      </c>
      <c r="E63" s="2"/>
      <c r="F63" s="1" t="s">
        <v>18</v>
      </c>
      <c r="G63" s="1" t="s">
        <v>19</v>
      </c>
      <c r="H63" s="1" t="s">
        <v>5172</v>
      </c>
      <c r="I63" s="1" t="s">
        <v>5173</v>
      </c>
      <c r="J63" s="1" t="s">
        <v>5173</v>
      </c>
      <c r="K63" s="2"/>
      <c r="L63" s="1">
        <v>-8.0</v>
      </c>
      <c r="M63" s="1"/>
      <c r="N63" s="1">
        <v>6.645616666666666</v>
      </c>
      <c r="O63" s="1" t="s">
        <v>4965</v>
      </c>
      <c r="P63" s="1" t="s">
        <v>5174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1" t="s">
        <v>29</v>
      </c>
      <c r="B64" s="1" t="s">
        <v>17</v>
      </c>
      <c r="C64" s="3">
        <v>528.0</v>
      </c>
      <c r="D64" s="1">
        <v>0.0</v>
      </c>
      <c r="E64" s="1" t="s">
        <v>5175</v>
      </c>
      <c r="F64" s="1" t="s">
        <v>18</v>
      </c>
      <c r="G64" s="1" t="s">
        <v>19</v>
      </c>
      <c r="H64" s="1" t="s">
        <v>5176</v>
      </c>
      <c r="I64" s="1" t="s">
        <v>5177</v>
      </c>
      <c r="J64" s="1" t="s">
        <v>5177</v>
      </c>
      <c r="K64" s="2"/>
      <c r="L64" s="1">
        <v>-10.0</v>
      </c>
      <c r="M64" s="1"/>
      <c r="N64" s="1">
        <v>9.8223</v>
      </c>
      <c r="O64" s="1" t="s">
        <v>4965</v>
      </c>
      <c r="P64" s="1" t="s">
        <v>5178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1" t="s">
        <v>16</v>
      </c>
      <c r="B65" s="1" t="s">
        <v>17</v>
      </c>
      <c r="C65" s="1">
        <v>394.0</v>
      </c>
      <c r="D65" s="1">
        <v>0.0</v>
      </c>
      <c r="E65" s="2"/>
      <c r="F65" s="1" t="s">
        <v>18</v>
      </c>
      <c r="G65" s="1" t="s">
        <v>19</v>
      </c>
      <c r="H65" s="1" t="s">
        <v>5179</v>
      </c>
      <c r="I65" s="1" t="s">
        <v>5180</v>
      </c>
      <c r="J65" s="1" t="s">
        <v>5180</v>
      </c>
      <c r="K65" s="2"/>
      <c r="L65" s="1">
        <v>-9.0</v>
      </c>
      <c r="M65" s="1"/>
      <c r="N65" s="1">
        <v>5.14625</v>
      </c>
      <c r="O65" s="1" t="s">
        <v>4965</v>
      </c>
      <c r="P65" s="1" t="s">
        <v>5181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1" t="s">
        <v>16</v>
      </c>
      <c r="B66" s="1" t="s">
        <v>17</v>
      </c>
      <c r="C66" s="1">
        <v>264.0</v>
      </c>
      <c r="D66" s="1">
        <v>0.0</v>
      </c>
      <c r="E66" s="2"/>
      <c r="F66" s="1" t="s">
        <v>18</v>
      </c>
      <c r="G66" s="1" t="s">
        <v>19</v>
      </c>
      <c r="H66" s="1" t="s">
        <v>5182</v>
      </c>
      <c r="I66" s="1" t="s">
        <v>5183</v>
      </c>
      <c r="J66" s="1" t="s">
        <v>5183</v>
      </c>
      <c r="K66" s="2"/>
      <c r="L66" s="1">
        <v>-9.0</v>
      </c>
      <c r="M66" s="1"/>
      <c r="N66" s="1">
        <v>5.4013333333333335</v>
      </c>
      <c r="O66" s="1" t="s">
        <v>4965</v>
      </c>
      <c r="P66" s="1" t="s">
        <v>5168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1" t="s">
        <v>117</v>
      </c>
      <c r="B67" s="1" t="s">
        <v>17</v>
      </c>
      <c r="C67" s="3">
        <v>249.0</v>
      </c>
      <c r="D67" s="1">
        <v>0.0</v>
      </c>
      <c r="E67" s="2"/>
      <c r="F67" s="1" t="s">
        <v>38</v>
      </c>
      <c r="G67" s="1" t="s">
        <v>45</v>
      </c>
      <c r="H67" s="1" t="s">
        <v>5184</v>
      </c>
      <c r="I67" s="1" t="s">
        <v>5185</v>
      </c>
      <c r="J67" s="1" t="s">
        <v>5185</v>
      </c>
      <c r="K67" s="2"/>
      <c r="L67" s="1">
        <v>0.0</v>
      </c>
      <c r="M67" s="1"/>
      <c r="N67" s="1">
        <v>6.222166666666666</v>
      </c>
      <c r="O67" s="1" t="s">
        <v>120</v>
      </c>
      <c r="P67" s="1" t="s">
        <v>5186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1" t="s">
        <v>37</v>
      </c>
      <c r="B68" s="1" t="s">
        <v>17</v>
      </c>
      <c r="C68" s="1">
        <v>318.0</v>
      </c>
      <c r="D68" s="1">
        <v>0.0</v>
      </c>
      <c r="E68" s="1" t="s">
        <v>5078</v>
      </c>
      <c r="F68" s="1" t="s">
        <v>44</v>
      </c>
      <c r="G68" s="1" t="s">
        <v>45</v>
      </c>
      <c r="H68" s="1" t="s">
        <v>5187</v>
      </c>
      <c r="I68" s="1" t="s">
        <v>5188</v>
      </c>
      <c r="J68" s="1" t="s">
        <v>5189</v>
      </c>
      <c r="K68" s="1" t="s">
        <v>5190</v>
      </c>
      <c r="L68" s="1">
        <v>-24.0</v>
      </c>
      <c r="M68" s="1">
        <v>0.022066666666666665</v>
      </c>
      <c r="N68" s="1">
        <v>10.654216666666667</v>
      </c>
      <c r="O68" s="1" t="s">
        <v>41</v>
      </c>
      <c r="P68" s="1" t="s">
        <v>5191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1" t="s">
        <v>16</v>
      </c>
      <c r="B69" s="1" t="s">
        <v>17</v>
      </c>
      <c r="C69" s="1">
        <v>498.0</v>
      </c>
      <c r="D69" s="1">
        <v>0.0</v>
      </c>
      <c r="E69" s="2"/>
      <c r="F69" s="1" t="s">
        <v>18</v>
      </c>
      <c r="G69" s="1" t="s">
        <v>45</v>
      </c>
      <c r="H69" s="1" t="s">
        <v>5192</v>
      </c>
      <c r="I69" s="1" t="s">
        <v>5193</v>
      </c>
      <c r="J69" s="1" t="s">
        <v>5193</v>
      </c>
      <c r="K69" s="2"/>
      <c r="L69" s="1">
        <v>-1.0</v>
      </c>
      <c r="M69" s="1"/>
      <c r="N69" s="1">
        <v>13.884833333333333</v>
      </c>
      <c r="O69" s="1" t="s">
        <v>4965</v>
      </c>
      <c r="P69" s="1" t="s">
        <v>5194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1" t="s">
        <v>24</v>
      </c>
      <c r="B70" s="1" t="s">
        <v>17</v>
      </c>
      <c r="C70" s="3">
        <v>274.0</v>
      </c>
      <c r="D70" s="1">
        <v>0.0</v>
      </c>
      <c r="E70" s="1" t="s">
        <v>25</v>
      </c>
      <c r="F70" s="1" t="s">
        <v>18</v>
      </c>
      <c r="G70" s="1" t="s">
        <v>19</v>
      </c>
      <c r="H70" s="1" t="s">
        <v>5195</v>
      </c>
      <c r="I70" s="1" t="s">
        <v>5196</v>
      </c>
      <c r="J70" s="1" t="s">
        <v>5196</v>
      </c>
      <c r="K70" s="2"/>
      <c r="L70" s="1">
        <v>-9.0</v>
      </c>
      <c r="M70" s="1"/>
      <c r="N70" s="1">
        <v>5.41685</v>
      </c>
      <c r="O70" s="1" t="s">
        <v>5011</v>
      </c>
      <c r="P70" s="1" t="s">
        <v>5197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1" t="s">
        <v>37</v>
      </c>
      <c r="B71" s="1" t="s">
        <v>17</v>
      </c>
      <c r="C71" s="1">
        <v>349.0</v>
      </c>
      <c r="D71" s="1">
        <v>14.0</v>
      </c>
      <c r="E71" s="1" t="s">
        <v>25</v>
      </c>
      <c r="F71" s="1" t="s">
        <v>44</v>
      </c>
      <c r="G71" s="1" t="s">
        <v>19</v>
      </c>
      <c r="H71" s="1" t="s">
        <v>5198</v>
      </c>
      <c r="I71" s="1" t="s">
        <v>5199</v>
      </c>
      <c r="J71" s="1" t="s">
        <v>5200</v>
      </c>
      <c r="K71" s="1" t="s">
        <v>5201</v>
      </c>
      <c r="L71" s="1">
        <v>-16.0</v>
      </c>
      <c r="M71" s="1">
        <v>2.339366666666667</v>
      </c>
      <c r="N71" s="1">
        <v>6.95425</v>
      </c>
      <c r="O71" s="1" t="s">
        <v>41</v>
      </c>
      <c r="P71" s="1" t="s">
        <v>5202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1" t="s">
        <v>16</v>
      </c>
      <c r="B72" s="1" t="s">
        <v>17</v>
      </c>
      <c r="C72" s="3">
        <v>394.0</v>
      </c>
      <c r="D72" s="1">
        <v>0.0</v>
      </c>
      <c r="E72" s="2"/>
      <c r="F72" s="1" t="s">
        <v>18</v>
      </c>
      <c r="G72" s="1" t="s">
        <v>19</v>
      </c>
      <c r="H72" s="1" t="s">
        <v>5203</v>
      </c>
      <c r="I72" s="1" t="s">
        <v>5204</v>
      </c>
      <c r="J72" s="1" t="s">
        <v>5204</v>
      </c>
      <c r="K72" s="2"/>
      <c r="L72" s="1">
        <v>-3.0</v>
      </c>
      <c r="M72" s="1"/>
      <c r="N72" s="1">
        <v>11.924316666666666</v>
      </c>
      <c r="O72" s="1" t="s">
        <v>4965</v>
      </c>
      <c r="P72" s="1" t="s">
        <v>5205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1" t="s">
        <v>37</v>
      </c>
      <c r="B73" s="1" t="s">
        <v>17</v>
      </c>
      <c r="C73" s="1">
        <v>285.0</v>
      </c>
      <c r="D73" s="1">
        <v>89.0</v>
      </c>
      <c r="E73" s="2"/>
      <c r="F73" s="1" t="s">
        <v>38</v>
      </c>
      <c r="G73" s="1" t="s">
        <v>19</v>
      </c>
      <c r="H73" s="1" t="s">
        <v>5206</v>
      </c>
      <c r="I73" s="1" t="s">
        <v>5207</v>
      </c>
      <c r="J73" s="1" t="s">
        <v>5207</v>
      </c>
      <c r="K73" s="2"/>
      <c r="L73" s="1">
        <v>-5.0</v>
      </c>
      <c r="M73" s="1"/>
      <c r="N73" s="1">
        <v>34.16028333333333</v>
      </c>
      <c r="O73" s="1" t="s">
        <v>41</v>
      </c>
      <c r="P73" s="1" t="s">
        <v>5208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1" t="s">
        <v>16</v>
      </c>
      <c r="B74" s="1" t="s">
        <v>17</v>
      </c>
      <c r="C74" s="1">
        <v>596.0</v>
      </c>
      <c r="D74" s="1">
        <v>0.0</v>
      </c>
      <c r="E74" s="2"/>
      <c r="F74" s="1" t="s">
        <v>18</v>
      </c>
      <c r="G74" s="1" t="s">
        <v>19</v>
      </c>
      <c r="H74" s="1" t="s">
        <v>5209</v>
      </c>
      <c r="I74" s="1" t="s">
        <v>5210</v>
      </c>
      <c r="J74" s="1" t="s">
        <v>5210</v>
      </c>
      <c r="K74" s="2"/>
      <c r="L74" s="1">
        <v>-11.0</v>
      </c>
      <c r="M74" s="1"/>
      <c r="N74" s="1">
        <v>8.0395</v>
      </c>
      <c r="O74" s="1" t="s">
        <v>4965</v>
      </c>
      <c r="P74" s="1" t="s">
        <v>5211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1" t="s">
        <v>16</v>
      </c>
      <c r="B75" s="1" t="s">
        <v>17</v>
      </c>
      <c r="C75" s="1">
        <v>264.0</v>
      </c>
      <c r="D75" s="1">
        <v>0.0</v>
      </c>
      <c r="E75" s="2"/>
      <c r="F75" s="1" t="s">
        <v>18</v>
      </c>
      <c r="G75" s="1" t="s">
        <v>19</v>
      </c>
      <c r="H75" s="1" t="s">
        <v>5212</v>
      </c>
      <c r="I75" s="1" t="s">
        <v>5213</v>
      </c>
      <c r="J75" s="1" t="s">
        <v>5213</v>
      </c>
      <c r="K75" s="2"/>
      <c r="L75" s="1">
        <v>-9.0</v>
      </c>
      <c r="M75" s="1"/>
      <c r="N75" s="1">
        <v>5.15305</v>
      </c>
      <c r="O75" s="1" t="s">
        <v>4965</v>
      </c>
      <c r="P75" s="1" t="s">
        <v>5143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1" t="s">
        <v>16</v>
      </c>
      <c r="B76" s="1" t="s">
        <v>17</v>
      </c>
      <c r="C76" s="1">
        <v>413.0</v>
      </c>
      <c r="D76" s="1">
        <v>0.0</v>
      </c>
      <c r="E76" s="2"/>
      <c r="F76" s="1" t="s">
        <v>18</v>
      </c>
      <c r="G76" s="1" t="s">
        <v>19</v>
      </c>
      <c r="H76" s="1" t="s">
        <v>5214</v>
      </c>
      <c r="I76" s="1" t="s">
        <v>5215</v>
      </c>
      <c r="J76" s="1" t="s">
        <v>5215</v>
      </c>
      <c r="K76" s="2"/>
      <c r="L76" s="1">
        <v>-7.0</v>
      </c>
      <c r="M76" s="1"/>
      <c r="N76" s="1">
        <v>7.16075</v>
      </c>
      <c r="O76" s="1" t="s">
        <v>4965</v>
      </c>
      <c r="P76" s="1" t="s">
        <v>5216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1" t="s">
        <v>16</v>
      </c>
      <c r="B77" s="1" t="s">
        <v>17</v>
      </c>
      <c r="C77" s="1">
        <v>593.0</v>
      </c>
      <c r="D77" s="1">
        <v>0.0</v>
      </c>
      <c r="E77" s="2"/>
      <c r="F77" s="1" t="s">
        <v>18</v>
      </c>
      <c r="G77" s="1" t="s">
        <v>19</v>
      </c>
      <c r="H77" s="1" t="s">
        <v>5217</v>
      </c>
      <c r="I77" s="1" t="s">
        <v>5218</v>
      </c>
      <c r="J77" s="1" t="s">
        <v>5218</v>
      </c>
      <c r="K77" s="2"/>
      <c r="L77" s="1">
        <v>-4.0</v>
      </c>
      <c r="M77" s="1"/>
      <c r="N77" s="1">
        <v>15.284333333333333</v>
      </c>
      <c r="O77" s="1" t="s">
        <v>4965</v>
      </c>
      <c r="P77" s="1" t="s">
        <v>5219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1" t="s">
        <v>16</v>
      </c>
      <c r="B78" s="1" t="s">
        <v>17</v>
      </c>
      <c r="C78" s="1">
        <v>528.0</v>
      </c>
      <c r="D78" s="1">
        <v>0.0</v>
      </c>
      <c r="E78" s="2"/>
      <c r="F78" s="1" t="s">
        <v>18</v>
      </c>
      <c r="G78" s="1" t="s">
        <v>19</v>
      </c>
      <c r="H78" s="1" t="s">
        <v>5220</v>
      </c>
      <c r="I78" s="1" t="s">
        <v>5221</v>
      </c>
      <c r="J78" s="1" t="s">
        <v>5221</v>
      </c>
      <c r="K78" s="2"/>
      <c r="L78" s="1">
        <v>-3.0</v>
      </c>
      <c r="M78" s="1"/>
      <c r="N78" s="1">
        <v>16.474166666666665</v>
      </c>
      <c r="O78" s="1" t="s">
        <v>4965</v>
      </c>
      <c r="P78" s="1" t="s">
        <v>5222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1" t="s">
        <v>29</v>
      </c>
      <c r="B79" s="1" t="s">
        <v>17</v>
      </c>
      <c r="C79" s="1">
        <v>987.0</v>
      </c>
      <c r="D79" s="1">
        <v>0.0</v>
      </c>
      <c r="E79" s="1" t="s">
        <v>5223</v>
      </c>
      <c r="F79" s="1" t="s">
        <v>18</v>
      </c>
      <c r="G79" s="1" t="s">
        <v>19</v>
      </c>
      <c r="H79" s="1" t="s">
        <v>5224</v>
      </c>
      <c r="I79" s="1" t="s">
        <v>5225</v>
      </c>
      <c r="J79" s="1" t="s">
        <v>5225</v>
      </c>
      <c r="K79" s="2"/>
      <c r="L79" s="1">
        <v>-6.0</v>
      </c>
      <c r="M79" s="1"/>
      <c r="N79" s="1">
        <v>13.491816666666667</v>
      </c>
      <c r="O79" s="1" t="s">
        <v>4965</v>
      </c>
      <c r="P79" s="1" t="s">
        <v>5226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1" t="s">
        <v>37</v>
      </c>
      <c r="B80" s="1" t="s">
        <v>17</v>
      </c>
      <c r="C80" s="1">
        <v>318.0</v>
      </c>
      <c r="D80" s="1">
        <v>0.0</v>
      </c>
      <c r="E80" s="1" t="s">
        <v>25</v>
      </c>
      <c r="F80" s="1" t="s">
        <v>44</v>
      </c>
      <c r="G80" s="1" t="s">
        <v>19</v>
      </c>
      <c r="H80" s="1" t="s">
        <v>5227</v>
      </c>
      <c r="I80" s="1" t="s">
        <v>5228</v>
      </c>
      <c r="J80" s="1" t="s">
        <v>5229</v>
      </c>
      <c r="K80" s="1" t="s">
        <v>5230</v>
      </c>
      <c r="L80" s="1">
        <v>-11.0</v>
      </c>
      <c r="M80" s="1">
        <v>0.7848333333333334</v>
      </c>
      <c r="N80" s="1">
        <v>6.168733333333333</v>
      </c>
      <c r="O80" s="1" t="s">
        <v>41</v>
      </c>
      <c r="P80" s="1" t="s">
        <v>5231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1" t="s">
        <v>16</v>
      </c>
      <c r="B81" s="1" t="s">
        <v>17</v>
      </c>
      <c r="C81" s="1">
        <v>299.0</v>
      </c>
      <c r="D81" s="1">
        <v>0.0</v>
      </c>
      <c r="E81" s="2"/>
      <c r="F81" s="1" t="s">
        <v>18</v>
      </c>
      <c r="G81" s="1" t="s">
        <v>19</v>
      </c>
      <c r="H81" s="1" t="s">
        <v>5232</v>
      </c>
      <c r="I81" s="1" t="s">
        <v>5233</v>
      </c>
      <c r="J81" s="1" t="s">
        <v>5233</v>
      </c>
      <c r="K81" s="2"/>
      <c r="L81" s="1">
        <v>-1.0</v>
      </c>
      <c r="M81" s="1"/>
      <c r="N81" s="1">
        <v>13.258183333333333</v>
      </c>
      <c r="O81" s="1" t="s">
        <v>4965</v>
      </c>
      <c r="P81" s="1" t="s">
        <v>5234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1" t="s">
        <v>29</v>
      </c>
      <c r="B82" s="1" t="s">
        <v>17</v>
      </c>
      <c r="C82" s="1">
        <v>264.0</v>
      </c>
      <c r="D82" s="1">
        <v>0.0</v>
      </c>
      <c r="E82" s="1" t="s">
        <v>5235</v>
      </c>
      <c r="F82" s="1" t="s">
        <v>18</v>
      </c>
      <c r="G82" s="1" t="s">
        <v>19</v>
      </c>
      <c r="H82" s="1" t="s">
        <v>5236</v>
      </c>
      <c r="I82" s="1" t="s">
        <v>5237</v>
      </c>
      <c r="J82" s="1" t="s">
        <v>5237</v>
      </c>
      <c r="K82" s="2"/>
      <c r="L82" s="1">
        <v>-5.0</v>
      </c>
      <c r="M82" s="1"/>
      <c r="N82" s="1">
        <v>9.538083333333333</v>
      </c>
      <c r="O82" s="1" t="s">
        <v>4965</v>
      </c>
      <c r="P82" s="1" t="s">
        <v>5238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1" t="s">
        <v>16</v>
      </c>
      <c r="B83" s="1" t="s">
        <v>17</v>
      </c>
      <c r="C83" s="1">
        <v>886.0</v>
      </c>
      <c r="D83" s="1">
        <v>0.0</v>
      </c>
      <c r="E83" s="2"/>
      <c r="F83" s="1" t="s">
        <v>18</v>
      </c>
      <c r="G83" s="1" t="s">
        <v>19</v>
      </c>
      <c r="H83" s="1" t="s">
        <v>5239</v>
      </c>
      <c r="I83" s="1" t="s">
        <v>5240</v>
      </c>
      <c r="J83" s="1" t="s">
        <v>5240</v>
      </c>
      <c r="K83" s="2"/>
      <c r="L83" s="1">
        <v>-10.0</v>
      </c>
      <c r="M83" s="1"/>
      <c r="N83" s="1">
        <v>9.434533333333333</v>
      </c>
      <c r="O83" s="1" t="s">
        <v>4965</v>
      </c>
      <c r="P83" s="1" t="s">
        <v>5241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1" t="s">
        <v>37</v>
      </c>
      <c r="B84" s="1" t="s">
        <v>17</v>
      </c>
      <c r="C84" s="1">
        <v>319.0</v>
      </c>
      <c r="D84" s="1">
        <v>0.0</v>
      </c>
      <c r="E84" s="1" t="s">
        <v>25</v>
      </c>
      <c r="F84" s="1" t="s">
        <v>44</v>
      </c>
      <c r="G84" s="1" t="s">
        <v>19</v>
      </c>
      <c r="H84" s="1" t="s">
        <v>5242</v>
      </c>
      <c r="I84" s="1" t="s">
        <v>5243</v>
      </c>
      <c r="J84" s="1" t="s">
        <v>5244</v>
      </c>
      <c r="K84" s="1" t="s">
        <v>5245</v>
      </c>
      <c r="L84" s="1">
        <v>-10.0</v>
      </c>
      <c r="M84" s="1">
        <v>0.4491833333333333</v>
      </c>
      <c r="N84" s="1">
        <v>0.7768666666666667</v>
      </c>
      <c r="O84" s="1" t="s">
        <v>41</v>
      </c>
      <c r="P84" s="1" t="s">
        <v>5246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1" t="s">
        <v>37</v>
      </c>
      <c r="B85" s="1" t="s">
        <v>17</v>
      </c>
      <c r="C85" s="1">
        <v>444.0</v>
      </c>
      <c r="D85" s="1">
        <v>0.0</v>
      </c>
      <c r="E85" s="1" t="s">
        <v>5078</v>
      </c>
      <c r="F85" s="1" t="s">
        <v>44</v>
      </c>
      <c r="G85" s="1" t="s">
        <v>45</v>
      </c>
      <c r="H85" s="1" t="s">
        <v>5247</v>
      </c>
      <c r="I85" s="1" t="s">
        <v>5248</v>
      </c>
      <c r="J85" s="1" t="s">
        <v>5249</v>
      </c>
      <c r="K85" s="1" t="s">
        <v>5250</v>
      </c>
      <c r="L85" s="1">
        <v>-8.0</v>
      </c>
      <c r="M85" s="1">
        <v>0.008483333333333334</v>
      </c>
      <c r="N85" s="1">
        <v>10.398516666666668</v>
      </c>
      <c r="O85" s="1" t="s">
        <v>41</v>
      </c>
      <c r="P85" s="1" t="s">
        <v>5251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1" t="s">
        <v>117</v>
      </c>
      <c r="B86" s="1" t="s">
        <v>17</v>
      </c>
      <c r="C86" s="1">
        <v>309.0</v>
      </c>
      <c r="D86" s="1">
        <v>0.0</v>
      </c>
      <c r="E86" s="2"/>
      <c r="F86" s="1" t="s">
        <v>38</v>
      </c>
      <c r="G86" s="1" t="s">
        <v>45</v>
      </c>
      <c r="H86" s="1" t="s">
        <v>5252</v>
      </c>
      <c r="I86" s="1" t="s">
        <v>5253</v>
      </c>
      <c r="J86" s="1" t="s">
        <v>5253</v>
      </c>
      <c r="K86" s="2"/>
      <c r="L86" s="1">
        <v>-1.0</v>
      </c>
      <c r="M86" s="1"/>
      <c r="N86" s="1">
        <v>4.448533333333334</v>
      </c>
      <c r="O86" s="1" t="s">
        <v>120</v>
      </c>
      <c r="P86" s="1" t="s">
        <v>5254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1" t="s">
        <v>24</v>
      </c>
      <c r="B87" s="1" t="s">
        <v>17</v>
      </c>
      <c r="C87" s="3">
        <v>134.0</v>
      </c>
      <c r="D87" s="1">
        <v>0.0</v>
      </c>
      <c r="E87" s="1" t="s">
        <v>25</v>
      </c>
      <c r="F87" s="1" t="s">
        <v>18</v>
      </c>
      <c r="G87" s="1" t="s">
        <v>19</v>
      </c>
      <c r="H87" s="1" t="s">
        <v>5255</v>
      </c>
      <c r="I87" s="1" t="s">
        <v>5256</v>
      </c>
      <c r="J87" s="1" t="s">
        <v>5256</v>
      </c>
      <c r="K87" s="2"/>
      <c r="L87" s="1">
        <v>-8.0</v>
      </c>
      <c r="M87" s="1"/>
      <c r="N87" s="1">
        <v>6.297616666666666</v>
      </c>
      <c r="O87" s="1" t="s">
        <v>5011</v>
      </c>
      <c r="P87" s="1" t="s">
        <v>5257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1" t="s">
        <v>24</v>
      </c>
      <c r="B88" s="1" t="s">
        <v>17</v>
      </c>
      <c r="C88" s="3">
        <v>1016.0</v>
      </c>
      <c r="D88" s="1">
        <v>0.0</v>
      </c>
      <c r="E88" s="1" t="s">
        <v>25</v>
      </c>
      <c r="F88" s="1" t="s">
        <v>18</v>
      </c>
      <c r="G88" s="1" t="s">
        <v>19</v>
      </c>
      <c r="H88" s="1" t="s">
        <v>5258</v>
      </c>
      <c r="I88" s="1" t="s">
        <v>5259</v>
      </c>
      <c r="J88" s="1" t="s">
        <v>5259</v>
      </c>
      <c r="K88" s="2"/>
      <c r="L88" s="1">
        <v>-5.0</v>
      </c>
      <c r="M88" s="1"/>
      <c r="N88" s="1">
        <v>14.04945</v>
      </c>
      <c r="O88" s="1" t="s">
        <v>5011</v>
      </c>
      <c r="P88" s="1" t="s">
        <v>5260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1" t="s">
        <v>37</v>
      </c>
      <c r="B89" s="1" t="s">
        <v>17</v>
      </c>
      <c r="C89" s="3">
        <v>1555.0</v>
      </c>
      <c r="D89" s="1">
        <v>0.0</v>
      </c>
      <c r="E89" s="1" t="s">
        <v>5078</v>
      </c>
      <c r="F89" s="1" t="s">
        <v>44</v>
      </c>
      <c r="G89" s="1" t="s">
        <v>19</v>
      </c>
      <c r="H89" s="1" t="s">
        <v>5261</v>
      </c>
      <c r="I89" s="1" t="s">
        <v>5262</v>
      </c>
      <c r="J89" s="1" t="s">
        <v>5263</v>
      </c>
      <c r="K89" s="1" t="s">
        <v>5264</v>
      </c>
      <c r="L89" s="1">
        <v>0.0</v>
      </c>
      <c r="M89" s="1">
        <v>0.010783333333333334</v>
      </c>
      <c r="N89" s="1">
        <v>25.726016666666666</v>
      </c>
      <c r="O89" s="1" t="s">
        <v>41</v>
      </c>
      <c r="P89" s="1" t="s">
        <v>5265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1" t="s">
        <v>37</v>
      </c>
      <c r="B90" s="1" t="s">
        <v>17</v>
      </c>
      <c r="C90" s="1">
        <v>523.0</v>
      </c>
      <c r="D90" s="1">
        <v>0.0</v>
      </c>
      <c r="E90" s="1" t="s">
        <v>5078</v>
      </c>
      <c r="F90" s="1" t="s">
        <v>44</v>
      </c>
      <c r="G90" s="1" t="s">
        <v>19</v>
      </c>
      <c r="H90" s="1" t="s">
        <v>5266</v>
      </c>
      <c r="I90" s="1" t="s">
        <v>5267</v>
      </c>
      <c r="J90" s="1" t="s">
        <v>5268</v>
      </c>
      <c r="K90" s="1" t="s">
        <v>5269</v>
      </c>
      <c r="L90" s="1">
        <v>-28.0</v>
      </c>
      <c r="M90" s="1">
        <v>0.01415</v>
      </c>
      <c r="N90" s="1">
        <v>10.443083333333334</v>
      </c>
      <c r="O90" s="1" t="s">
        <v>41</v>
      </c>
      <c r="P90" s="1" t="s">
        <v>5270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1" t="s">
        <v>29</v>
      </c>
      <c r="B91" s="1" t="s">
        <v>17</v>
      </c>
      <c r="C91" s="1">
        <v>264.0</v>
      </c>
      <c r="D91" s="1">
        <v>0.0</v>
      </c>
      <c r="E91" s="1" t="s">
        <v>5271</v>
      </c>
      <c r="F91" s="1" t="s">
        <v>18</v>
      </c>
      <c r="G91" s="1" t="s">
        <v>19</v>
      </c>
      <c r="H91" s="1" t="s">
        <v>5272</v>
      </c>
      <c r="I91" s="1" t="s">
        <v>5273</v>
      </c>
      <c r="J91" s="1" t="s">
        <v>5273</v>
      </c>
      <c r="K91" s="2"/>
      <c r="L91" s="1">
        <v>-5.0</v>
      </c>
      <c r="M91" s="1"/>
      <c r="N91" s="1">
        <v>9.724433333333334</v>
      </c>
      <c r="O91" s="1" t="s">
        <v>4965</v>
      </c>
      <c r="P91" s="1" t="s">
        <v>5274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1" t="s">
        <v>24</v>
      </c>
      <c r="B92" s="1" t="s">
        <v>17</v>
      </c>
      <c r="C92" s="1">
        <v>329.0</v>
      </c>
      <c r="D92" s="1">
        <v>0.0</v>
      </c>
      <c r="E92" s="1" t="s">
        <v>25</v>
      </c>
      <c r="F92" s="1" t="s">
        <v>18</v>
      </c>
      <c r="G92" s="1" t="s">
        <v>19</v>
      </c>
      <c r="H92" s="1" t="s">
        <v>5275</v>
      </c>
      <c r="I92" s="1" t="s">
        <v>5276</v>
      </c>
      <c r="J92" s="1" t="s">
        <v>5276</v>
      </c>
      <c r="K92" s="2"/>
      <c r="L92" s="1">
        <v>-5.0</v>
      </c>
      <c r="M92" s="1"/>
      <c r="N92" s="1">
        <v>9.4347</v>
      </c>
      <c r="O92" s="1" t="s">
        <v>5011</v>
      </c>
      <c r="P92" s="1" t="s">
        <v>5131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1" t="s">
        <v>37</v>
      </c>
      <c r="B93" s="1" t="s">
        <v>17</v>
      </c>
      <c r="C93" s="1">
        <v>260.0</v>
      </c>
      <c r="D93" s="1">
        <v>0.0</v>
      </c>
      <c r="E93" s="1" t="s">
        <v>5078</v>
      </c>
      <c r="F93" s="1" t="s">
        <v>44</v>
      </c>
      <c r="G93" s="1" t="s">
        <v>19</v>
      </c>
      <c r="H93" s="1" t="s">
        <v>5277</v>
      </c>
      <c r="I93" s="1" t="s">
        <v>5278</v>
      </c>
      <c r="J93" s="1" t="s">
        <v>5279</v>
      </c>
      <c r="K93" s="1" t="s">
        <v>5280</v>
      </c>
      <c r="L93" s="1">
        <v>-10.0</v>
      </c>
      <c r="M93" s="1">
        <v>0.010116666666666666</v>
      </c>
      <c r="N93" s="1">
        <v>10.085266666666667</v>
      </c>
      <c r="O93" s="1" t="s">
        <v>41</v>
      </c>
      <c r="P93" s="1" t="s">
        <v>5281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1" t="s">
        <v>16</v>
      </c>
      <c r="B94" s="1" t="s">
        <v>17</v>
      </c>
      <c r="C94" s="1">
        <v>707.0</v>
      </c>
      <c r="D94" s="1">
        <v>0.0</v>
      </c>
      <c r="E94" s="2"/>
      <c r="F94" s="1" t="s">
        <v>18</v>
      </c>
      <c r="G94" s="1" t="s">
        <v>19</v>
      </c>
      <c r="H94" s="1" t="s">
        <v>5282</v>
      </c>
      <c r="I94" s="1" t="s">
        <v>5283</v>
      </c>
      <c r="J94" s="1" t="s">
        <v>5283</v>
      </c>
      <c r="K94" s="2"/>
      <c r="L94" s="1">
        <v>-8.0</v>
      </c>
      <c r="M94" s="1"/>
      <c r="N94" s="1">
        <v>11.271066666666666</v>
      </c>
      <c r="O94" s="1" t="s">
        <v>4965</v>
      </c>
      <c r="P94" s="1" t="s">
        <v>5284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1" t="s">
        <v>24</v>
      </c>
      <c r="B95" s="1" t="s">
        <v>17</v>
      </c>
      <c r="C95" s="1">
        <v>313.0</v>
      </c>
      <c r="D95" s="1">
        <v>0.0</v>
      </c>
      <c r="E95" s="1" t="s">
        <v>25</v>
      </c>
      <c r="F95" s="1" t="s">
        <v>18</v>
      </c>
      <c r="G95" s="1" t="s">
        <v>19</v>
      </c>
      <c r="H95" s="1" t="s">
        <v>5285</v>
      </c>
      <c r="I95" s="1" t="s">
        <v>5286</v>
      </c>
      <c r="J95" s="1" t="s">
        <v>5286</v>
      </c>
      <c r="K95" s="2"/>
      <c r="L95" s="1">
        <v>-5.0</v>
      </c>
      <c r="M95" s="1"/>
      <c r="N95" s="1">
        <v>9.563683333333334</v>
      </c>
      <c r="O95" s="1" t="s">
        <v>5011</v>
      </c>
      <c r="P95" s="1" t="s">
        <v>5287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1" t="s">
        <v>117</v>
      </c>
      <c r="B96" s="1" t="s">
        <v>17</v>
      </c>
      <c r="C96" s="1">
        <v>139.0</v>
      </c>
      <c r="D96" s="1">
        <v>0.0</v>
      </c>
      <c r="E96" s="2"/>
      <c r="F96" s="1" t="s">
        <v>38</v>
      </c>
      <c r="G96" s="1" t="s">
        <v>45</v>
      </c>
      <c r="H96" s="1" t="s">
        <v>5288</v>
      </c>
      <c r="I96" s="1" t="s">
        <v>5289</v>
      </c>
      <c r="J96" s="1" t="s">
        <v>5289</v>
      </c>
      <c r="K96" s="2"/>
      <c r="L96" s="1">
        <v>-5.0</v>
      </c>
      <c r="M96" s="1"/>
      <c r="N96" s="1">
        <v>0.06498333333333334</v>
      </c>
      <c r="O96" s="1" t="s">
        <v>120</v>
      </c>
      <c r="P96" s="1" t="s">
        <v>5290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1" t="s">
        <v>37</v>
      </c>
      <c r="B97" s="1" t="s">
        <v>17</v>
      </c>
      <c r="C97" s="3">
        <v>498.0</v>
      </c>
      <c r="D97" s="1">
        <v>0.0</v>
      </c>
      <c r="E97" s="1" t="s">
        <v>5078</v>
      </c>
      <c r="F97" s="1" t="s">
        <v>44</v>
      </c>
      <c r="G97" s="1" t="s">
        <v>19</v>
      </c>
      <c r="H97" s="1" t="s">
        <v>5291</v>
      </c>
      <c r="I97" s="1" t="s">
        <v>5292</v>
      </c>
      <c r="J97" s="1" t="s">
        <v>5293</v>
      </c>
      <c r="K97" s="1" t="s">
        <v>5294</v>
      </c>
      <c r="L97" s="1">
        <v>0.0</v>
      </c>
      <c r="M97" s="1">
        <v>0.012816666666666667</v>
      </c>
      <c r="N97" s="1">
        <v>35.88695</v>
      </c>
      <c r="O97" s="1" t="s">
        <v>41</v>
      </c>
      <c r="P97" s="1" t="s">
        <v>5295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1" t="s">
        <v>24</v>
      </c>
      <c r="B98" s="1" t="s">
        <v>17</v>
      </c>
      <c r="C98" s="1">
        <v>498.0</v>
      </c>
      <c r="D98" s="1">
        <v>0.0</v>
      </c>
      <c r="E98" s="1" t="s">
        <v>25</v>
      </c>
      <c r="F98" s="1" t="s">
        <v>18</v>
      </c>
      <c r="G98" s="1" t="s">
        <v>19</v>
      </c>
      <c r="H98" s="1" t="s">
        <v>5296</v>
      </c>
      <c r="I98" s="1" t="s">
        <v>5297</v>
      </c>
      <c r="J98" s="1" t="s">
        <v>5297</v>
      </c>
      <c r="K98" s="2"/>
      <c r="L98" s="1">
        <v>4.0</v>
      </c>
      <c r="M98" s="1"/>
      <c r="N98" s="1">
        <v>19.408216666666668</v>
      </c>
      <c r="O98" s="1" t="s">
        <v>5011</v>
      </c>
      <c r="P98" s="1" t="s">
        <v>5298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1" t="s">
        <v>24</v>
      </c>
      <c r="B99" s="1" t="s">
        <v>17</v>
      </c>
      <c r="C99" s="1">
        <v>264.0</v>
      </c>
      <c r="D99" s="1">
        <v>0.0</v>
      </c>
      <c r="E99" s="1" t="s">
        <v>25</v>
      </c>
      <c r="F99" s="1" t="s">
        <v>18</v>
      </c>
      <c r="G99" s="1" t="s">
        <v>19</v>
      </c>
      <c r="H99" s="1" t="s">
        <v>5299</v>
      </c>
      <c r="I99" s="1" t="s">
        <v>5300</v>
      </c>
      <c r="J99" s="1" t="s">
        <v>5300</v>
      </c>
      <c r="K99" s="2"/>
      <c r="L99" s="1">
        <v>5.0</v>
      </c>
      <c r="M99" s="1"/>
      <c r="N99" s="1">
        <v>20.206316666666666</v>
      </c>
      <c r="O99" s="1" t="s">
        <v>5011</v>
      </c>
      <c r="P99" s="1" t="s">
        <v>5301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1" t="s">
        <v>37</v>
      </c>
      <c r="B100" s="1" t="s">
        <v>17</v>
      </c>
      <c r="C100" s="1">
        <v>637.0</v>
      </c>
      <c r="D100" s="1">
        <v>35.0</v>
      </c>
      <c r="E100" s="1" t="s">
        <v>5078</v>
      </c>
      <c r="F100" s="1" t="s">
        <v>44</v>
      </c>
      <c r="G100" s="1" t="s">
        <v>19</v>
      </c>
      <c r="H100" s="1" t="s">
        <v>5302</v>
      </c>
      <c r="I100" s="1" t="s">
        <v>5303</v>
      </c>
      <c r="J100" s="1" t="s">
        <v>5304</v>
      </c>
      <c r="K100" s="1" t="s">
        <v>5305</v>
      </c>
      <c r="L100" s="1">
        <v>-2.0</v>
      </c>
      <c r="M100" s="1">
        <v>0.008483333333333334</v>
      </c>
      <c r="N100" s="1">
        <v>9.882233333333334</v>
      </c>
      <c r="O100" s="1" t="s">
        <v>41</v>
      </c>
      <c r="P100" s="1" t="s">
        <v>5306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1" t="s">
        <v>24</v>
      </c>
      <c r="B101" s="1" t="s">
        <v>17</v>
      </c>
      <c r="C101" s="3">
        <v>488.0</v>
      </c>
      <c r="D101" s="1">
        <v>0.0</v>
      </c>
      <c r="E101" s="1" t="s">
        <v>25</v>
      </c>
      <c r="F101" s="1" t="s">
        <v>18</v>
      </c>
      <c r="G101" s="1" t="s">
        <v>19</v>
      </c>
      <c r="H101" s="1" t="s">
        <v>5307</v>
      </c>
      <c r="I101" s="1" t="s">
        <v>5308</v>
      </c>
      <c r="J101" s="1" t="s">
        <v>5308</v>
      </c>
      <c r="K101" s="2"/>
      <c r="L101" s="1">
        <v>7.0</v>
      </c>
      <c r="M101" s="1"/>
      <c r="N101" s="1">
        <v>22.44085</v>
      </c>
      <c r="O101" s="1" t="s">
        <v>5011</v>
      </c>
      <c r="P101" s="1" t="s">
        <v>5309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1" t="s">
        <v>16</v>
      </c>
      <c r="B102" s="1" t="s">
        <v>17</v>
      </c>
      <c r="C102" s="1">
        <v>334.0</v>
      </c>
      <c r="D102" s="1">
        <v>0.0</v>
      </c>
      <c r="E102" s="2"/>
      <c r="F102" s="1" t="s">
        <v>18</v>
      </c>
      <c r="G102" s="1" t="s">
        <v>19</v>
      </c>
      <c r="H102" s="1" t="s">
        <v>5310</v>
      </c>
      <c r="I102" s="1" t="s">
        <v>5311</v>
      </c>
      <c r="J102" s="1" t="s">
        <v>5311</v>
      </c>
      <c r="K102" s="2"/>
      <c r="L102" s="1">
        <v>1.0</v>
      </c>
      <c r="M102" s="1"/>
      <c r="N102" s="1">
        <v>16.8926</v>
      </c>
      <c r="O102" s="1" t="s">
        <v>4965</v>
      </c>
      <c r="P102" s="1" t="s">
        <v>5312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1" t="s">
        <v>37</v>
      </c>
      <c r="B103" s="1" t="s">
        <v>17</v>
      </c>
      <c r="C103" s="1">
        <v>388.0</v>
      </c>
      <c r="D103" s="1">
        <v>0.0</v>
      </c>
      <c r="E103" s="1" t="s">
        <v>5078</v>
      </c>
      <c r="F103" s="1" t="s">
        <v>44</v>
      </c>
      <c r="G103" s="1" t="s">
        <v>19</v>
      </c>
      <c r="H103" s="1" t="s">
        <v>5313</v>
      </c>
      <c r="I103" s="1" t="s">
        <v>5314</v>
      </c>
      <c r="J103" s="1" t="s">
        <v>5315</v>
      </c>
      <c r="K103" s="1" t="s">
        <v>5316</v>
      </c>
      <c r="L103" s="1">
        <v>-2.0</v>
      </c>
      <c r="M103" s="1">
        <v>0.01025</v>
      </c>
      <c r="N103" s="1">
        <v>10.0222</v>
      </c>
      <c r="O103" s="1" t="s">
        <v>41</v>
      </c>
      <c r="P103" s="1" t="s">
        <v>5317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1" t="s">
        <v>37</v>
      </c>
      <c r="B104" s="1" t="s">
        <v>17</v>
      </c>
      <c r="C104" s="3">
        <v>250.0</v>
      </c>
      <c r="D104" s="1">
        <v>0.0</v>
      </c>
      <c r="E104" s="1" t="s">
        <v>5078</v>
      </c>
      <c r="F104" s="1" t="s">
        <v>44</v>
      </c>
      <c r="G104" s="1" t="s">
        <v>19</v>
      </c>
      <c r="H104" s="1" t="s">
        <v>5318</v>
      </c>
      <c r="I104" s="1" t="s">
        <v>5319</v>
      </c>
      <c r="J104" s="1" t="s">
        <v>5320</v>
      </c>
      <c r="K104" s="1" t="s">
        <v>5321</v>
      </c>
      <c r="L104" s="1">
        <v>0.0</v>
      </c>
      <c r="M104" s="1">
        <v>0.007783333333333333</v>
      </c>
      <c r="N104" s="1">
        <v>6.7005</v>
      </c>
      <c r="O104" s="1" t="s">
        <v>41</v>
      </c>
      <c r="P104" s="1" t="s">
        <v>5322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1" t="s">
        <v>117</v>
      </c>
      <c r="B105" s="1" t="s">
        <v>17</v>
      </c>
      <c r="C105" s="1">
        <v>269.0</v>
      </c>
      <c r="D105" s="1">
        <v>0.0</v>
      </c>
      <c r="E105" s="2"/>
      <c r="F105" s="1" t="s">
        <v>38</v>
      </c>
      <c r="G105" s="1" t="s">
        <v>45</v>
      </c>
      <c r="H105" s="1" t="s">
        <v>5323</v>
      </c>
      <c r="I105" s="1" t="s">
        <v>5324</v>
      </c>
      <c r="J105" s="1" t="s">
        <v>5324</v>
      </c>
      <c r="K105" s="2"/>
      <c r="L105" s="1">
        <v>0.0</v>
      </c>
      <c r="M105" s="1"/>
      <c r="N105" s="1">
        <v>6.3965</v>
      </c>
      <c r="O105" s="1" t="s">
        <v>120</v>
      </c>
      <c r="P105" s="1" t="s">
        <v>5325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1" t="s">
        <v>24</v>
      </c>
      <c r="B106" s="1" t="s">
        <v>17</v>
      </c>
      <c r="C106" s="1">
        <v>508.0</v>
      </c>
      <c r="D106" s="1">
        <v>0.0</v>
      </c>
      <c r="E106" s="1" t="s">
        <v>25</v>
      </c>
      <c r="F106" s="1" t="s">
        <v>18</v>
      </c>
      <c r="G106" s="1" t="s">
        <v>19</v>
      </c>
      <c r="H106" s="1" t="s">
        <v>5326</v>
      </c>
      <c r="I106" s="1" t="s">
        <v>5327</v>
      </c>
      <c r="J106" s="1" t="s">
        <v>5327</v>
      </c>
      <c r="K106" s="2"/>
      <c r="L106" s="1">
        <v>-8.0</v>
      </c>
      <c r="M106" s="1"/>
      <c r="N106" s="1">
        <v>11.439283333333334</v>
      </c>
      <c r="O106" s="1" t="s">
        <v>5011</v>
      </c>
      <c r="P106" s="1" t="s">
        <v>5328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1" t="s">
        <v>37</v>
      </c>
      <c r="B107" s="1" t="s">
        <v>17</v>
      </c>
      <c r="C107" s="1">
        <v>243.0</v>
      </c>
      <c r="D107" s="1">
        <v>61.0</v>
      </c>
      <c r="E107" s="2"/>
      <c r="F107" s="1" t="s">
        <v>38</v>
      </c>
      <c r="G107" s="1" t="s">
        <v>45</v>
      </c>
      <c r="H107" s="1" t="s">
        <v>5329</v>
      </c>
      <c r="I107" s="1" t="s">
        <v>5330</v>
      </c>
      <c r="J107" s="1" t="s">
        <v>5330</v>
      </c>
      <c r="K107" s="2"/>
      <c r="L107" s="1">
        <v>-4.0</v>
      </c>
      <c r="M107" s="1"/>
      <c r="N107" s="1">
        <v>20.55895</v>
      </c>
      <c r="O107" s="1" t="s">
        <v>41</v>
      </c>
      <c r="P107" s="1" t="s">
        <v>5331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1" t="s">
        <v>16</v>
      </c>
      <c r="B108" s="1" t="s">
        <v>17</v>
      </c>
      <c r="C108" s="1">
        <v>443.0</v>
      </c>
      <c r="D108" s="1">
        <v>0.0</v>
      </c>
      <c r="E108" s="2"/>
      <c r="F108" s="1" t="s">
        <v>18</v>
      </c>
      <c r="G108" s="1" t="s">
        <v>19</v>
      </c>
      <c r="H108" s="1" t="s">
        <v>5332</v>
      </c>
      <c r="I108" s="1" t="s">
        <v>5333</v>
      </c>
      <c r="J108" s="1" t="s">
        <v>5333</v>
      </c>
      <c r="K108" s="2"/>
      <c r="L108" s="1">
        <v>0.0</v>
      </c>
      <c r="M108" s="1"/>
      <c r="N108" s="1">
        <v>14.621</v>
      </c>
      <c r="O108" s="1" t="s">
        <v>4965</v>
      </c>
      <c r="P108" s="1" t="s">
        <v>5334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1" t="s">
        <v>37</v>
      </c>
      <c r="B109" s="1" t="s">
        <v>17</v>
      </c>
      <c r="C109" s="3">
        <v>247.0</v>
      </c>
      <c r="D109" s="1">
        <v>62.0</v>
      </c>
      <c r="E109" s="2"/>
      <c r="F109" s="1" t="s">
        <v>38</v>
      </c>
      <c r="G109" s="1" t="s">
        <v>19</v>
      </c>
      <c r="H109" s="1" t="s">
        <v>5335</v>
      </c>
      <c r="I109" s="1" t="s">
        <v>5336</v>
      </c>
      <c r="J109" s="1" t="s">
        <v>5336</v>
      </c>
      <c r="K109" s="2"/>
      <c r="L109" s="1">
        <v>-3.0</v>
      </c>
      <c r="M109" s="1"/>
      <c r="N109" s="1">
        <v>27.08405</v>
      </c>
      <c r="O109" s="1" t="s">
        <v>41</v>
      </c>
      <c r="P109" s="1" t="s">
        <v>5337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1" t="s">
        <v>24</v>
      </c>
      <c r="B110" s="1" t="s">
        <v>17</v>
      </c>
      <c r="C110" s="3">
        <v>493.0</v>
      </c>
      <c r="D110" s="1">
        <v>0.0</v>
      </c>
      <c r="E110" s="1" t="s">
        <v>25</v>
      </c>
      <c r="F110" s="1" t="s">
        <v>18</v>
      </c>
      <c r="G110" s="1" t="s">
        <v>19</v>
      </c>
      <c r="H110" s="1" t="s">
        <v>5338</v>
      </c>
      <c r="I110" s="1" t="s">
        <v>5339</v>
      </c>
      <c r="J110" s="1" t="s">
        <v>5339</v>
      </c>
      <c r="K110" s="2"/>
      <c r="L110" s="1">
        <v>-7.0</v>
      </c>
      <c r="M110" s="1"/>
      <c r="N110" s="1">
        <v>7.549166666666666</v>
      </c>
      <c r="O110" s="1" t="s">
        <v>5011</v>
      </c>
      <c r="P110" s="1" t="s">
        <v>5340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1" t="s">
        <v>16</v>
      </c>
      <c r="B111" s="1" t="s">
        <v>17</v>
      </c>
      <c r="C111" s="1">
        <v>658.0</v>
      </c>
      <c r="D111" s="1">
        <v>0.0</v>
      </c>
      <c r="E111" s="2"/>
      <c r="F111" s="1" t="s">
        <v>18</v>
      </c>
      <c r="G111" s="1" t="s">
        <v>19</v>
      </c>
      <c r="H111" s="1" t="s">
        <v>5341</v>
      </c>
      <c r="I111" s="1" t="s">
        <v>5342</v>
      </c>
      <c r="J111" s="1" t="s">
        <v>5342</v>
      </c>
      <c r="K111" s="2"/>
      <c r="L111" s="1">
        <v>-4.0</v>
      </c>
      <c r="M111" s="1"/>
      <c r="N111" s="1">
        <v>15.616583333333333</v>
      </c>
      <c r="O111" s="1" t="s">
        <v>4965</v>
      </c>
      <c r="P111" s="1" t="s">
        <v>5343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1" t="s">
        <v>117</v>
      </c>
      <c r="B112" s="1" t="s">
        <v>17</v>
      </c>
      <c r="C112" s="1">
        <v>147.0</v>
      </c>
      <c r="D112" s="1">
        <v>0.0</v>
      </c>
      <c r="E112" s="2"/>
      <c r="F112" s="1" t="s">
        <v>38</v>
      </c>
      <c r="G112" s="1" t="s">
        <v>45</v>
      </c>
      <c r="H112" s="1" t="s">
        <v>5344</v>
      </c>
      <c r="I112" s="1" t="s">
        <v>5345</v>
      </c>
      <c r="J112" s="1" t="s">
        <v>5345</v>
      </c>
      <c r="K112" s="2"/>
      <c r="L112" s="1">
        <v>-2.0</v>
      </c>
      <c r="M112" s="1"/>
      <c r="N112" s="1">
        <v>3.8708666666666667</v>
      </c>
      <c r="O112" s="1" t="s">
        <v>120</v>
      </c>
      <c r="P112" s="1" t="s">
        <v>5346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1" t="s">
        <v>37</v>
      </c>
      <c r="B113" s="1" t="s">
        <v>17</v>
      </c>
      <c r="C113" s="1">
        <v>314.0</v>
      </c>
      <c r="D113" s="1">
        <v>0.0</v>
      </c>
      <c r="E113" s="1" t="s">
        <v>5078</v>
      </c>
      <c r="F113" s="1" t="s">
        <v>44</v>
      </c>
      <c r="G113" s="1" t="s">
        <v>19</v>
      </c>
      <c r="H113" s="1" t="s">
        <v>5347</v>
      </c>
      <c r="I113" s="1" t="s">
        <v>5348</v>
      </c>
      <c r="J113" s="1" t="s">
        <v>5349</v>
      </c>
      <c r="K113" s="1" t="s">
        <v>5350</v>
      </c>
      <c r="L113" s="1">
        <v>0.0</v>
      </c>
      <c r="M113" s="1">
        <v>0.009466666666666667</v>
      </c>
      <c r="N113" s="1">
        <v>18.589616666666668</v>
      </c>
      <c r="O113" s="1" t="s">
        <v>41</v>
      </c>
      <c r="P113" s="1" t="s">
        <v>5351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1" t="s">
        <v>16</v>
      </c>
      <c r="B114" s="1" t="s">
        <v>17</v>
      </c>
      <c r="C114" s="1">
        <v>329.0</v>
      </c>
      <c r="D114" s="1">
        <v>0.0</v>
      </c>
      <c r="E114" s="2"/>
      <c r="F114" s="1" t="s">
        <v>18</v>
      </c>
      <c r="G114" s="1" t="s">
        <v>19</v>
      </c>
      <c r="H114" s="1" t="s">
        <v>5352</v>
      </c>
      <c r="I114" s="1" t="s">
        <v>5353</v>
      </c>
      <c r="J114" s="1" t="s">
        <v>5353</v>
      </c>
      <c r="K114" s="2"/>
      <c r="L114" s="1">
        <v>9.0</v>
      </c>
      <c r="M114" s="1"/>
      <c r="N114" s="1">
        <v>24.983083333333333</v>
      </c>
      <c r="O114" s="1" t="s">
        <v>4965</v>
      </c>
      <c r="P114" s="1" t="s">
        <v>5354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1" t="s">
        <v>37</v>
      </c>
      <c r="B115" s="1" t="s">
        <v>17</v>
      </c>
      <c r="C115" s="3">
        <v>942.0</v>
      </c>
      <c r="D115" s="1">
        <v>0.0</v>
      </c>
      <c r="E115" s="1" t="s">
        <v>5078</v>
      </c>
      <c r="F115" s="1" t="s">
        <v>44</v>
      </c>
      <c r="G115" s="1" t="s">
        <v>19</v>
      </c>
      <c r="H115" s="1" t="s">
        <v>5355</v>
      </c>
      <c r="I115" s="1" t="s">
        <v>5356</v>
      </c>
      <c r="J115" s="1" t="s">
        <v>5357</v>
      </c>
      <c r="K115" s="1" t="s">
        <v>5358</v>
      </c>
      <c r="L115" s="1">
        <v>-14.0</v>
      </c>
      <c r="M115" s="1">
        <v>0.0097</v>
      </c>
      <c r="N115" s="1">
        <v>18.470283333333334</v>
      </c>
      <c r="O115" s="1" t="s">
        <v>41</v>
      </c>
      <c r="P115" s="1" t="s">
        <v>5359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1" t="s">
        <v>117</v>
      </c>
      <c r="B116" s="1" t="s">
        <v>17</v>
      </c>
      <c r="C116" s="1">
        <v>707.0</v>
      </c>
      <c r="D116" s="1">
        <v>0.0</v>
      </c>
      <c r="E116" s="2"/>
      <c r="F116" s="1" t="s">
        <v>38</v>
      </c>
      <c r="G116" s="1" t="s">
        <v>45</v>
      </c>
      <c r="H116" s="1" t="s">
        <v>5360</v>
      </c>
      <c r="I116" s="1" t="s">
        <v>5361</v>
      </c>
      <c r="J116" s="1" t="s">
        <v>5361</v>
      </c>
      <c r="K116" s="2"/>
      <c r="L116" s="1">
        <v>-10.0</v>
      </c>
      <c r="M116" s="1"/>
      <c r="N116" s="1">
        <v>0.32543333333333335</v>
      </c>
      <c r="O116" s="1" t="s">
        <v>120</v>
      </c>
      <c r="P116" s="1" t="s">
        <v>5362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1" t="s">
        <v>37</v>
      </c>
      <c r="B117" s="1" t="s">
        <v>17</v>
      </c>
      <c r="C117" s="1">
        <v>829.0</v>
      </c>
      <c r="D117" s="1">
        <v>0.0</v>
      </c>
      <c r="E117" s="1" t="s">
        <v>5078</v>
      </c>
      <c r="F117" s="1" t="s">
        <v>44</v>
      </c>
      <c r="G117" s="1" t="s">
        <v>19</v>
      </c>
      <c r="H117" s="1" t="s">
        <v>5363</v>
      </c>
      <c r="I117" s="1" t="s">
        <v>5364</v>
      </c>
      <c r="J117" s="1" t="s">
        <v>5365</v>
      </c>
      <c r="K117" s="1" t="s">
        <v>5366</v>
      </c>
      <c r="L117" s="1">
        <v>3.0</v>
      </c>
      <c r="M117" s="1">
        <v>0.00875</v>
      </c>
      <c r="N117" s="1">
        <v>16.57925</v>
      </c>
      <c r="O117" s="1" t="s">
        <v>41</v>
      </c>
      <c r="P117" s="1" t="s">
        <v>5367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1" t="s">
        <v>29</v>
      </c>
      <c r="B118" s="1" t="s">
        <v>17</v>
      </c>
      <c r="C118" s="1">
        <v>264.0</v>
      </c>
      <c r="D118" s="1">
        <v>0.0</v>
      </c>
      <c r="E118" s="1" t="s">
        <v>5368</v>
      </c>
      <c r="F118" s="1" t="s">
        <v>18</v>
      </c>
      <c r="G118" s="1" t="s">
        <v>19</v>
      </c>
      <c r="H118" s="1" t="s">
        <v>5369</v>
      </c>
      <c r="I118" s="1" t="s">
        <v>5370</v>
      </c>
      <c r="J118" s="1" t="s">
        <v>5370</v>
      </c>
      <c r="K118" s="2"/>
      <c r="L118" s="1">
        <v>2.0</v>
      </c>
      <c r="M118" s="1"/>
      <c r="N118" s="1">
        <v>17.823116666666667</v>
      </c>
      <c r="O118" s="1" t="s">
        <v>4965</v>
      </c>
      <c r="P118" s="1" t="s">
        <v>2244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1" t="s">
        <v>37</v>
      </c>
      <c r="B119" s="1" t="s">
        <v>17</v>
      </c>
      <c r="C119" s="3">
        <v>493.0</v>
      </c>
      <c r="D119" s="1">
        <v>25.0</v>
      </c>
      <c r="E119" s="1" t="s">
        <v>25</v>
      </c>
      <c r="F119" s="1" t="s">
        <v>44</v>
      </c>
      <c r="G119" s="1" t="s">
        <v>19</v>
      </c>
      <c r="H119" s="1" t="s">
        <v>5371</v>
      </c>
      <c r="I119" s="1" t="s">
        <v>5372</v>
      </c>
      <c r="J119" s="1" t="s">
        <v>5373</v>
      </c>
      <c r="K119" s="1" t="s">
        <v>5374</v>
      </c>
      <c r="L119" s="1">
        <v>4.0</v>
      </c>
      <c r="M119" s="1">
        <v>5.4208</v>
      </c>
      <c r="N119" s="1">
        <v>34.101866666666666</v>
      </c>
      <c r="O119" s="1" t="s">
        <v>41</v>
      </c>
      <c r="P119" s="1" t="s">
        <v>5375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1" t="s">
        <v>37</v>
      </c>
      <c r="B120" s="1" t="s">
        <v>17</v>
      </c>
      <c r="C120" s="3">
        <v>299.0</v>
      </c>
      <c r="D120" s="1">
        <v>0.0</v>
      </c>
      <c r="E120" s="1" t="s">
        <v>5078</v>
      </c>
      <c r="F120" s="1" t="s">
        <v>44</v>
      </c>
      <c r="G120" s="1" t="s">
        <v>19</v>
      </c>
      <c r="H120" s="1" t="s">
        <v>5376</v>
      </c>
      <c r="I120" s="1" t="s">
        <v>5377</v>
      </c>
      <c r="J120" s="1" t="s">
        <v>5378</v>
      </c>
      <c r="K120" s="1" t="s">
        <v>5379</v>
      </c>
      <c r="L120" s="1">
        <v>-12.0</v>
      </c>
      <c r="M120" s="1">
        <v>0.008633333333333333</v>
      </c>
      <c r="N120" s="1">
        <v>17.182483333333334</v>
      </c>
      <c r="O120" s="1" t="s">
        <v>41</v>
      </c>
      <c r="P120" s="1" t="s">
        <v>5380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1" t="s">
        <v>37</v>
      </c>
      <c r="B121" s="1" t="s">
        <v>17</v>
      </c>
      <c r="C121" s="3">
        <v>247.0</v>
      </c>
      <c r="D121" s="1">
        <v>62.0</v>
      </c>
      <c r="E121" s="2"/>
      <c r="F121" s="1" t="s">
        <v>38</v>
      </c>
      <c r="G121" s="1" t="s">
        <v>254</v>
      </c>
      <c r="H121" s="1" t="s">
        <v>5381</v>
      </c>
      <c r="I121" s="1" t="s">
        <v>5382</v>
      </c>
      <c r="J121" s="1" t="s">
        <v>5382</v>
      </c>
      <c r="K121" s="2"/>
      <c r="L121" s="1">
        <v>6.0</v>
      </c>
      <c r="M121" s="1"/>
      <c r="N121" s="1">
        <v>26.66895</v>
      </c>
      <c r="O121" s="1" t="s">
        <v>41</v>
      </c>
      <c r="P121" s="1" t="s">
        <v>5337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1" t="s">
        <v>16</v>
      </c>
      <c r="B122" s="1" t="s">
        <v>17</v>
      </c>
      <c r="C122" s="1">
        <v>1056.0</v>
      </c>
      <c r="D122" s="1">
        <v>0.0</v>
      </c>
      <c r="E122" s="2"/>
      <c r="F122" s="1" t="s">
        <v>18</v>
      </c>
      <c r="G122" s="1" t="s">
        <v>19</v>
      </c>
      <c r="H122" s="1" t="s">
        <v>5383</v>
      </c>
      <c r="I122" s="1" t="s">
        <v>5384</v>
      </c>
      <c r="J122" s="1" t="s">
        <v>5384</v>
      </c>
      <c r="K122" s="2"/>
      <c r="L122" s="1">
        <v>24.0</v>
      </c>
      <c r="M122" s="1"/>
      <c r="N122" s="1">
        <v>44.789433333333335</v>
      </c>
      <c r="O122" s="1" t="s">
        <v>4965</v>
      </c>
      <c r="P122" s="1" t="s">
        <v>5385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1" t="s">
        <v>16</v>
      </c>
      <c r="B123" s="1" t="s">
        <v>17</v>
      </c>
      <c r="C123" s="1">
        <v>1291.0</v>
      </c>
      <c r="D123" s="1">
        <v>0.0</v>
      </c>
      <c r="E123" s="2"/>
      <c r="F123" s="1" t="s">
        <v>18</v>
      </c>
      <c r="G123" s="1" t="s">
        <v>19</v>
      </c>
      <c r="H123" s="1" t="s">
        <v>5386</v>
      </c>
      <c r="I123" s="1" t="s">
        <v>5387</v>
      </c>
      <c r="J123" s="1" t="s">
        <v>5387</v>
      </c>
      <c r="K123" s="2"/>
      <c r="L123" s="1">
        <v>0.0</v>
      </c>
      <c r="M123" s="1"/>
      <c r="N123" s="1">
        <v>19.562166666666666</v>
      </c>
      <c r="O123" s="1" t="s">
        <v>4965</v>
      </c>
      <c r="P123" s="1" t="s">
        <v>5388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1" t="s">
        <v>117</v>
      </c>
      <c r="B124" s="1" t="s">
        <v>17</v>
      </c>
      <c r="C124" s="1">
        <v>249.0</v>
      </c>
      <c r="D124" s="1">
        <v>0.0</v>
      </c>
      <c r="E124" s="2"/>
      <c r="F124" s="1" t="s">
        <v>38</v>
      </c>
      <c r="G124" s="1" t="s">
        <v>45</v>
      </c>
      <c r="H124" s="1" t="s">
        <v>5389</v>
      </c>
      <c r="I124" s="1" t="s">
        <v>5390</v>
      </c>
      <c r="J124" s="1" t="s">
        <v>5390</v>
      </c>
      <c r="K124" s="2"/>
      <c r="L124" s="1">
        <v>-5.0</v>
      </c>
      <c r="M124" s="1"/>
      <c r="N124" s="1">
        <v>0.9654166666666667</v>
      </c>
      <c r="O124" s="1" t="s">
        <v>120</v>
      </c>
      <c r="P124" s="1" t="s">
        <v>5391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1" t="s">
        <v>37</v>
      </c>
      <c r="B125" s="1" t="s">
        <v>17</v>
      </c>
      <c r="C125" s="1">
        <v>626.0</v>
      </c>
      <c r="D125" s="1">
        <v>157.0</v>
      </c>
      <c r="E125" s="2"/>
      <c r="F125" s="1" t="s">
        <v>38</v>
      </c>
      <c r="G125" s="1" t="s">
        <v>254</v>
      </c>
      <c r="H125" s="1" t="s">
        <v>5392</v>
      </c>
      <c r="I125" s="1" t="s">
        <v>5393</v>
      </c>
      <c r="J125" s="1" t="s">
        <v>5393</v>
      </c>
      <c r="K125" s="2"/>
      <c r="L125" s="1">
        <v>6.0</v>
      </c>
      <c r="M125" s="1"/>
      <c r="N125" s="1">
        <v>39.226283333333335</v>
      </c>
      <c r="O125" s="1" t="s">
        <v>41</v>
      </c>
      <c r="P125" s="1" t="s">
        <v>5394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1" t="s">
        <v>37</v>
      </c>
      <c r="B126" s="1" t="s">
        <v>17</v>
      </c>
      <c r="C126" s="1">
        <v>299.0</v>
      </c>
      <c r="D126" s="1">
        <v>75.0</v>
      </c>
      <c r="E126" s="2"/>
      <c r="F126" s="1" t="s">
        <v>38</v>
      </c>
      <c r="G126" s="1" t="s">
        <v>45</v>
      </c>
      <c r="H126" s="1" t="s">
        <v>5395</v>
      </c>
      <c r="I126" s="1" t="s">
        <v>5396</v>
      </c>
      <c r="J126" s="1" t="s">
        <v>5396</v>
      </c>
      <c r="K126" s="2"/>
      <c r="L126" s="1">
        <v>-1.0</v>
      </c>
      <c r="M126" s="1"/>
      <c r="N126" s="1">
        <v>22.397183333333334</v>
      </c>
      <c r="O126" s="1" t="s">
        <v>41</v>
      </c>
      <c r="P126" s="1" t="s">
        <v>5397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1" t="s">
        <v>16</v>
      </c>
      <c r="B127" s="1" t="s">
        <v>1083</v>
      </c>
      <c r="C127" s="1">
        <v>329.0</v>
      </c>
      <c r="D127" s="1">
        <v>0.0</v>
      </c>
      <c r="E127" s="2"/>
      <c r="F127" s="1" t="s">
        <v>18</v>
      </c>
      <c r="G127" s="1" t="s">
        <v>19</v>
      </c>
      <c r="H127" s="1" t="s">
        <v>5398</v>
      </c>
      <c r="I127" s="1" t="s">
        <v>5399</v>
      </c>
      <c r="J127" s="1" t="s">
        <v>5399</v>
      </c>
      <c r="K127" s="2"/>
      <c r="L127" s="1">
        <v>-2.0</v>
      </c>
      <c r="M127" s="1"/>
      <c r="N127" s="1">
        <v>12.859883333333334</v>
      </c>
      <c r="O127" s="1" t="s">
        <v>4965</v>
      </c>
      <c r="P127" s="1" t="s">
        <v>5400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1" t="s">
        <v>16</v>
      </c>
      <c r="B128" s="1" t="s">
        <v>1083</v>
      </c>
      <c r="C128" s="1">
        <v>329.0</v>
      </c>
      <c r="D128" s="1">
        <v>0.0</v>
      </c>
      <c r="E128" s="2"/>
      <c r="F128" s="1" t="s">
        <v>18</v>
      </c>
      <c r="G128" s="1" t="s">
        <v>45</v>
      </c>
      <c r="H128" s="1" t="s">
        <v>5401</v>
      </c>
      <c r="I128" s="1" t="s">
        <v>5402</v>
      </c>
      <c r="J128" s="1" t="s">
        <v>5402</v>
      </c>
      <c r="K128" s="2"/>
      <c r="L128" s="1">
        <v>-1.0</v>
      </c>
      <c r="M128" s="1"/>
      <c r="N128" s="1">
        <v>13.55505</v>
      </c>
      <c r="O128" s="1" t="s">
        <v>4965</v>
      </c>
      <c r="P128" s="1" t="s">
        <v>5403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1" t="s">
        <v>37</v>
      </c>
      <c r="B129" s="1" t="s">
        <v>17</v>
      </c>
      <c r="C129" s="1">
        <v>274.0</v>
      </c>
      <c r="D129" s="1">
        <v>0.0</v>
      </c>
      <c r="E129" s="1" t="s">
        <v>25</v>
      </c>
      <c r="F129" s="1" t="s">
        <v>44</v>
      </c>
      <c r="G129" s="1" t="s">
        <v>19</v>
      </c>
      <c r="H129" s="1" t="s">
        <v>5404</v>
      </c>
      <c r="I129" s="1" t="s">
        <v>5405</v>
      </c>
      <c r="J129" s="1" t="s">
        <v>5406</v>
      </c>
      <c r="K129" s="1" t="s">
        <v>5407</v>
      </c>
      <c r="L129" s="1">
        <v>-9.0</v>
      </c>
      <c r="M129" s="1">
        <v>2.1754166666666666</v>
      </c>
      <c r="N129" s="1">
        <v>11.130283333333333</v>
      </c>
      <c r="O129" s="1" t="s">
        <v>41</v>
      </c>
      <c r="P129" s="1" t="s">
        <v>5408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1" t="s">
        <v>29</v>
      </c>
      <c r="B130" s="1" t="s">
        <v>311</v>
      </c>
      <c r="C130" s="1">
        <v>728.0</v>
      </c>
      <c r="D130" s="1">
        <v>0.0</v>
      </c>
      <c r="E130" s="1" t="s">
        <v>5409</v>
      </c>
      <c r="F130" s="1" t="s">
        <v>18</v>
      </c>
      <c r="G130" s="1" t="s">
        <v>19</v>
      </c>
      <c r="H130" s="1" t="s">
        <v>5410</v>
      </c>
      <c r="I130" s="1" t="s">
        <v>5411</v>
      </c>
      <c r="J130" s="1" t="s">
        <v>5411</v>
      </c>
      <c r="K130" s="2"/>
      <c r="L130" s="1">
        <v>0.0</v>
      </c>
      <c r="M130" s="1"/>
      <c r="N130" s="1">
        <v>19.683233333333334</v>
      </c>
      <c r="O130" s="1" t="s">
        <v>4965</v>
      </c>
      <c r="P130" s="1" t="s">
        <v>5412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1" t="s">
        <v>16</v>
      </c>
      <c r="B131" s="1" t="s">
        <v>311</v>
      </c>
      <c r="C131" s="1">
        <v>697.0</v>
      </c>
      <c r="D131" s="1">
        <v>0.0</v>
      </c>
      <c r="E131" s="2"/>
      <c r="F131" s="1" t="s">
        <v>18</v>
      </c>
      <c r="G131" s="1" t="s">
        <v>19</v>
      </c>
      <c r="H131" s="1" t="s">
        <v>5413</v>
      </c>
      <c r="I131" s="1" t="s">
        <v>5414</v>
      </c>
      <c r="J131" s="1" t="s">
        <v>5414</v>
      </c>
      <c r="K131" s="2"/>
      <c r="L131" s="1">
        <v>-3.0</v>
      </c>
      <c r="M131" s="1"/>
      <c r="N131" s="1">
        <v>16.900033333333333</v>
      </c>
      <c r="O131" s="1" t="s">
        <v>4965</v>
      </c>
      <c r="P131" s="1" t="s">
        <v>5415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1" t="s">
        <v>24</v>
      </c>
      <c r="B132" s="1" t="s">
        <v>17</v>
      </c>
      <c r="C132" s="1">
        <v>487.0</v>
      </c>
      <c r="D132" s="1">
        <v>0.0</v>
      </c>
      <c r="E132" s="1" t="s">
        <v>25</v>
      </c>
      <c r="F132" s="1" t="s">
        <v>18</v>
      </c>
      <c r="G132" s="1" t="s">
        <v>19</v>
      </c>
      <c r="H132" s="1" t="s">
        <v>5416</v>
      </c>
      <c r="I132" s="1" t="s">
        <v>5417</v>
      </c>
      <c r="J132" s="1" t="s">
        <v>5417</v>
      </c>
      <c r="K132" s="2"/>
      <c r="L132" s="1">
        <v>-4.0</v>
      </c>
      <c r="M132" s="1"/>
      <c r="N132" s="1">
        <v>10.122</v>
      </c>
      <c r="O132" s="1" t="s">
        <v>5011</v>
      </c>
      <c r="P132" s="1" t="s">
        <v>5418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1" t="s">
        <v>29</v>
      </c>
      <c r="B133" s="1" t="s">
        <v>311</v>
      </c>
      <c r="C133" s="1">
        <v>188.0</v>
      </c>
      <c r="D133" s="1">
        <v>0.0</v>
      </c>
      <c r="E133" s="1" t="s">
        <v>5419</v>
      </c>
      <c r="F133" s="1" t="s">
        <v>18</v>
      </c>
      <c r="G133" s="1" t="s">
        <v>19</v>
      </c>
      <c r="H133" s="1" t="s">
        <v>5420</v>
      </c>
      <c r="I133" s="1" t="s">
        <v>5421</v>
      </c>
      <c r="J133" s="1" t="s">
        <v>5421</v>
      </c>
      <c r="K133" s="2"/>
      <c r="L133" s="1">
        <v>-1.0</v>
      </c>
      <c r="M133" s="1"/>
      <c r="N133" s="1">
        <v>13.133</v>
      </c>
      <c r="O133" s="1" t="s">
        <v>4965</v>
      </c>
      <c r="P133" s="1" t="s">
        <v>5422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1" t="s">
        <v>24</v>
      </c>
      <c r="B134" s="1" t="s">
        <v>17</v>
      </c>
      <c r="C134" s="3">
        <v>281.0</v>
      </c>
      <c r="D134" s="1">
        <v>0.0</v>
      </c>
      <c r="E134" s="1" t="s">
        <v>25</v>
      </c>
      <c r="F134" s="1" t="s">
        <v>18</v>
      </c>
      <c r="G134" s="1" t="s">
        <v>19</v>
      </c>
      <c r="H134" s="1" t="s">
        <v>5423</v>
      </c>
      <c r="I134" s="1" t="s">
        <v>5424</v>
      </c>
      <c r="J134" s="1" t="s">
        <v>5424</v>
      </c>
      <c r="K134" s="2"/>
      <c r="L134" s="1">
        <v>-4.0</v>
      </c>
      <c r="M134" s="1"/>
      <c r="N134" s="1">
        <v>10.8813</v>
      </c>
      <c r="O134" s="1" t="s">
        <v>5011</v>
      </c>
      <c r="P134" s="1" t="s">
        <v>5425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1" t="s">
        <v>24</v>
      </c>
      <c r="B135" s="1" t="s">
        <v>17</v>
      </c>
      <c r="C135" s="1">
        <v>264.0</v>
      </c>
      <c r="D135" s="1">
        <v>0.0</v>
      </c>
      <c r="E135" s="1" t="s">
        <v>25</v>
      </c>
      <c r="F135" s="1" t="s">
        <v>18</v>
      </c>
      <c r="G135" s="1" t="s">
        <v>19</v>
      </c>
      <c r="H135" s="1" t="s">
        <v>5426</v>
      </c>
      <c r="I135" s="1" t="s">
        <v>5427</v>
      </c>
      <c r="J135" s="1" t="s">
        <v>5427</v>
      </c>
      <c r="K135" s="2"/>
      <c r="L135" s="1">
        <v>-5.0</v>
      </c>
      <c r="M135" s="1"/>
      <c r="N135" s="1">
        <v>9.6526</v>
      </c>
      <c r="O135" s="1" t="s">
        <v>5011</v>
      </c>
      <c r="P135" s="1" t="s">
        <v>5428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1" t="s">
        <v>24</v>
      </c>
      <c r="B136" s="1" t="s">
        <v>17</v>
      </c>
      <c r="C136" s="3">
        <v>329.0</v>
      </c>
      <c r="D136" s="1">
        <v>0.0</v>
      </c>
      <c r="E136" s="1" t="s">
        <v>25</v>
      </c>
      <c r="F136" s="1" t="s">
        <v>18</v>
      </c>
      <c r="G136" s="1" t="s">
        <v>19</v>
      </c>
      <c r="H136" s="1" t="s">
        <v>5429</v>
      </c>
      <c r="I136" s="1" t="s">
        <v>5430</v>
      </c>
      <c r="J136" s="1" t="s">
        <v>5430</v>
      </c>
      <c r="K136" s="2"/>
      <c r="L136" s="1">
        <v>-9.0</v>
      </c>
      <c r="M136" s="1"/>
      <c r="N136" s="1">
        <v>5.911866666666667</v>
      </c>
      <c r="O136" s="1" t="s">
        <v>5011</v>
      </c>
      <c r="P136" s="1" t="s">
        <v>5431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1" t="s">
        <v>117</v>
      </c>
      <c r="B137" s="1" t="s">
        <v>17</v>
      </c>
      <c r="C137" s="1">
        <v>119.0</v>
      </c>
      <c r="D137" s="1">
        <v>0.0</v>
      </c>
      <c r="E137" s="2"/>
      <c r="F137" s="1" t="s">
        <v>38</v>
      </c>
      <c r="G137" s="1" t="s">
        <v>45</v>
      </c>
      <c r="H137" s="1" t="s">
        <v>5432</v>
      </c>
      <c r="I137" s="1" t="s">
        <v>5433</v>
      </c>
      <c r="J137" s="1" t="s">
        <v>2750</v>
      </c>
      <c r="K137" s="2"/>
      <c r="L137" s="1">
        <v>304.0</v>
      </c>
      <c r="M137" s="1"/>
      <c r="N137" s="1">
        <v>3.2997666666666667</v>
      </c>
      <c r="O137" s="1" t="s">
        <v>120</v>
      </c>
      <c r="P137" s="1" t="s">
        <v>5434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1" t="s">
        <v>117</v>
      </c>
      <c r="B138" s="1" t="s">
        <v>17</v>
      </c>
      <c r="C138" s="3">
        <v>148.0</v>
      </c>
      <c r="D138" s="1">
        <v>0.0</v>
      </c>
      <c r="E138" s="2"/>
      <c r="F138" s="1" t="s">
        <v>38</v>
      </c>
      <c r="G138" s="1" t="s">
        <v>45</v>
      </c>
      <c r="H138" s="1" t="s">
        <v>5435</v>
      </c>
      <c r="I138" s="1" t="s">
        <v>5436</v>
      </c>
      <c r="J138" s="1" t="s">
        <v>2750</v>
      </c>
      <c r="K138" s="2"/>
      <c r="L138" s="1">
        <v>324.0</v>
      </c>
      <c r="M138" s="1"/>
      <c r="N138" s="1">
        <v>6.5103</v>
      </c>
      <c r="O138" s="1" t="s">
        <v>120</v>
      </c>
      <c r="P138" s="1" t="s">
        <v>5437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1" t="s">
        <v>117</v>
      </c>
      <c r="B139" s="1" t="s">
        <v>17</v>
      </c>
      <c r="C139" s="1">
        <v>119.0</v>
      </c>
      <c r="D139" s="1">
        <v>0.0</v>
      </c>
      <c r="E139" s="2"/>
      <c r="F139" s="1" t="s">
        <v>38</v>
      </c>
      <c r="G139" s="1" t="s">
        <v>45</v>
      </c>
      <c r="H139" s="1" t="s">
        <v>5438</v>
      </c>
      <c r="I139" s="1" t="s">
        <v>5439</v>
      </c>
      <c r="J139" s="1" t="s">
        <v>2750</v>
      </c>
      <c r="K139" s="2"/>
      <c r="L139" s="1">
        <v>325.0</v>
      </c>
      <c r="M139" s="1"/>
      <c r="N139" s="1">
        <v>2.7633833333333335</v>
      </c>
      <c r="O139" s="1" t="s">
        <v>120</v>
      </c>
      <c r="P139" s="1" t="s">
        <v>5440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1" t="s">
        <v>16</v>
      </c>
      <c r="B140" s="1" t="s">
        <v>1083</v>
      </c>
      <c r="C140" s="1">
        <v>264.0</v>
      </c>
      <c r="D140" s="1">
        <v>0.0</v>
      </c>
      <c r="E140" s="2"/>
      <c r="F140" s="1" t="s">
        <v>18</v>
      </c>
      <c r="G140" s="1" t="s">
        <v>19</v>
      </c>
      <c r="H140" s="1" t="s">
        <v>5441</v>
      </c>
      <c r="I140" s="1" t="s">
        <v>5442</v>
      </c>
      <c r="J140" s="1" t="s">
        <v>5442</v>
      </c>
      <c r="K140" s="2"/>
      <c r="L140" s="1">
        <v>-5.0</v>
      </c>
      <c r="M140" s="1"/>
      <c r="N140" s="1">
        <v>9.645383333333333</v>
      </c>
      <c r="O140" s="1" t="s">
        <v>4965</v>
      </c>
      <c r="P140" s="1" t="s">
        <v>5443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1" t="s">
        <v>16</v>
      </c>
      <c r="B141" s="1" t="s">
        <v>311</v>
      </c>
      <c r="C141" s="3">
        <v>264.0</v>
      </c>
      <c r="D141" s="1">
        <v>0.0</v>
      </c>
      <c r="E141" s="2"/>
      <c r="F141" s="1" t="s">
        <v>18</v>
      </c>
      <c r="G141" s="1" t="s">
        <v>45</v>
      </c>
      <c r="H141" s="1" t="s">
        <v>5444</v>
      </c>
      <c r="I141" s="1" t="s">
        <v>5445</v>
      </c>
      <c r="J141" s="1" t="s">
        <v>5445</v>
      </c>
      <c r="K141" s="2"/>
      <c r="L141" s="1">
        <v>0.0</v>
      </c>
      <c r="M141" s="1"/>
      <c r="N141" s="1">
        <v>14.78475</v>
      </c>
      <c r="O141" s="1" t="s">
        <v>4965</v>
      </c>
      <c r="P141" s="1" t="s">
        <v>5446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1" t="s">
        <v>16</v>
      </c>
      <c r="B142" s="1" t="s">
        <v>311</v>
      </c>
      <c r="C142" s="3">
        <v>595.0</v>
      </c>
      <c r="D142" s="1">
        <v>0.0</v>
      </c>
      <c r="E142" s="2"/>
      <c r="F142" s="1" t="s">
        <v>18</v>
      </c>
      <c r="G142" s="1" t="s">
        <v>19</v>
      </c>
      <c r="H142" s="1" t="s">
        <v>5447</v>
      </c>
      <c r="I142" s="1" t="s">
        <v>5448</v>
      </c>
      <c r="J142" s="1" t="s">
        <v>5448</v>
      </c>
      <c r="K142" s="2"/>
      <c r="L142" s="1">
        <v>-9.0</v>
      </c>
      <c r="M142" s="1"/>
      <c r="N142" s="1">
        <v>10.977333333333334</v>
      </c>
      <c r="O142" s="1" t="s">
        <v>4965</v>
      </c>
      <c r="P142" s="1" t="s">
        <v>5449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1" t="s">
        <v>24</v>
      </c>
      <c r="B143" s="1" t="s">
        <v>17</v>
      </c>
      <c r="C143" s="1">
        <v>548.0</v>
      </c>
      <c r="D143" s="1">
        <v>0.0</v>
      </c>
      <c r="E143" s="1" t="s">
        <v>25</v>
      </c>
      <c r="F143" s="1" t="s">
        <v>18</v>
      </c>
      <c r="G143" s="1" t="s">
        <v>19</v>
      </c>
      <c r="H143" s="1" t="s">
        <v>5450</v>
      </c>
      <c r="I143" s="1" t="s">
        <v>5451</v>
      </c>
      <c r="J143" s="1" t="s">
        <v>5451</v>
      </c>
      <c r="K143" s="2"/>
      <c r="L143" s="1">
        <v>-9.0</v>
      </c>
      <c r="M143" s="1"/>
      <c r="N143" s="1">
        <v>10.161483333333333</v>
      </c>
      <c r="O143" s="1" t="s">
        <v>5011</v>
      </c>
      <c r="P143" s="1" t="s">
        <v>5452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1" t="s">
        <v>117</v>
      </c>
      <c r="B144" s="1" t="s">
        <v>17</v>
      </c>
      <c r="C144" s="1">
        <v>209.0</v>
      </c>
      <c r="D144" s="1">
        <v>0.0</v>
      </c>
      <c r="E144" s="2"/>
      <c r="F144" s="1" t="s">
        <v>38</v>
      </c>
      <c r="G144" s="1" t="s">
        <v>45</v>
      </c>
      <c r="H144" s="1" t="s">
        <v>5453</v>
      </c>
      <c r="I144" s="1" t="s">
        <v>5454</v>
      </c>
      <c r="J144" s="1" t="s">
        <v>2750</v>
      </c>
      <c r="K144" s="2"/>
      <c r="L144" s="1">
        <v>373.0</v>
      </c>
      <c r="M144" s="1"/>
      <c r="N144" s="1">
        <v>0.22048333333333334</v>
      </c>
      <c r="O144" s="1" t="s">
        <v>120</v>
      </c>
      <c r="P144" s="1" t="s">
        <v>5455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1" t="s">
        <v>24</v>
      </c>
      <c r="B145" s="1" t="s">
        <v>17</v>
      </c>
      <c r="C145" s="1">
        <v>943.0</v>
      </c>
      <c r="D145" s="1">
        <v>0.0</v>
      </c>
      <c r="E145" s="1" t="s">
        <v>25</v>
      </c>
      <c r="F145" s="1" t="s">
        <v>18</v>
      </c>
      <c r="G145" s="1" t="s">
        <v>19</v>
      </c>
      <c r="H145" s="1" t="s">
        <v>5456</v>
      </c>
      <c r="I145" s="1" t="s">
        <v>5457</v>
      </c>
      <c r="J145" s="1" t="s">
        <v>5457</v>
      </c>
      <c r="K145" s="2"/>
      <c r="L145" s="1">
        <v>-6.0</v>
      </c>
      <c r="M145" s="1"/>
      <c r="N145" s="1">
        <v>13.6422</v>
      </c>
      <c r="O145" s="1" t="s">
        <v>5011</v>
      </c>
      <c r="P145" s="1" t="s">
        <v>5458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1" t="s">
        <v>37</v>
      </c>
      <c r="B146" s="1" t="s">
        <v>17</v>
      </c>
      <c r="C146" s="1">
        <v>582.0</v>
      </c>
      <c r="D146" s="1">
        <v>0.0</v>
      </c>
      <c r="E146" s="1" t="s">
        <v>5459</v>
      </c>
      <c r="F146" s="1" t="s">
        <v>44</v>
      </c>
      <c r="G146" s="1" t="s">
        <v>45</v>
      </c>
      <c r="H146" s="1" t="s">
        <v>5460</v>
      </c>
      <c r="I146" s="1" t="s">
        <v>5461</v>
      </c>
      <c r="J146" s="1" t="s">
        <v>5462</v>
      </c>
      <c r="K146" s="1" t="s">
        <v>5463</v>
      </c>
      <c r="L146" s="1">
        <v>5.0</v>
      </c>
      <c r="M146" s="1">
        <v>0.014366666666666666</v>
      </c>
      <c r="N146" s="1">
        <v>28.78265</v>
      </c>
      <c r="O146" s="1" t="s">
        <v>41</v>
      </c>
      <c r="P146" s="1" t="s">
        <v>5464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1" t="s">
        <v>117</v>
      </c>
      <c r="B147" s="1" t="s">
        <v>17</v>
      </c>
      <c r="C147" s="1">
        <v>638.0</v>
      </c>
      <c r="D147" s="1">
        <v>0.0</v>
      </c>
      <c r="E147" s="1" t="s">
        <v>5459</v>
      </c>
      <c r="F147" s="1" t="s">
        <v>44</v>
      </c>
      <c r="G147" s="1" t="s">
        <v>45</v>
      </c>
      <c r="H147" s="1" t="s">
        <v>5465</v>
      </c>
      <c r="I147" s="1" t="s">
        <v>5466</v>
      </c>
      <c r="J147" s="1" t="s">
        <v>5467</v>
      </c>
      <c r="K147" s="1" t="s">
        <v>5468</v>
      </c>
      <c r="L147" s="1">
        <v>-7.0</v>
      </c>
      <c r="M147" s="1">
        <v>0.009516666666666666</v>
      </c>
      <c r="N147" s="1">
        <v>13.368266666666667</v>
      </c>
      <c r="O147" s="1" t="s">
        <v>120</v>
      </c>
      <c r="P147" s="1" t="s">
        <v>5469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1" t="s">
        <v>24</v>
      </c>
      <c r="B148" s="1" t="s">
        <v>17</v>
      </c>
      <c r="C148" s="3">
        <v>329.0</v>
      </c>
      <c r="D148" s="1">
        <v>0.0</v>
      </c>
      <c r="E148" s="1" t="s">
        <v>25</v>
      </c>
      <c r="F148" s="1" t="s">
        <v>18</v>
      </c>
      <c r="G148" s="1" t="s">
        <v>19</v>
      </c>
      <c r="H148" s="1" t="s">
        <v>5470</v>
      </c>
      <c r="I148" s="1" t="s">
        <v>5471</v>
      </c>
      <c r="J148" s="1" t="s">
        <v>5471</v>
      </c>
      <c r="K148" s="2"/>
      <c r="L148" s="1">
        <v>-8.0</v>
      </c>
      <c r="M148" s="1"/>
      <c r="N148" s="1">
        <v>6.434266666666667</v>
      </c>
      <c r="O148" s="1" t="s">
        <v>5011</v>
      </c>
      <c r="P148" s="1" t="s">
        <v>5472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1" t="s">
        <v>24</v>
      </c>
      <c r="B149" s="1" t="s">
        <v>17</v>
      </c>
      <c r="C149" s="1">
        <v>299.0</v>
      </c>
      <c r="D149" s="1">
        <v>0.0</v>
      </c>
      <c r="E149" s="1" t="s">
        <v>25</v>
      </c>
      <c r="F149" s="1" t="s">
        <v>18</v>
      </c>
      <c r="G149" s="1" t="s">
        <v>19</v>
      </c>
      <c r="H149" s="1" t="s">
        <v>5473</v>
      </c>
      <c r="I149" s="1" t="s">
        <v>5474</v>
      </c>
      <c r="J149" s="1" t="s">
        <v>5474</v>
      </c>
      <c r="K149" s="2"/>
      <c r="L149" s="1">
        <v>-8.0</v>
      </c>
      <c r="M149" s="1"/>
      <c r="N149" s="1">
        <v>6.3068</v>
      </c>
      <c r="O149" s="1" t="s">
        <v>5011</v>
      </c>
      <c r="P149" s="1" t="s">
        <v>5475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1" t="s">
        <v>24</v>
      </c>
      <c r="B150" s="1" t="s">
        <v>17</v>
      </c>
      <c r="C150" s="1">
        <v>289.0</v>
      </c>
      <c r="D150" s="1">
        <v>0.0</v>
      </c>
      <c r="E150" s="1" t="s">
        <v>25</v>
      </c>
      <c r="F150" s="1" t="s">
        <v>18</v>
      </c>
      <c r="G150" s="1" t="s">
        <v>19</v>
      </c>
      <c r="H150" s="1" t="s">
        <v>5476</v>
      </c>
      <c r="I150" s="1" t="s">
        <v>5477</v>
      </c>
      <c r="J150" s="1" t="s">
        <v>5477</v>
      </c>
      <c r="K150" s="2"/>
      <c r="L150" s="1">
        <v>-4.0</v>
      </c>
      <c r="M150" s="1"/>
      <c r="N150" s="1">
        <v>10.325066666666666</v>
      </c>
      <c r="O150" s="1" t="s">
        <v>5011</v>
      </c>
      <c r="P150" s="1" t="s">
        <v>5478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1" t="s">
        <v>24</v>
      </c>
      <c r="B151" s="1" t="s">
        <v>17</v>
      </c>
      <c r="C151" s="1">
        <v>394.0</v>
      </c>
      <c r="D151" s="1">
        <v>0.0</v>
      </c>
      <c r="E151" s="1" t="s">
        <v>25</v>
      </c>
      <c r="F151" s="1" t="s">
        <v>18</v>
      </c>
      <c r="G151" s="1" t="s">
        <v>19</v>
      </c>
      <c r="H151" s="1" t="s">
        <v>5479</v>
      </c>
      <c r="I151" s="1" t="s">
        <v>5480</v>
      </c>
      <c r="J151" s="1" t="s">
        <v>5480</v>
      </c>
      <c r="K151" s="2"/>
      <c r="L151" s="1">
        <v>-5.0</v>
      </c>
      <c r="M151" s="1"/>
      <c r="N151" s="1">
        <v>9.539</v>
      </c>
      <c r="O151" s="1" t="s">
        <v>5011</v>
      </c>
      <c r="P151" s="1" t="s">
        <v>5093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1" t="s">
        <v>29</v>
      </c>
      <c r="B152" s="1" t="s">
        <v>311</v>
      </c>
      <c r="C152" s="3">
        <v>715.0</v>
      </c>
      <c r="D152" s="1">
        <v>0.0</v>
      </c>
      <c r="E152" s="1" t="s">
        <v>408</v>
      </c>
      <c r="F152" s="1" t="s">
        <v>18</v>
      </c>
      <c r="G152" s="1" t="s">
        <v>19</v>
      </c>
      <c r="H152" s="1" t="s">
        <v>5481</v>
      </c>
      <c r="I152" s="1" t="s">
        <v>5482</v>
      </c>
      <c r="J152" s="1" t="s">
        <v>5482</v>
      </c>
      <c r="K152" s="2"/>
      <c r="L152" s="1">
        <v>-8.0</v>
      </c>
      <c r="M152" s="1"/>
      <c r="N152" s="1">
        <v>11.128016666666667</v>
      </c>
      <c r="O152" s="1" t="s">
        <v>4965</v>
      </c>
      <c r="P152" s="1" t="s">
        <v>5483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1" t="s">
        <v>29</v>
      </c>
      <c r="B153" s="1" t="s">
        <v>311</v>
      </c>
      <c r="C153" s="3">
        <v>294.0</v>
      </c>
      <c r="D153" s="1">
        <v>0.0</v>
      </c>
      <c r="E153" s="1" t="s">
        <v>408</v>
      </c>
      <c r="F153" s="1" t="s">
        <v>18</v>
      </c>
      <c r="G153" s="1" t="s">
        <v>19</v>
      </c>
      <c r="H153" s="1" t="s">
        <v>5484</v>
      </c>
      <c r="I153" s="1" t="s">
        <v>5485</v>
      </c>
      <c r="J153" s="1" t="s">
        <v>5485</v>
      </c>
      <c r="K153" s="2"/>
      <c r="L153" s="1">
        <v>0.0</v>
      </c>
      <c r="M153" s="1"/>
      <c r="N153" s="1">
        <v>14.30785</v>
      </c>
      <c r="O153" s="1" t="s">
        <v>4965</v>
      </c>
      <c r="P153" s="1" t="s">
        <v>5486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1" t="s">
        <v>16</v>
      </c>
      <c r="B154" s="1" t="s">
        <v>311</v>
      </c>
      <c r="C154" s="1">
        <v>356.0</v>
      </c>
      <c r="D154" s="1">
        <v>0.0</v>
      </c>
      <c r="E154" s="2"/>
      <c r="F154" s="1" t="s">
        <v>18</v>
      </c>
      <c r="G154" s="1" t="s">
        <v>19</v>
      </c>
      <c r="H154" s="1" t="s">
        <v>5487</v>
      </c>
      <c r="I154" s="1" t="s">
        <v>5488</v>
      </c>
      <c r="J154" s="1" t="s">
        <v>5488</v>
      </c>
      <c r="K154" s="2"/>
      <c r="L154" s="1">
        <v>-2.0</v>
      </c>
      <c r="M154" s="1"/>
      <c r="N154" s="1">
        <v>12.900283333333334</v>
      </c>
      <c r="O154" s="1" t="s">
        <v>4965</v>
      </c>
      <c r="P154" s="1" t="s">
        <v>5489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1" t="s">
        <v>24</v>
      </c>
      <c r="B155" s="1" t="s">
        <v>17</v>
      </c>
      <c r="C155" s="1">
        <v>728.0</v>
      </c>
      <c r="D155" s="1">
        <v>0.0</v>
      </c>
      <c r="E155" s="1" t="s">
        <v>25</v>
      </c>
      <c r="F155" s="1" t="s">
        <v>18</v>
      </c>
      <c r="G155" s="1" t="s">
        <v>19</v>
      </c>
      <c r="H155" s="1" t="s">
        <v>5490</v>
      </c>
      <c r="I155" s="1" t="s">
        <v>5491</v>
      </c>
      <c r="J155" s="1" t="s">
        <v>5491</v>
      </c>
      <c r="K155" s="2"/>
      <c r="L155" s="1">
        <v>-4.0</v>
      </c>
      <c r="M155" s="1"/>
      <c r="N155" s="1">
        <v>15.537716666666666</v>
      </c>
      <c r="O155" s="1" t="s">
        <v>5011</v>
      </c>
      <c r="P155" s="1" t="s">
        <v>5492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1" t="s">
        <v>37</v>
      </c>
      <c r="B156" s="1" t="s">
        <v>17</v>
      </c>
      <c r="C156" s="1">
        <v>198.0</v>
      </c>
      <c r="D156" s="1">
        <v>0.0</v>
      </c>
      <c r="E156" s="2"/>
      <c r="F156" s="1" t="s">
        <v>38</v>
      </c>
      <c r="G156" s="1" t="s">
        <v>19</v>
      </c>
      <c r="H156" s="1" t="s">
        <v>5493</v>
      </c>
      <c r="I156" s="1" t="s">
        <v>5494</v>
      </c>
      <c r="J156" s="1" t="s">
        <v>2750</v>
      </c>
      <c r="K156" s="2"/>
      <c r="L156" s="1">
        <v>426.0</v>
      </c>
      <c r="M156" s="1"/>
      <c r="N156" s="1">
        <v>14.496083333333333</v>
      </c>
      <c r="O156" s="1" t="s">
        <v>41</v>
      </c>
      <c r="P156" s="1" t="s">
        <v>5495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1" t="s">
        <v>24</v>
      </c>
      <c r="B157" s="1" t="s">
        <v>17</v>
      </c>
      <c r="C157" s="1">
        <v>720.0</v>
      </c>
      <c r="D157" s="1">
        <v>0.0</v>
      </c>
      <c r="E157" s="1" t="s">
        <v>25</v>
      </c>
      <c r="F157" s="1" t="s">
        <v>18</v>
      </c>
      <c r="G157" s="1" t="s">
        <v>19</v>
      </c>
      <c r="H157" s="1" t="s">
        <v>5496</v>
      </c>
      <c r="I157" s="1" t="s">
        <v>5497</v>
      </c>
      <c r="J157" s="1" t="s">
        <v>5497</v>
      </c>
      <c r="K157" s="2"/>
      <c r="L157" s="1">
        <v>0.0</v>
      </c>
      <c r="M157" s="1"/>
      <c r="N157" s="1">
        <v>19.823866666666667</v>
      </c>
      <c r="O157" s="1" t="s">
        <v>5011</v>
      </c>
      <c r="P157" s="1" t="s">
        <v>5498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1" t="s">
        <v>24</v>
      </c>
      <c r="B158" s="1" t="s">
        <v>17</v>
      </c>
      <c r="C158" s="1">
        <v>911.0</v>
      </c>
      <c r="D158" s="1">
        <v>0.0</v>
      </c>
      <c r="E158" s="1" t="s">
        <v>25</v>
      </c>
      <c r="F158" s="1" t="s">
        <v>18</v>
      </c>
      <c r="G158" s="1" t="s">
        <v>19</v>
      </c>
      <c r="H158" s="1" t="s">
        <v>5499</v>
      </c>
      <c r="I158" s="1" t="s">
        <v>5500</v>
      </c>
      <c r="J158" s="1" t="s">
        <v>5500</v>
      </c>
      <c r="K158" s="2"/>
      <c r="L158" s="1">
        <v>-3.0</v>
      </c>
      <c r="M158" s="1"/>
      <c r="N158" s="1">
        <v>16.85455</v>
      </c>
      <c r="O158" s="1" t="s">
        <v>5011</v>
      </c>
      <c r="P158" s="1" t="s">
        <v>5501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1" t="s">
        <v>37</v>
      </c>
      <c r="B159" s="1" t="s">
        <v>17</v>
      </c>
      <c r="C159" s="1">
        <v>437.0</v>
      </c>
      <c r="D159" s="1">
        <v>0.0</v>
      </c>
      <c r="E159" s="1" t="s">
        <v>5459</v>
      </c>
      <c r="F159" s="1" t="s">
        <v>44</v>
      </c>
      <c r="G159" s="1" t="s">
        <v>45</v>
      </c>
      <c r="H159" s="1" t="s">
        <v>5502</v>
      </c>
      <c r="I159" s="1" t="s">
        <v>5503</v>
      </c>
      <c r="J159" s="1" t="s">
        <v>5504</v>
      </c>
      <c r="K159" s="1" t="s">
        <v>5505</v>
      </c>
      <c r="L159" s="1">
        <v>-21.0</v>
      </c>
      <c r="M159" s="1">
        <v>0.007983333333333334</v>
      </c>
      <c r="N159" s="1">
        <v>9.826266666666667</v>
      </c>
      <c r="O159" s="1" t="s">
        <v>41</v>
      </c>
      <c r="P159" s="1" t="s">
        <v>5506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1" t="s">
        <v>29</v>
      </c>
      <c r="B160" s="1" t="s">
        <v>311</v>
      </c>
      <c r="C160" s="1">
        <v>436.0</v>
      </c>
      <c r="D160" s="1">
        <v>0.0</v>
      </c>
      <c r="E160" s="1" t="s">
        <v>5507</v>
      </c>
      <c r="F160" s="1" t="s">
        <v>18</v>
      </c>
      <c r="G160" s="1" t="s">
        <v>19</v>
      </c>
      <c r="H160" s="1" t="s">
        <v>5508</v>
      </c>
      <c r="I160" s="1" t="s">
        <v>5509</v>
      </c>
      <c r="J160" s="1" t="s">
        <v>5509</v>
      </c>
      <c r="K160" s="2"/>
      <c r="L160" s="1">
        <v>-4.0</v>
      </c>
      <c r="M160" s="1"/>
      <c r="N160" s="1">
        <v>10.39695</v>
      </c>
      <c r="O160" s="1" t="s">
        <v>4965</v>
      </c>
      <c r="P160" s="1" t="s">
        <v>5510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1" t="s">
        <v>29</v>
      </c>
      <c r="B161" s="1" t="s">
        <v>311</v>
      </c>
      <c r="C161" s="1">
        <v>429.0</v>
      </c>
      <c r="D161" s="1">
        <v>0.0</v>
      </c>
      <c r="E161" s="1" t="s">
        <v>5511</v>
      </c>
      <c r="F161" s="1" t="s">
        <v>18</v>
      </c>
      <c r="G161" s="1" t="s">
        <v>19</v>
      </c>
      <c r="H161" s="1" t="s">
        <v>5512</v>
      </c>
      <c r="I161" s="1" t="s">
        <v>5513</v>
      </c>
      <c r="J161" s="1" t="s">
        <v>5513</v>
      </c>
      <c r="K161" s="2"/>
      <c r="L161" s="1">
        <v>0.0</v>
      </c>
      <c r="M161" s="1"/>
      <c r="N161" s="1">
        <v>14.48145</v>
      </c>
      <c r="O161" s="1" t="s">
        <v>4965</v>
      </c>
      <c r="P161" s="1" t="s">
        <v>5514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1" t="s">
        <v>24</v>
      </c>
      <c r="B162" s="1" t="s">
        <v>17</v>
      </c>
      <c r="C162" s="1">
        <v>274.0</v>
      </c>
      <c r="D162" s="1">
        <v>0.0</v>
      </c>
      <c r="E162" s="1" t="s">
        <v>25</v>
      </c>
      <c r="F162" s="1" t="s">
        <v>18</v>
      </c>
      <c r="G162" s="1" t="s">
        <v>19</v>
      </c>
      <c r="H162" s="1" t="s">
        <v>5515</v>
      </c>
      <c r="I162" s="1" t="s">
        <v>5516</v>
      </c>
      <c r="J162" s="1" t="s">
        <v>5516</v>
      </c>
      <c r="K162" s="2"/>
      <c r="L162" s="1">
        <v>-7.0</v>
      </c>
      <c r="M162" s="1"/>
      <c r="N162" s="1">
        <v>7.7392666666666665</v>
      </c>
      <c r="O162" s="1" t="s">
        <v>5011</v>
      </c>
      <c r="P162" s="1" t="s">
        <v>5197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1" t="s">
        <v>37</v>
      </c>
      <c r="B163" s="1" t="s">
        <v>17</v>
      </c>
      <c r="C163" s="3">
        <v>358.0</v>
      </c>
      <c r="D163" s="1">
        <v>0.0</v>
      </c>
      <c r="E163" s="1" t="s">
        <v>5517</v>
      </c>
      <c r="F163" s="1" t="s">
        <v>44</v>
      </c>
      <c r="G163" s="1" t="s">
        <v>45</v>
      </c>
      <c r="H163" s="1" t="s">
        <v>5518</v>
      </c>
      <c r="I163" s="1" t="s">
        <v>5519</v>
      </c>
      <c r="J163" s="1" t="s">
        <v>5520</v>
      </c>
      <c r="K163" s="1" t="s">
        <v>5521</v>
      </c>
      <c r="L163" s="1">
        <v>-20.0</v>
      </c>
      <c r="M163" s="1">
        <v>0.0139</v>
      </c>
      <c r="N163" s="1">
        <v>14.155566666666667</v>
      </c>
      <c r="O163" s="1" t="s">
        <v>41</v>
      </c>
      <c r="P163" s="1" t="s">
        <v>5522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1" t="s">
        <v>24</v>
      </c>
      <c r="B164" s="1" t="s">
        <v>17</v>
      </c>
      <c r="C164" s="1">
        <v>658.0</v>
      </c>
      <c r="D164" s="1">
        <v>0.0</v>
      </c>
      <c r="E164" s="1" t="s">
        <v>25</v>
      </c>
      <c r="F164" s="1" t="s">
        <v>18</v>
      </c>
      <c r="G164" s="1" t="s">
        <v>19</v>
      </c>
      <c r="H164" s="1" t="s">
        <v>5523</v>
      </c>
      <c r="I164" s="1" t="s">
        <v>5524</v>
      </c>
      <c r="J164" s="1" t="s">
        <v>5524</v>
      </c>
      <c r="K164" s="2"/>
      <c r="L164" s="1">
        <v>-7.0</v>
      </c>
      <c r="M164" s="1"/>
      <c r="N164" s="1">
        <v>12.787066666666666</v>
      </c>
      <c r="O164" s="1" t="s">
        <v>5011</v>
      </c>
      <c r="P164" s="1" t="s">
        <v>5525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1" t="s">
        <v>37</v>
      </c>
      <c r="B165" s="1" t="s">
        <v>17</v>
      </c>
      <c r="C165" s="1">
        <v>250.0</v>
      </c>
      <c r="D165" s="1">
        <v>0.0</v>
      </c>
      <c r="E165" s="1" t="s">
        <v>5459</v>
      </c>
      <c r="F165" s="1" t="s">
        <v>44</v>
      </c>
      <c r="G165" s="1" t="s">
        <v>45</v>
      </c>
      <c r="H165" s="1" t="s">
        <v>5526</v>
      </c>
      <c r="I165" s="1" t="s">
        <v>5527</v>
      </c>
      <c r="J165" s="1" t="s">
        <v>5528</v>
      </c>
      <c r="K165" s="1" t="s">
        <v>5529</v>
      </c>
      <c r="L165" s="1">
        <v>-16.0</v>
      </c>
      <c r="M165" s="1">
        <v>0.008383333333333333</v>
      </c>
      <c r="N165" s="1">
        <v>4.301666666666667</v>
      </c>
      <c r="O165" s="1" t="s">
        <v>41</v>
      </c>
      <c r="P165" s="1" t="s">
        <v>5530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1" t="s">
        <v>24</v>
      </c>
      <c r="B166" s="1" t="s">
        <v>17</v>
      </c>
      <c r="C166" s="1">
        <v>329.0</v>
      </c>
      <c r="D166" s="1">
        <v>0.0</v>
      </c>
      <c r="E166" s="1" t="s">
        <v>25</v>
      </c>
      <c r="F166" s="1" t="s">
        <v>18</v>
      </c>
      <c r="G166" s="1" t="s">
        <v>19</v>
      </c>
      <c r="H166" s="1" t="s">
        <v>5531</v>
      </c>
      <c r="I166" s="1" t="s">
        <v>5532</v>
      </c>
      <c r="J166" s="1" t="s">
        <v>5532</v>
      </c>
      <c r="K166" s="2"/>
      <c r="L166" s="1">
        <v>0.0</v>
      </c>
      <c r="M166" s="1"/>
      <c r="N166" s="1">
        <v>15.743116666666667</v>
      </c>
      <c r="O166" s="1" t="s">
        <v>5011</v>
      </c>
      <c r="P166" s="1" t="s">
        <v>5533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1" t="s">
        <v>16</v>
      </c>
      <c r="B167" s="1" t="s">
        <v>311</v>
      </c>
      <c r="C167" s="3">
        <v>264.0</v>
      </c>
      <c r="D167" s="1">
        <v>0.0</v>
      </c>
      <c r="E167" s="2"/>
      <c r="F167" s="1" t="s">
        <v>18</v>
      </c>
      <c r="G167" s="1" t="s">
        <v>19</v>
      </c>
      <c r="H167" s="1" t="s">
        <v>5534</v>
      </c>
      <c r="I167" s="1" t="s">
        <v>5535</v>
      </c>
      <c r="J167" s="1" t="s">
        <v>5535</v>
      </c>
      <c r="K167" s="2"/>
      <c r="L167" s="1">
        <v>-3.0</v>
      </c>
      <c r="M167" s="1"/>
      <c r="N167" s="1">
        <v>11.5434</v>
      </c>
      <c r="O167" s="1" t="s">
        <v>4965</v>
      </c>
      <c r="P167" s="1" t="s">
        <v>5536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1" t="s">
        <v>37</v>
      </c>
      <c r="B168" s="1" t="s">
        <v>17</v>
      </c>
      <c r="C168" s="1">
        <v>349.0</v>
      </c>
      <c r="D168" s="1">
        <v>0.0</v>
      </c>
      <c r="E168" s="1" t="s">
        <v>5517</v>
      </c>
      <c r="F168" s="1" t="s">
        <v>44</v>
      </c>
      <c r="G168" s="1" t="s">
        <v>45</v>
      </c>
      <c r="H168" s="1" t="s">
        <v>5537</v>
      </c>
      <c r="I168" s="1" t="s">
        <v>5538</v>
      </c>
      <c r="J168" s="1" t="s">
        <v>5539</v>
      </c>
      <c r="K168" s="1" t="s">
        <v>5540</v>
      </c>
      <c r="L168" s="1">
        <v>-6.0</v>
      </c>
      <c r="M168" s="1">
        <v>0.0077</v>
      </c>
      <c r="N168" s="1">
        <v>15.163866666666667</v>
      </c>
      <c r="O168" s="1" t="s">
        <v>41</v>
      </c>
      <c r="P168" s="1" t="s">
        <v>5541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1" t="s">
        <v>29</v>
      </c>
      <c r="B169" s="1" t="s">
        <v>311</v>
      </c>
      <c r="C169" s="1">
        <v>329.0</v>
      </c>
      <c r="D169" s="1">
        <v>0.0</v>
      </c>
      <c r="E169" s="1" t="s">
        <v>5542</v>
      </c>
      <c r="F169" s="1" t="s">
        <v>18</v>
      </c>
      <c r="G169" s="1" t="s">
        <v>19</v>
      </c>
      <c r="H169" s="1" t="s">
        <v>5543</v>
      </c>
      <c r="I169" s="1" t="s">
        <v>5544</v>
      </c>
      <c r="J169" s="1" t="s">
        <v>5544</v>
      </c>
      <c r="K169" s="2"/>
      <c r="L169" s="1">
        <v>2.0</v>
      </c>
      <c r="M169" s="1"/>
      <c r="N169" s="1">
        <v>17.363483333333335</v>
      </c>
      <c r="O169" s="1" t="s">
        <v>4965</v>
      </c>
      <c r="P169" s="1" t="s">
        <v>5545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1" t="s">
        <v>37</v>
      </c>
      <c r="B170" s="1" t="s">
        <v>17</v>
      </c>
      <c r="C170" s="1">
        <v>437.0</v>
      </c>
      <c r="D170" s="1">
        <v>0.0</v>
      </c>
      <c r="E170" s="1" t="s">
        <v>5459</v>
      </c>
      <c r="F170" s="1" t="s">
        <v>44</v>
      </c>
      <c r="G170" s="1" t="s">
        <v>19</v>
      </c>
      <c r="H170" s="1" t="s">
        <v>5546</v>
      </c>
      <c r="I170" s="1" t="s">
        <v>5547</v>
      </c>
      <c r="J170" s="1" t="s">
        <v>5548</v>
      </c>
      <c r="K170" s="1" t="s">
        <v>5549</v>
      </c>
      <c r="L170" s="1">
        <v>-11.0</v>
      </c>
      <c r="M170" s="1">
        <v>0.008866666666666667</v>
      </c>
      <c r="N170" s="1">
        <v>13.1823</v>
      </c>
      <c r="O170" s="1" t="s">
        <v>41</v>
      </c>
      <c r="P170" s="1" t="s">
        <v>5550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1" t="s">
        <v>24</v>
      </c>
      <c r="B171" s="1" t="s">
        <v>17</v>
      </c>
      <c r="C171" s="1">
        <v>727.0</v>
      </c>
      <c r="D171" s="1">
        <v>0.0</v>
      </c>
      <c r="E171" s="1" t="s">
        <v>25</v>
      </c>
      <c r="F171" s="1" t="s">
        <v>18</v>
      </c>
      <c r="G171" s="1" t="s">
        <v>19</v>
      </c>
      <c r="H171" s="1" t="s">
        <v>5551</v>
      </c>
      <c r="I171" s="1" t="s">
        <v>5552</v>
      </c>
      <c r="J171" s="1" t="s">
        <v>5552</v>
      </c>
      <c r="K171" s="2"/>
      <c r="L171" s="1">
        <v>-3.0</v>
      </c>
      <c r="M171" s="1"/>
      <c r="N171" s="1">
        <v>16.84355</v>
      </c>
      <c r="O171" s="1" t="s">
        <v>5011</v>
      </c>
      <c r="P171" s="1" t="s">
        <v>5553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1" t="s">
        <v>24</v>
      </c>
      <c r="B172" s="1" t="s">
        <v>17</v>
      </c>
      <c r="C172" s="3">
        <v>817.0</v>
      </c>
      <c r="D172" s="1">
        <v>0.0</v>
      </c>
      <c r="E172" s="1" t="s">
        <v>25</v>
      </c>
      <c r="F172" s="1" t="s">
        <v>18</v>
      </c>
      <c r="G172" s="1" t="s">
        <v>19</v>
      </c>
      <c r="H172" s="1" t="s">
        <v>5554</v>
      </c>
      <c r="I172" s="1" t="s">
        <v>5555</v>
      </c>
      <c r="J172" s="1" t="s">
        <v>5555</v>
      </c>
      <c r="K172" s="2"/>
      <c r="L172" s="1">
        <v>-2.0</v>
      </c>
      <c r="M172" s="1"/>
      <c r="N172" s="1">
        <v>17.578283333333335</v>
      </c>
      <c r="O172" s="1" t="s">
        <v>5011</v>
      </c>
      <c r="P172" s="1" t="s">
        <v>5556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1" t="s">
        <v>37</v>
      </c>
      <c r="B173" s="1" t="s">
        <v>17</v>
      </c>
      <c r="C173" s="1">
        <v>279.0</v>
      </c>
      <c r="D173" s="1">
        <v>70.0</v>
      </c>
      <c r="E173" s="2"/>
      <c r="F173" s="1" t="s">
        <v>38</v>
      </c>
      <c r="G173" s="1" t="s">
        <v>19</v>
      </c>
      <c r="H173" s="1" t="s">
        <v>5557</v>
      </c>
      <c r="I173" s="1" t="s">
        <v>5558</v>
      </c>
      <c r="J173" s="1" t="s">
        <v>2750</v>
      </c>
      <c r="K173" s="2"/>
      <c r="L173" s="1">
        <v>526.0</v>
      </c>
      <c r="M173" s="1"/>
      <c r="N173" s="1">
        <v>8.347083333333334</v>
      </c>
      <c r="O173" s="1" t="s">
        <v>41</v>
      </c>
      <c r="P173" s="1" t="s">
        <v>5559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1" t="s">
        <v>37</v>
      </c>
      <c r="B174" s="1" t="s">
        <v>17</v>
      </c>
      <c r="C174" s="1">
        <v>239.0</v>
      </c>
      <c r="D174" s="1">
        <v>50.0</v>
      </c>
      <c r="E174" s="2"/>
      <c r="F174" s="1" t="s">
        <v>38</v>
      </c>
      <c r="G174" s="1" t="s">
        <v>19</v>
      </c>
      <c r="H174" s="1" t="s">
        <v>5560</v>
      </c>
      <c r="I174" s="1" t="s">
        <v>5561</v>
      </c>
      <c r="J174" s="1" t="s">
        <v>2750</v>
      </c>
      <c r="K174" s="2"/>
      <c r="L174" s="1">
        <v>530.0</v>
      </c>
      <c r="M174" s="1"/>
      <c r="N174" s="1">
        <v>11.712583333333333</v>
      </c>
      <c r="O174" s="1" t="s">
        <v>41</v>
      </c>
      <c r="P174" s="1" t="s">
        <v>5191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1" t="s">
        <v>24</v>
      </c>
      <c r="B175" s="1" t="s">
        <v>17</v>
      </c>
      <c r="C175" s="3">
        <v>557.0</v>
      </c>
      <c r="D175" s="1">
        <v>0.0</v>
      </c>
      <c r="E175" s="1" t="s">
        <v>25</v>
      </c>
      <c r="F175" s="1" t="s">
        <v>18</v>
      </c>
      <c r="G175" s="1" t="s">
        <v>19</v>
      </c>
      <c r="H175" s="1" t="s">
        <v>5562</v>
      </c>
      <c r="I175" s="1" t="s">
        <v>5563</v>
      </c>
      <c r="J175" s="1" t="s">
        <v>5563</v>
      </c>
      <c r="K175" s="2"/>
      <c r="L175" s="1">
        <v>-12.0</v>
      </c>
      <c r="M175" s="1"/>
      <c r="N175" s="1">
        <v>7.0213833333333335</v>
      </c>
      <c r="O175" s="1" t="s">
        <v>5011</v>
      </c>
      <c r="P175" s="1" t="s">
        <v>5564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1" t="s">
        <v>29</v>
      </c>
      <c r="B176" s="1" t="s">
        <v>311</v>
      </c>
      <c r="C176" s="1">
        <v>1646.0</v>
      </c>
      <c r="D176" s="1">
        <v>0.0</v>
      </c>
      <c r="E176" s="1" t="s">
        <v>5565</v>
      </c>
      <c r="F176" s="1" t="s">
        <v>18</v>
      </c>
      <c r="G176" s="1" t="s">
        <v>19</v>
      </c>
      <c r="H176" s="1" t="s">
        <v>5566</v>
      </c>
      <c r="I176" s="1" t="s">
        <v>5567</v>
      </c>
      <c r="J176" s="1" t="s">
        <v>5567</v>
      </c>
      <c r="K176" s="2"/>
      <c r="L176" s="1">
        <v>-3.0</v>
      </c>
      <c r="M176" s="1"/>
      <c r="N176" s="1">
        <v>18.468733333333333</v>
      </c>
      <c r="O176" s="1" t="s">
        <v>4965</v>
      </c>
      <c r="P176" s="1" t="s">
        <v>5568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1" t="s">
        <v>29</v>
      </c>
      <c r="B177" s="1" t="s">
        <v>311</v>
      </c>
      <c r="C177" s="1">
        <v>453.0</v>
      </c>
      <c r="D177" s="1">
        <v>0.0</v>
      </c>
      <c r="E177" s="1" t="s">
        <v>4270</v>
      </c>
      <c r="F177" s="1" t="s">
        <v>18</v>
      </c>
      <c r="G177" s="1" t="s">
        <v>19</v>
      </c>
      <c r="H177" s="1" t="s">
        <v>5569</v>
      </c>
      <c r="I177" s="1" t="s">
        <v>5570</v>
      </c>
      <c r="J177" s="1" t="s">
        <v>5570</v>
      </c>
      <c r="K177" s="2"/>
      <c r="L177" s="1">
        <v>-8.0</v>
      </c>
      <c r="M177" s="1"/>
      <c r="N177" s="1">
        <v>6.54885</v>
      </c>
      <c r="O177" s="1" t="s">
        <v>4965</v>
      </c>
      <c r="P177" s="1" t="s">
        <v>5571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1" t="s">
        <v>37</v>
      </c>
      <c r="B178" s="1" t="s">
        <v>17</v>
      </c>
      <c r="C178" s="1">
        <v>287.0</v>
      </c>
      <c r="D178" s="1">
        <v>67.0</v>
      </c>
      <c r="E178" s="2"/>
      <c r="F178" s="1" t="s">
        <v>38</v>
      </c>
      <c r="G178" s="1" t="s">
        <v>254</v>
      </c>
      <c r="H178" s="1" t="s">
        <v>5572</v>
      </c>
      <c r="I178" s="1" t="s">
        <v>5573</v>
      </c>
      <c r="J178" s="1" t="s">
        <v>2750</v>
      </c>
      <c r="K178" s="2"/>
      <c r="L178" s="1">
        <v>549.0</v>
      </c>
      <c r="M178" s="1"/>
      <c r="N178" s="1">
        <v>8.774666666666667</v>
      </c>
      <c r="O178" s="1" t="s">
        <v>41</v>
      </c>
      <c r="P178" s="1" t="s">
        <v>5574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1" t="s">
        <v>16</v>
      </c>
      <c r="B179" s="1" t="s">
        <v>311</v>
      </c>
      <c r="C179" s="1">
        <v>329.0</v>
      </c>
      <c r="D179" s="1">
        <v>0.0</v>
      </c>
      <c r="E179" s="2"/>
      <c r="F179" s="1" t="s">
        <v>18</v>
      </c>
      <c r="G179" s="1" t="s">
        <v>19</v>
      </c>
      <c r="H179" s="1" t="s">
        <v>5575</v>
      </c>
      <c r="I179" s="1" t="s">
        <v>5576</v>
      </c>
      <c r="J179" s="1" t="s">
        <v>5576</v>
      </c>
      <c r="K179" s="2"/>
      <c r="L179" s="1">
        <v>-8.0</v>
      </c>
      <c r="M179" s="1"/>
      <c r="N179" s="1">
        <v>6.62075</v>
      </c>
      <c r="O179" s="1" t="s">
        <v>4965</v>
      </c>
      <c r="P179" s="1" t="s">
        <v>5577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1" t="s">
        <v>37</v>
      </c>
      <c r="B180" s="1" t="s">
        <v>17</v>
      </c>
      <c r="C180" s="3">
        <v>274.0</v>
      </c>
      <c r="D180" s="1">
        <v>0.0</v>
      </c>
      <c r="E180" s="1" t="s">
        <v>5517</v>
      </c>
      <c r="F180" s="1" t="s">
        <v>44</v>
      </c>
      <c r="G180" s="1" t="s">
        <v>45</v>
      </c>
      <c r="H180" s="1" t="s">
        <v>5578</v>
      </c>
      <c r="I180" s="1" t="s">
        <v>5579</v>
      </c>
      <c r="J180" s="1" t="s">
        <v>5580</v>
      </c>
      <c r="K180" s="1" t="s">
        <v>5581</v>
      </c>
      <c r="L180" s="1">
        <v>-10.0</v>
      </c>
      <c r="M180" s="1">
        <v>0.013466666666666667</v>
      </c>
      <c r="N180" s="1">
        <v>12.395366666666666</v>
      </c>
      <c r="O180" s="1" t="s">
        <v>41</v>
      </c>
      <c r="P180" s="1" t="s">
        <v>5582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1" t="s">
        <v>24</v>
      </c>
      <c r="B181" s="1" t="s">
        <v>17</v>
      </c>
      <c r="C181" s="3">
        <v>329.0</v>
      </c>
      <c r="D181" s="1">
        <v>0.0</v>
      </c>
      <c r="E181" s="1" t="s">
        <v>25</v>
      </c>
      <c r="F181" s="1" t="s">
        <v>18</v>
      </c>
      <c r="G181" s="1" t="s">
        <v>19</v>
      </c>
      <c r="H181" s="1" t="s">
        <v>5583</v>
      </c>
      <c r="I181" s="1" t="s">
        <v>5584</v>
      </c>
      <c r="J181" s="1" t="s">
        <v>5584</v>
      </c>
      <c r="K181" s="2"/>
      <c r="L181" s="1">
        <v>-6.0</v>
      </c>
      <c r="M181" s="1"/>
      <c r="N181" s="1">
        <v>8.64675</v>
      </c>
      <c r="O181" s="1" t="s">
        <v>5011</v>
      </c>
      <c r="P181" s="1" t="s">
        <v>5585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1" t="s">
        <v>24</v>
      </c>
      <c r="B182" s="1" t="s">
        <v>17</v>
      </c>
      <c r="C182" s="1">
        <v>578.0</v>
      </c>
      <c r="D182" s="1">
        <v>0.0</v>
      </c>
      <c r="E182" s="1" t="s">
        <v>25</v>
      </c>
      <c r="F182" s="1" t="s">
        <v>18</v>
      </c>
      <c r="G182" s="1" t="s">
        <v>19</v>
      </c>
      <c r="H182" s="1" t="s">
        <v>5586</v>
      </c>
      <c r="I182" s="1" t="s">
        <v>5587</v>
      </c>
      <c r="J182" s="1" t="s">
        <v>5587</v>
      </c>
      <c r="K182" s="2"/>
      <c r="L182" s="1">
        <v>-7.0</v>
      </c>
      <c r="M182" s="1"/>
      <c r="N182" s="1">
        <v>12.2789</v>
      </c>
      <c r="O182" s="1" t="s">
        <v>5011</v>
      </c>
      <c r="P182" s="1" t="s">
        <v>5588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1" t="s">
        <v>37</v>
      </c>
      <c r="B183" s="1" t="s">
        <v>17</v>
      </c>
      <c r="C183" s="1">
        <v>199.0</v>
      </c>
      <c r="D183" s="1">
        <v>50.0</v>
      </c>
      <c r="E183" s="2"/>
      <c r="F183" s="1" t="s">
        <v>38</v>
      </c>
      <c r="G183" s="1" t="s">
        <v>254</v>
      </c>
      <c r="H183" s="1" t="s">
        <v>5589</v>
      </c>
      <c r="I183" s="1" t="s">
        <v>5590</v>
      </c>
      <c r="J183" s="1" t="s">
        <v>2750</v>
      </c>
      <c r="K183" s="2"/>
      <c r="L183" s="1">
        <v>578.0</v>
      </c>
      <c r="M183" s="1"/>
      <c r="N183" s="1">
        <v>10.629833333333334</v>
      </c>
      <c r="O183" s="1" t="s">
        <v>41</v>
      </c>
      <c r="P183" s="1" t="s">
        <v>5530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1" t="s">
        <v>24</v>
      </c>
      <c r="B184" s="1" t="s">
        <v>17</v>
      </c>
      <c r="C184" s="1">
        <v>602.0</v>
      </c>
      <c r="D184" s="1">
        <v>0.0</v>
      </c>
      <c r="E184" s="1" t="s">
        <v>25</v>
      </c>
      <c r="F184" s="1" t="s">
        <v>18</v>
      </c>
      <c r="G184" s="1" t="s">
        <v>19</v>
      </c>
      <c r="H184" s="1" t="s">
        <v>5591</v>
      </c>
      <c r="I184" s="1" t="s">
        <v>5592</v>
      </c>
      <c r="J184" s="1" t="s">
        <v>5592</v>
      </c>
      <c r="K184" s="2"/>
      <c r="L184" s="1">
        <v>-7.0</v>
      </c>
      <c r="M184" s="1"/>
      <c r="N184" s="1">
        <v>12.005483333333334</v>
      </c>
      <c r="O184" s="1" t="s">
        <v>5011</v>
      </c>
      <c r="P184" s="1" t="s">
        <v>5593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1" t="s">
        <v>16</v>
      </c>
      <c r="B185" s="1" t="s">
        <v>311</v>
      </c>
      <c r="C185" s="1">
        <v>249.0</v>
      </c>
      <c r="D185" s="1">
        <v>0.0</v>
      </c>
      <c r="E185" s="2"/>
      <c r="F185" s="1" t="s">
        <v>18</v>
      </c>
      <c r="G185" s="1" t="s">
        <v>19</v>
      </c>
      <c r="H185" s="1" t="s">
        <v>5594</v>
      </c>
      <c r="I185" s="1" t="s">
        <v>5595</v>
      </c>
      <c r="J185" s="1" t="s">
        <v>5595</v>
      </c>
      <c r="K185" s="2"/>
      <c r="L185" s="1">
        <v>-8.0</v>
      </c>
      <c r="M185" s="1"/>
      <c r="N185" s="1">
        <v>6.68</v>
      </c>
      <c r="O185" s="1" t="s">
        <v>4965</v>
      </c>
      <c r="P185" s="1" t="s">
        <v>5596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1" t="s">
        <v>37</v>
      </c>
      <c r="B186" s="1" t="s">
        <v>17</v>
      </c>
      <c r="C186" s="3">
        <v>379.0</v>
      </c>
      <c r="D186" s="1">
        <v>90.0</v>
      </c>
      <c r="E186" s="2"/>
      <c r="F186" s="1" t="s">
        <v>38</v>
      </c>
      <c r="G186" s="1" t="s">
        <v>254</v>
      </c>
      <c r="H186" s="1" t="s">
        <v>5597</v>
      </c>
      <c r="I186" s="1" t="s">
        <v>5598</v>
      </c>
      <c r="J186" s="1" t="s">
        <v>2750</v>
      </c>
      <c r="K186" s="2"/>
      <c r="L186" s="1">
        <v>582.0</v>
      </c>
      <c r="M186" s="1"/>
      <c r="N186" s="1">
        <v>10.03285</v>
      </c>
      <c r="O186" s="1" t="s">
        <v>41</v>
      </c>
      <c r="P186" s="1" t="s">
        <v>5599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1" t="s">
        <v>117</v>
      </c>
      <c r="B187" s="3" t="s">
        <v>17</v>
      </c>
      <c r="C187" s="1">
        <v>249.0</v>
      </c>
      <c r="D187" s="1">
        <v>0.0</v>
      </c>
      <c r="E187" s="2"/>
      <c r="F187" s="1" t="s">
        <v>38</v>
      </c>
      <c r="G187" s="1" t="s">
        <v>45</v>
      </c>
      <c r="H187" s="1" t="s">
        <v>5600</v>
      </c>
      <c r="I187" s="1" t="s">
        <v>5601</v>
      </c>
      <c r="J187" s="1" t="s">
        <v>2750</v>
      </c>
      <c r="K187" s="2"/>
      <c r="L187" s="1">
        <v>597.0</v>
      </c>
      <c r="M187" s="1"/>
      <c r="N187" s="1">
        <v>8.066333333333333</v>
      </c>
      <c r="O187" s="1" t="s">
        <v>120</v>
      </c>
      <c r="P187" s="1" t="s">
        <v>5602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1" t="s">
        <v>37</v>
      </c>
      <c r="B188" s="1" t="s">
        <v>17</v>
      </c>
      <c r="C188" s="1">
        <v>199.0</v>
      </c>
      <c r="D188" s="1">
        <v>50.0</v>
      </c>
      <c r="E188" s="2"/>
      <c r="F188" s="1" t="s">
        <v>38</v>
      </c>
      <c r="G188" s="1" t="s">
        <v>45</v>
      </c>
      <c r="H188" s="1" t="s">
        <v>5603</v>
      </c>
      <c r="I188" s="1" t="s">
        <v>5604</v>
      </c>
      <c r="J188" s="1" t="s">
        <v>2750</v>
      </c>
      <c r="K188" s="2"/>
      <c r="L188" s="1">
        <v>569.0</v>
      </c>
      <c r="M188" s="1"/>
      <c r="N188" s="1">
        <v>29.09535</v>
      </c>
      <c r="O188" s="1" t="s">
        <v>41</v>
      </c>
      <c r="P188" s="1" t="s">
        <v>5380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1" t="s">
        <v>37</v>
      </c>
      <c r="B189" s="1" t="s">
        <v>17</v>
      </c>
      <c r="C189" s="1">
        <v>381.0</v>
      </c>
      <c r="D189" s="1">
        <v>177.0</v>
      </c>
      <c r="E189" s="2"/>
      <c r="F189" s="1" t="s">
        <v>38</v>
      </c>
      <c r="G189" s="1" t="s">
        <v>19</v>
      </c>
      <c r="H189" s="1" t="s">
        <v>5605</v>
      </c>
      <c r="I189" s="1" t="s">
        <v>5606</v>
      </c>
      <c r="J189" s="1" t="s">
        <v>2750</v>
      </c>
      <c r="K189" s="2"/>
      <c r="L189" s="1">
        <v>594.0</v>
      </c>
      <c r="M189" s="1"/>
      <c r="N189" s="1">
        <v>9.266733333333333</v>
      </c>
      <c r="O189" s="1" t="s">
        <v>41</v>
      </c>
      <c r="P189" s="1" t="s">
        <v>5607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1" t="s">
        <v>37</v>
      </c>
      <c r="B190" s="1" t="s">
        <v>17</v>
      </c>
      <c r="C190" s="3">
        <v>463.0</v>
      </c>
      <c r="D190" s="1">
        <v>0.0</v>
      </c>
      <c r="E190" s="1" t="s">
        <v>5459</v>
      </c>
      <c r="F190" s="1" t="s">
        <v>44</v>
      </c>
      <c r="G190" s="1" t="s">
        <v>45</v>
      </c>
      <c r="H190" s="1" t="s">
        <v>5608</v>
      </c>
      <c r="I190" s="1" t="s">
        <v>5609</v>
      </c>
      <c r="J190" s="1" t="s">
        <v>5610</v>
      </c>
      <c r="K190" s="1" t="s">
        <v>5611</v>
      </c>
      <c r="L190" s="1">
        <v>1.0</v>
      </c>
      <c r="M190" s="1">
        <v>0.0116</v>
      </c>
      <c r="N190" s="1">
        <v>21.983766666666668</v>
      </c>
      <c r="O190" s="1" t="s">
        <v>41</v>
      </c>
      <c r="P190" s="1" t="s">
        <v>5612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1" t="s">
        <v>16</v>
      </c>
      <c r="B191" s="1" t="s">
        <v>311</v>
      </c>
      <c r="C191" s="1">
        <v>498.0</v>
      </c>
      <c r="D191" s="1">
        <v>0.0</v>
      </c>
      <c r="E191" s="2"/>
      <c r="F191" s="1" t="s">
        <v>18</v>
      </c>
      <c r="G191" s="1" t="s">
        <v>19</v>
      </c>
      <c r="H191" s="1" t="s">
        <v>5613</v>
      </c>
      <c r="I191" s="1" t="s">
        <v>5614</v>
      </c>
      <c r="J191" s="1" t="s">
        <v>5614</v>
      </c>
      <c r="K191" s="2"/>
      <c r="L191" s="1">
        <v>0.0</v>
      </c>
      <c r="M191" s="1"/>
      <c r="N191" s="1">
        <v>15.433433333333333</v>
      </c>
      <c r="O191" s="1" t="s">
        <v>4965</v>
      </c>
      <c r="P191" s="1" t="s">
        <v>5615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1" t="s">
        <v>24</v>
      </c>
      <c r="B192" s="1" t="s">
        <v>17</v>
      </c>
      <c r="C192" s="1">
        <v>668.0</v>
      </c>
      <c r="D192" s="1">
        <v>0.0</v>
      </c>
      <c r="E192" s="1" t="s">
        <v>25</v>
      </c>
      <c r="F192" s="1" t="s">
        <v>18</v>
      </c>
      <c r="G192" s="1" t="s">
        <v>19</v>
      </c>
      <c r="H192" s="1" t="s">
        <v>5616</v>
      </c>
      <c r="I192" s="1" t="s">
        <v>5617</v>
      </c>
      <c r="J192" s="1" t="s">
        <v>5617</v>
      </c>
      <c r="K192" s="2"/>
      <c r="L192" s="1">
        <v>1.0</v>
      </c>
      <c r="M192" s="1"/>
      <c r="N192" s="1">
        <v>21.367733333333334</v>
      </c>
      <c r="O192" s="1" t="s">
        <v>5011</v>
      </c>
      <c r="P192" s="1" t="s">
        <v>5618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1" t="s">
        <v>24</v>
      </c>
      <c r="B193" s="1" t="s">
        <v>17</v>
      </c>
      <c r="C193" s="1">
        <v>378.0</v>
      </c>
      <c r="D193" s="1">
        <v>0.0</v>
      </c>
      <c r="E193" s="1" t="s">
        <v>25</v>
      </c>
      <c r="F193" s="1" t="s">
        <v>18</v>
      </c>
      <c r="G193" s="1" t="s">
        <v>19</v>
      </c>
      <c r="H193" s="1" t="s">
        <v>5619</v>
      </c>
      <c r="I193" s="1" t="s">
        <v>5620</v>
      </c>
      <c r="J193" s="1" t="s">
        <v>5620</v>
      </c>
      <c r="K193" s="2"/>
      <c r="L193" s="1">
        <v>2.0</v>
      </c>
      <c r="M193" s="1"/>
      <c r="N193" s="1">
        <v>17.75336666666667</v>
      </c>
      <c r="O193" s="1" t="s">
        <v>5011</v>
      </c>
      <c r="P193" s="1" t="s">
        <v>5621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1" t="s">
        <v>16</v>
      </c>
      <c r="B194" s="1" t="s">
        <v>311</v>
      </c>
      <c r="C194" s="1">
        <v>264.0</v>
      </c>
      <c r="D194" s="1">
        <v>0.0</v>
      </c>
      <c r="E194" s="2"/>
      <c r="F194" s="1" t="s">
        <v>18</v>
      </c>
      <c r="G194" s="1" t="s">
        <v>19</v>
      </c>
      <c r="H194" s="1" t="s">
        <v>5622</v>
      </c>
      <c r="I194" s="1" t="s">
        <v>5623</v>
      </c>
      <c r="J194" s="1" t="s">
        <v>5623</v>
      </c>
      <c r="K194" s="2"/>
      <c r="L194" s="1">
        <v>-4.0</v>
      </c>
      <c r="M194" s="1"/>
      <c r="N194" s="1">
        <v>10.244583333333333</v>
      </c>
      <c r="O194" s="1" t="s">
        <v>4965</v>
      </c>
      <c r="P194" s="1" t="s">
        <v>5624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1" t="s">
        <v>16</v>
      </c>
      <c r="B195" s="1" t="s">
        <v>311</v>
      </c>
      <c r="C195" s="1">
        <v>792.0</v>
      </c>
      <c r="D195" s="1">
        <v>0.0</v>
      </c>
      <c r="E195" s="2"/>
      <c r="F195" s="1" t="s">
        <v>18</v>
      </c>
      <c r="G195" s="1" t="s">
        <v>19</v>
      </c>
      <c r="H195" s="1" t="s">
        <v>5625</v>
      </c>
      <c r="I195" s="1" t="s">
        <v>5626</v>
      </c>
      <c r="J195" s="1" t="s">
        <v>5626</v>
      </c>
      <c r="K195" s="2"/>
      <c r="L195" s="1">
        <v>0.0</v>
      </c>
      <c r="M195" s="1"/>
      <c r="N195" s="1">
        <v>20.103566666666666</v>
      </c>
      <c r="O195" s="1" t="s">
        <v>4965</v>
      </c>
      <c r="P195" s="1" t="s">
        <v>5627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1" t="s">
        <v>117</v>
      </c>
      <c r="B196" s="1" t="s">
        <v>17</v>
      </c>
      <c r="C196" s="1">
        <v>306.0</v>
      </c>
      <c r="D196" s="1">
        <v>0.0</v>
      </c>
      <c r="E196" s="2"/>
      <c r="F196" s="1" t="s">
        <v>38</v>
      </c>
      <c r="G196" s="1" t="s">
        <v>45</v>
      </c>
      <c r="H196" s="1" t="s">
        <v>5628</v>
      </c>
      <c r="I196" s="1" t="s">
        <v>5629</v>
      </c>
      <c r="J196" s="1" t="s">
        <v>2750</v>
      </c>
      <c r="K196" s="2"/>
      <c r="L196" s="1">
        <v>630.0</v>
      </c>
      <c r="M196" s="1"/>
      <c r="N196" s="1">
        <v>7.79025</v>
      </c>
      <c r="O196" s="1" t="s">
        <v>120</v>
      </c>
      <c r="P196" s="1" t="s">
        <v>5630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1" t="s">
        <v>24</v>
      </c>
      <c r="B197" s="1" t="s">
        <v>17</v>
      </c>
      <c r="C197" s="1">
        <v>612.0</v>
      </c>
      <c r="D197" s="1">
        <v>0.0</v>
      </c>
      <c r="E197" s="1" t="s">
        <v>25</v>
      </c>
      <c r="F197" s="1" t="s">
        <v>18</v>
      </c>
      <c r="G197" s="1" t="s">
        <v>19</v>
      </c>
      <c r="H197" s="1" t="s">
        <v>5631</v>
      </c>
      <c r="I197" s="1" t="s">
        <v>5632</v>
      </c>
      <c r="J197" s="1" t="s">
        <v>5632</v>
      </c>
      <c r="K197" s="2"/>
      <c r="L197" s="1">
        <v>0.0</v>
      </c>
      <c r="M197" s="1"/>
      <c r="N197" s="1">
        <v>19.83716666666667</v>
      </c>
      <c r="O197" s="1" t="s">
        <v>5011</v>
      </c>
      <c r="P197" s="1" t="s">
        <v>5633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1" t="s">
        <v>37</v>
      </c>
      <c r="B198" s="1" t="s">
        <v>17</v>
      </c>
      <c r="C198" s="1">
        <v>475.0</v>
      </c>
      <c r="D198" s="1">
        <v>23.0</v>
      </c>
      <c r="E198" s="1" t="s">
        <v>5517</v>
      </c>
      <c r="F198" s="1" t="s">
        <v>44</v>
      </c>
      <c r="G198" s="1" t="s">
        <v>19</v>
      </c>
      <c r="H198" s="1" t="s">
        <v>5634</v>
      </c>
      <c r="I198" s="1" t="s">
        <v>5635</v>
      </c>
      <c r="J198" s="1" t="s">
        <v>5636</v>
      </c>
      <c r="K198" s="1" t="s">
        <v>5637</v>
      </c>
      <c r="L198" s="1">
        <v>-1.0</v>
      </c>
      <c r="M198" s="1">
        <v>0.014566666666666667</v>
      </c>
      <c r="N198" s="1">
        <v>10.893333333333333</v>
      </c>
      <c r="O198" s="1" t="s">
        <v>41</v>
      </c>
      <c r="P198" s="1" t="s">
        <v>5638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1" t="s">
        <v>37</v>
      </c>
      <c r="B199" s="1" t="s">
        <v>17</v>
      </c>
      <c r="C199" s="1">
        <v>800.0</v>
      </c>
      <c r="D199" s="1">
        <v>0.0</v>
      </c>
      <c r="E199" s="1" t="s">
        <v>5517</v>
      </c>
      <c r="F199" s="1" t="s">
        <v>44</v>
      </c>
      <c r="G199" s="1" t="s">
        <v>19</v>
      </c>
      <c r="H199" s="1" t="s">
        <v>5639</v>
      </c>
      <c r="I199" s="1" t="s">
        <v>5640</v>
      </c>
      <c r="J199" s="1" t="s">
        <v>5641</v>
      </c>
      <c r="K199" s="1" t="s">
        <v>5642</v>
      </c>
      <c r="L199" s="1">
        <v>-23.0</v>
      </c>
      <c r="M199" s="1">
        <v>0.008816666666666667</v>
      </c>
      <c r="N199" s="1">
        <v>17.1195</v>
      </c>
      <c r="O199" s="1" t="s">
        <v>41</v>
      </c>
      <c r="P199" s="1" t="s">
        <v>5643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1" t="s">
        <v>16</v>
      </c>
      <c r="B200" s="1" t="s">
        <v>311</v>
      </c>
      <c r="C200" s="1">
        <v>541.0</v>
      </c>
      <c r="D200" s="1">
        <v>0.0</v>
      </c>
      <c r="E200" s="2"/>
      <c r="F200" s="1" t="s">
        <v>18</v>
      </c>
      <c r="G200" s="1" t="s">
        <v>19</v>
      </c>
      <c r="H200" s="1" t="s">
        <v>5644</v>
      </c>
      <c r="I200" s="1" t="s">
        <v>5645</v>
      </c>
      <c r="J200" s="1" t="s">
        <v>5645</v>
      </c>
      <c r="K200" s="2"/>
      <c r="L200" s="1">
        <v>-8.0</v>
      </c>
      <c r="M200" s="1"/>
      <c r="N200" s="1">
        <v>11.356816666666667</v>
      </c>
      <c r="O200" s="1" t="s">
        <v>4965</v>
      </c>
      <c r="P200" s="1" t="s">
        <v>5646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1" t="s">
        <v>37</v>
      </c>
      <c r="B201" s="1" t="s">
        <v>17</v>
      </c>
      <c r="C201" s="1">
        <v>402.0</v>
      </c>
      <c r="D201" s="1">
        <v>0.0</v>
      </c>
      <c r="E201" s="1" t="s">
        <v>5459</v>
      </c>
      <c r="F201" s="1" t="s">
        <v>44</v>
      </c>
      <c r="G201" s="1" t="s">
        <v>45</v>
      </c>
      <c r="H201" s="1" t="s">
        <v>5647</v>
      </c>
      <c r="I201" s="1" t="s">
        <v>5648</v>
      </c>
      <c r="J201" s="1" t="s">
        <v>5649</v>
      </c>
      <c r="K201" s="1" t="s">
        <v>5650</v>
      </c>
      <c r="L201" s="1">
        <v>-21.0</v>
      </c>
      <c r="M201" s="1">
        <v>0.0116</v>
      </c>
      <c r="N201" s="1">
        <v>6.7853</v>
      </c>
      <c r="O201" s="1" t="s">
        <v>41</v>
      </c>
      <c r="P201" s="1" t="s">
        <v>5651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1" t="s">
        <v>37</v>
      </c>
      <c r="B202" s="1" t="s">
        <v>17</v>
      </c>
      <c r="C202" s="1">
        <v>429.0</v>
      </c>
      <c r="D202" s="1">
        <v>0.0</v>
      </c>
      <c r="E202" s="1" t="s">
        <v>5517</v>
      </c>
      <c r="F202" s="1" t="s">
        <v>44</v>
      </c>
      <c r="G202" s="1" t="s">
        <v>19</v>
      </c>
      <c r="H202" s="1" t="s">
        <v>5652</v>
      </c>
      <c r="I202" s="1" t="s">
        <v>5653</v>
      </c>
      <c r="J202" s="1" t="s">
        <v>5654</v>
      </c>
      <c r="K202" s="1" t="s">
        <v>5655</v>
      </c>
      <c r="L202" s="1">
        <v>-15.0</v>
      </c>
      <c r="M202" s="1">
        <v>0.011333333333333334</v>
      </c>
      <c r="N202" s="1">
        <v>7.100316666666667</v>
      </c>
      <c r="O202" s="1" t="s">
        <v>41</v>
      </c>
      <c r="P202" s="1" t="s">
        <v>5656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1" t="s">
        <v>37</v>
      </c>
      <c r="B203" s="1" t="s">
        <v>17</v>
      </c>
      <c r="C203" s="1">
        <v>357.0</v>
      </c>
      <c r="D203" s="1">
        <v>71.0</v>
      </c>
      <c r="E203" s="2"/>
      <c r="F203" s="1" t="s">
        <v>38</v>
      </c>
      <c r="G203" s="1" t="s">
        <v>45</v>
      </c>
      <c r="H203" s="1" t="s">
        <v>5657</v>
      </c>
      <c r="I203" s="1" t="s">
        <v>5658</v>
      </c>
      <c r="J203" s="1" t="s">
        <v>2750</v>
      </c>
      <c r="K203" s="2"/>
      <c r="L203" s="1">
        <v>639.0</v>
      </c>
      <c r="M203" s="1"/>
      <c r="N203" s="1">
        <v>18.885733333333334</v>
      </c>
      <c r="O203" s="1" t="s">
        <v>41</v>
      </c>
      <c r="P203" s="1" t="s">
        <v>5659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1" t="s">
        <v>24</v>
      </c>
      <c r="B204" s="1" t="s">
        <v>17</v>
      </c>
      <c r="C204" s="1">
        <v>650.0</v>
      </c>
      <c r="D204" s="1">
        <v>0.0</v>
      </c>
      <c r="E204" s="1" t="s">
        <v>25</v>
      </c>
      <c r="F204" s="1" t="s">
        <v>18</v>
      </c>
      <c r="G204" s="1" t="s">
        <v>19</v>
      </c>
      <c r="H204" s="1" t="s">
        <v>5660</v>
      </c>
      <c r="I204" s="1" t="s">
        <v>5661</v>
      </c>
      <c r="J204" s="1" t="s">
        <v>5661</v>
      </c>
      <c r="K204" s="2"/>
      <c r="L204" s="1">
        <v>0.0</v>
      </c>
      <c r="M204" s="1"/>
      <c r="N204" s="1">
        <v>20.530483333333333</v>
      </c>
      <c r="O204" s="1" t="s">
        <v>5011</v>
      </c>
      <c r="P204" s="1" t="s">
        <v>5662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1" t="s">
        <v>117</v>
      </c>
      <c r="B205" s="1" t="s">
        <v>17</v>
      </c>
      <c r="C205" s="1">
        <v>59.0</v>
      </c>
      <c r="D205" s="1">
        <v>0.0</v>
      </c>
      <c r="E205" s="2"/>
      <c r="F205" s="1" t="s">
        <v>38</v>
      </c>
      <c r="G205" s="1" t="s">
        <v>45</v>
      </c>
      <c r="H205" s="1" t="s">
        <v>5663</v>
      </c>
      <c r="I205" s="1" t="s">
        <v>5664</v>
      </c>
      <c r="J205" s="1" t="s">
        <v>2750</v>
      </c>
      <c r="K205" s="2"/>
      <c r="L205" s="1">
        <v>655.0</v>
      </c>
      <c r="M205" s="1"/>
      <c r="N205" s="1">
        <v>1.0455166666666666</v>
      </c>
      <c r="O205" s="1" t="s">
        <v>120</v>
      </c>
      <c r="P205" s="1" t="s">
        <v>5665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1" t="s">
        <v>29</v>
      </c>
      <c r="B206" s="1" t="s">
        <v>311</v>
      </c>
      <c r="C206" s="1">
        <v>612.0</v>
      </c>
      <c r="D206" s="1">
        <v>0.0</v>
      </c>
      <c r="E206" s="1" t="s">
        <v>5666</v>
      </c>
      <c r="F206" s="1" t="s">
        <v>18</v>
      </c>
      <c r="G206" s="1" t="s">
        <v>19</v>
      </c>
      <c r="H206" s="1" t="s">
        <v>5667</v>
      </c>
      <c r="I206" s="1" t="s">
        <v>5668</v>
      </c>
      <c r="J206" s="1" t="s">
        <v>5668</v>
      </c>
      <c r="K206" s="2"/>
      <c r="L206" s="1">
        <v>-13.0</v>
      </c>
      <c r="M206" s="1"/>
      <c r="N206" s="1">
        <v>6.6965</v>
      </c>
      <c r="O206" s="1" t="s">
        <v>4965</v>
      </c>
      <c r="P206" s="1" t="s">
        <v>5669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1" t="s">
        <v>24</v>
      </c>
      <c r="B207" s="1" t="s">
        <v>17</v>
      </c>
      <c r="C207" s="1">
        <v>394.0</v>
      </c>
      <c r="D207" s="1">
        <v>0.0</v>
      </c>
      <c r="E207" s="1" t="s">
        <v>25</v>
      </c>
      <c r="F207" s="1" t="s">
        <v>18</v>
      </c>
      <c r="G207" s="1" t="s">
        <v>19</v>
      </c>
      <c r="H207" s="1" t="s">
        <v>5670</v>
      </c>
      <c r="I207" s="1" t="s">
        <v>5671</v>
      </c>
      <c r="J207" s="1" t="s">
        <v>5671</v>
      </c>
      <c r="K207" s="2"/>
      <c r="L207" s="1">
        <v>-1.0</v>
      </c>
      <c r="M207" s="1"/>
      <c r="N207" s="1">
        <v>13.753666666666666</v>
      </c>
      <c r="O207" s="1" t="s">
        <v>5011</v>
      </c>
      <c r="P207" s="1" t="s">
        <v>5672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1" t="s">
        <v>24</v>
      </c>
      <c r="B208" s="1" t="s">
        <v>17</v>
      </c>
      <c r="C208" s="3">
        <v>388.0</v>
      </c>
      <c r="D208" s="1">
        <v>0.0</v>
      </c>
      <c r="E208" s="1" t="s">
        <v>25</v>
      </c>
      <c r="F208" s="1" t="s">
        <v>18</v>
      </c>
      <c r="G208" s="1" t="s">
        <v>19</v>
      </c>
      <c r="H208" s="1" t="s">
        <v>5673</v>
      </c>
      <c r="I208" s="1" t="s">
        <v>5674</v>
      </c>
      <c r="J208" s="1" t="s">
        <v>5674</v>
      </c>
      <c r="K208" s="2"/>
      <c r="L208" s="1">
        <v>0.0</v>
      </c>
      <c r="M208" s="1"/>
      <c r="N208" s="1">
        <v>14.203883333333334</v>
      </c>
      <c r="O208" s="1" t="s">
        <v>5011</v>
      </c>
      <c r="P208" s="1" t="s">
        <v>5675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1" t="s">
        <v>37</v>
      </c>
      <c r="B209" s="1" t="s">
        <v>17</v>
      </c>
      <c r="C209" s="3">
        <v>1040.0</v>
      </c>
      <c r="D209" s="1">
        <v>25.0</v>
      </c>
      <c r="E209" s="1" t="s">
        <v>5459</v>
      </c>
      <c r="F209" s="1" t="s">
        <v>44</v>
      </c>
      <c r="G209" s="1" t="s">
        <v>19</v>
      </c>
      <c r="H209" s="1" t="s">
        <v>5676</v>
      </c>
      <c r="I209" s="1" t="s">
        <v>5677</v>
      </c>
      <c r="J209" s="1" t="s">
        <v>5678</v>
      </c>
      <c r="K209" s="1" t="s">
        <v>5679</v>
      </c>
      <c r="L209" s="1">
        <v>-8.0</v>
      </c>
      <c r="M209" s="1">
        <v>0.0096</v>
      </c>
      <c r="N209" s="1">
        <v>24.309583333333332</v>
      </c>
      <c r="O209" s="1" t="s">
        <v>41</v>
      </c>
      <c r="P209" s="1" t="s">
        <v>5680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1" t="s">
        <v>117</v>
      </c>
      <c r="B210" s="3" t="s">
        <v>17</v>
      </c>
      <c r="C210" s="1">
        <v>249.0</v>
      </c>
      <c r="D210" s="1">
        <v>0.0</v>
      </c>
      <c r="E210" s="2"/>
      <c r="F210" s="1" t="s">
        <v>38</v>
      </c>
      <c r="G210" s="1" t="s">
        <v>45</v>
      </c>
      <c r="H210" s="1" t="s">
        <v>5681</v>
      </c>
      <c r="I210" s="1" t="s">
        <v>5682</v>
      </c>
      <c r="J210" s="1" t="s">
        <v>2750</v>
      </c>
      <c r="K210" s="2"/>
      <c r="L210" s="1">
        <v>680.0</v>
      </c>
      <c r="M210" s="1"/>
      <c r="N210" s="1">
        <v>5.0301</v>
      </c>
      <c r="O210" s="1" t="s">
        <v>120</v>
      </c>
      <c r="P210" s="1" t="s">
        <v>5683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1" t="s">
        <v>117</v>
      </c>
      <c r="B211" s="1" t="s">
        <v>17</v>
      </c>
      <c r="C211" s="3">
        <v>249.0</v>
      </c>
      <c r="D211" s="1">
        <v>0.0</v>
      </c>
      <c r="E211" s="2"/>
      <c r="F211" s="1" t="s">
        <v>38</v>
      </c>
      <c r="G211" s="1" t="s">
        <v>45</v>
      </c>
      <c r="H211" s="1" t="s">
        <v>5684</v>
      </c>
      <c r="I211" s="1" t="s">
        <v>5685</v>
      </c>
      <c r="J211" s="1" t="s">
        <v>2750</v>
      </c>
      <c r="K211" s="2"/>
      <c r="L211" s="1">
        <v>682.0</v>
      </c>
      <c r="M211" s="1"/>
      <c r="N211" s="1">
        <v>2.154733333333333</v>
      </c>
      <c r="O211" s="1" t="s">
        <v>120</v>
      </c>
      <c r="P211" s="1" t="s">
        <v>5686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1" t="s">
        <v>117</v>
      </c>
      <c r="B212" s="1" t="s">
        <v>17</v>
      </c>
      <c r="C212" s="3">
        <v>274.0</v>
      </c>
      <c r="D212" s="1">
        <v>0.0</v>
      </c>
      <c r="E212" s="2"/>
      <c r="F212" s="1" t="s">
        <v>38</v>
      </c>
      <c r="G212" s="1" t="s">
        <v>45</v>
      </c>
      <c r="H212" s="1" t="s">
        <v>5687</v>
      </c>
      <c r="I212" s="1" t="s">
        <v>5688</v>
      </c>
      <c r="J212" s="1" t="s">
        <v>2750</v>
      </c>
      <c r="K212" s="2"/>
      <c r="L212" s="1">
        <v>683.0</v>
      </c>
      <c r="M212" s="1"/>
      <c r="N212" s="1">
        <v>2.6912</v>
      </c>
      <c r="O212" s="1" t="s">
        <v>120</v>
      </c>
      <c r="P212" s="1" t="s">
        <v>5689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1" t="s">
        <v>29</v>
      </c>
      <c r="B213" s="1" t="s">
        <v>311</v>
      </c>
      <c r="C213" s="1">
        <v>429.0</v>
      </c>
      <c r="D213" s="1">
        <v>0.0</v>
      </c>
      <c r="E213" s="1" t="s">
        <v>3385</v>
      </c>
      <c r="F213" s="1" t="s">
        <v>18</v>
      </c>
      <c r="G213" s="1" t="s">
        <v>19</v>
      </c>
      <c r="H213" s="1" t="s">
        <v>5690</v>
      </c>
      <c r="I213" s="1" t="s">
        <v>5691</v>
      </c>
      <c r="J213" s="1" t="s">
        <v>5691</v>
      </c>
      <c r="K213" s="2"/>
      <c r="L213" s="1">
        <v>-7.0</v>
      </c>
      <c r="M213" s="1"/>
      <c r="N213" s="1">
        <v>7.249383333333333</v>
      </c>
      <c r="O213" s="1" t="s">
        <v>4965</v>
      </c>
      <c r="P213" s="1" t="s">
        <v>5692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1" t="s">
        <v>117</v>
      </c>
      <c r="B214" s="1" t="s">
        <v>17</v>
      </c>
      <c r="C214" s="3">
        <v>20.0</v>
      </c>
      <c r="D214" s="1">
        <v>35.0</v>
      </c>
      <c r="E214" s="2"/>
      <c r="F214" s="1" t="s">
        <v>38</v>
      </c>
      <c r="G214" s="1" t="s">
        <v>45</v>
      </c>
      <c r="H214" s="1" t="s">
        <v>5693</v>
      </c>
      <c r="I214" s="1" t="s">
        <v>5694</v>
      </c>
      <c r="J214" s="1" t="s">
        <v>2750</v>
      </c>
      <c r="K214" s="2"/>
      <c r="L214" s="1">
        <v>692.0</v>
      </c>
      <c r="M214" s="1"/>
      <c r="N214" s="1">
        <v>1.8431833333333334</v>
      </c>
      <c r="O214" s="1" t="s">
        <v>120</v>
      </c>
      <c r="P214" s="1" t="s">
        <v>5695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1" t="s">
        <v>117</v>
      </c>
      <c r="B215" s="1" t="s">
        <v>1083</v>
      </c>
      <c r="C215" s="1">
        <v>35.75</v>
      </c>
      <c r="D215" s="1">
        <v>19.25</v>
      </c>
      <c r="E215" s="2"/>
      <c r="F215" s="1" t="s">
        <v>38</v>
      </c>
      <c r="G215" s="1" t="s">
        <v>45</v>
      </c>
      <c r="H215" s="1" t="s">
        <v>5696</v>
      </c>
      <c r="I215" s="2"/>
      <c r="J215" s="2"/>
      <c r="K215" s="2"/>
      <c r="L215" s="1">
        <v>0.0</v>
      </c>
      <c r="M215" s="1"/>
      <c r="N215" s="2"/>
      <c r="O215" s="1" t="s">
        <v>120</v>
      </c>
      <c r="P215" s="1" t="s">
        <v>5697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1" t="s">
        <v>24</v>
      </c>
      <c r="B216" s="1" t="s">
        <v>17</v>
      </c>
      <c r="C216" s="1">
        <v>585.0</v>
      </c>
      <c r="D216" s="1">
        <v>0.0</v>
      </c>
      <c r="E216" s="1" t="s">
        <v>25</v>
      </c>
      <c r="F216" s="1" t="s">
        <v>18</v>
      </c>
      <c r="G216" s="1" t="s">
        <v>19</v>
      </c>
      <c r="H216" s="1" t="s">
        <v>5698</v>
      </c>
      <c r="I216" s="1" t="s">
        <v>5699</v>
      </c>
      <c r="J216" s="1" t="s">
        <v>5699</v>
      </c>
      <c r="K216" s="2"/>
      <c r="L216" s="1">
        <v>-2.0</v>
      </c>
      <c r="M216" s="1"/>
      <c r="N216" s="1">
        <v>17.55565</v>
      </c>
      <c r="O216" s="1" t="s">
        <v>5011</v>
      </c>
      <c r="P216" s="1" t="s">
        <v>5700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1" t="s">
        <v>24</v>
      </c>
      <c r="B217" s="1" t="s">
        <v>17</v>
      </c>
      <c r="C217" s="1">
        <v>592.0</v>
      </c>
      <c r="D217" s="1">
        <v>0.0</v>
      </c>
      <c r="E217" s="1" t="s">
        <v>25</v>
      </c>
      <c r="F217" s="1" t="s">
        <v>18</v>
      </c>
      <c r="G217" s="1" t="s">
        <v>19</v>
      </c>
      <c r="H217" s="1" t="s">
        <v>5701</v>
      </c>
      <c r="I217" s="1" t="s">
        <v>5702</v>
      </c>
      <c r="J217" s="1" t="s">
        <v>5702</v>
      </c>
      <c r="K217" s="2"/>
      <c r="L217" s="1">
        <v>-8.0</v>
      </c>
      <c r="M217" s="1"/>
      <c r="N217" s="1">
        <v>11.996033333333333</v>
      </c>
      <c r="O217" s="1" t="s">
        <v>5011</v>
      </c>
      <c r="P217" s="1" t="s">
        <v>5703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1" t="s">
        <v>24</v>
      </c>
      <c r="B218" s="1" t="s">
        <v>17</v>
      </c>
      <c r="C218" s="1">
        <v>329.0</v>
      </c>
      <c r="D218" s="1">
        <v>0.0</v>
      </c>
      <c r="E218" s="1" t="s">
        <v>25</v>
      </c>
      <c r="F218" s="1" t="s">
        <v>18</v>
      </c>
      <c r="G218" s="1" t="s">
        <v>19</v>
      </c>
      <c r="H218" s="1" t="s">
        <v>5704</v>
      </c>
      <c r="I218" s="1" t="s">
        <v>5705</v>
      </c>
      <c r="J218" s="1" t="s">
        <v>5705</v>
      </c>
      <c r="K218" s="2"/>
      <c r="L218" s="1">
        <v>0.0</v>
      </c>
      <c r="M218" s="1"/>
      <c r="N218" s="1">
        <v>15.168216666666666</v>
      </c>
      <c r="O218" s="1" t="s">
        <v>5011</v>
      </c>
      <c r="P218" s="1" t="s">
        <v>5706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1" t="s">
        <v>117</v>
      </c>
      <c r="B219" s="1" t="s">
        <v>17</v>
      </c>
      <c r="C219" s="1">
        <v>316.0</v>
      </c>
      <c r="D219" s="1">
        <v>0.0</v>
      </c>
      <c r="E219" s="2"/>
      <c r="F219" s="1" t="s">
        <v>38</v>
      </c>
      <c r="G219" s="1" t="s">
        <v>45</v>
      </c>
      <c r="H219" s="1" t="s">
        <v>5707</v>
      </c>
      <c r="I219" s="1" t="s">
        <v>5708</v>
      </c>
      <c r="J219" s="1" t="s">
        <v>2750</v>
      </c>
      <c r="K219" s="2"/>
      <c r="L219" s="1">
        <v>719.0</v>
      </c>
      <c r="M219" s="1"/>
      <c r="N219" s="1">
        <v>5.383883333333333</v>
      </c>
      <c r="O219" s="1" t="s">
        <v>120</v>
      </c>
      <c r="P219" s="1" t="s">
        <v>5709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1" t="s">
        <v>37</v>
      </c>
      <c r="B220" s="1" t="s">
        <v>17</v>
      </c>
      <c r="C220" s="1">
        <v>309.0</v>
      </c>
      <c r="D220" s="1">
        <v>0.0</v>
      </c>
      <c r="E220" s="1" t="s">
        <v>5517</v>
      </c>
      <c r="F220" s="1" t="s">
        <v>44</v>
      </c>
      <c r="G220" s="1" t="s">
        <v>19</v>
      </c>
      <c r="H220" s="1" t="s">
        <v>5710</v>
      </c>
      <c r="I220" s="1" t="s">
        <v>5711</v>
      </c>
      <c r="J220" s="1" t="s">
        <v>5712</v>
      </c>
      <c r="K220" s="1" t="s">
        <v>5713</v>
      </c>
      <c r="L220" s="1">
        <v>-16.0</v>
      </c>
      <c r="M220" s="1">
        <v>0.0112</v>
      </c>
      <c r="N220" s="1">
        <v>7.607333333333333</v>
      </c>
      <c r="O220" s="1" t="s">
        <v>41</v>
      </c>
      <c r="P220" s="1" t="s">
        <v>5128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1" t="s">
        <v>24</v>
      </c>
      <c r="B221" s="1" t="s">
        <v>17</v>
      </c>
      <c r="C221" s="1">
        <v>416.0</v>
      </c>
      <c r="D221" s="1">
        <v>0.0</v>
      </c>
      <c r="E221" s="1" t="s">
        <v>25</v>
      </c>
      <c r="F221" s="1" t="s">
        <v>18</v>
      </c>
      <c r="G221" s="1" t="s">
        <v>19</v>
      </c>
      <c r="H221" s="1" t="s">
        <v>5714</v>
      </c>
      <c r="I221" s="1" t="s">
        <v>5715</v>
      </c>
      <c r="J221" s="1" t="s">
        <v>5715</v>
      </c>
      <c r="K221" s="2"/>
      <c r="L221" s="1">
        <v>-8.0</v>
      </c>
      <c r="M221" s="1"/>
      <c r="N221" s="1">
        <v>6.623566666666667</v>
      </c>
      <c r="O221" s="1" t="s">
        <v>5011</v>
      </c>
      <c r="P221" s="1" t="s">
        <v>5716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1" t="s">
        <v>24</v>
      </c>
      <c r="B222" s="1" t="s">
        <v>17</v>
      </c>
      <c r="C222" s="1">
        <v>677.0</v>
      </c>
      <c r="D222" s="1">
        <v>0.0</v>
      </c>
      <c r="E222" s="1" t="s">
        <v>25</v>
      </c>
      <c r="F222" s="1" t="s">
        <v>18</v>
      </c>
      <c r="G222" s="1" t="s">
        <v>19</v>
      </c>
      <c r="H222" s="1" t="s">
        <v>5717</v>
      </c>
      <c r="I222" s="1" t="s">
        <v>5718</v>
      </c>
      <c r="J222" s="1" t="s">
        <v>5718</v>
      </c>
      <c r="K222" s="2"/>
      <c r="L222" s="1">
        <v>-6.0</v>
      </c>
      <c r="M222" s="1"/>
      <c r="N222" s="1">
        <v>13.0624</v>
      </c>
      <c r="O222" s="1" t="s">
        <v>5011</v>
      </c>
      <c r="P222" s="1" t="s">
        <v>5719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1" t="s">
        <v>29</v>
      </c>
      <c r="B223" s="1" t="s">
        <v>311</v>
      </c>
      <c r="C223" s="1">
        <v>715.0</v>
      </c>
      <c r="D223" s="1">
        <v>0.0</v>
      </c>
      <c r="E223" s="1" t="s">
        <v>5720</v>
      </c>
      <c r="F223" s="1" t="s">
        <v>18</v>
      </c>
      <c r="G223" s="1" t="s">
        <v>19</v>
      </c>
      <c r="H223" s="1" t="s">
        <v>5721</v>
      </c>
      <c r="I223" s="1" t="s">
        <v>5722</v>
      </c>
      <c r="J223" s="1" t="s">
        <v>5722</v>
      </c>
      <c r="K223" s="2"/>
      <c r="L223" s="1">
        <v>-10.0</v>
      </c>
      <c r="M223" s="1"/>
      <c r="N223" s="1">
        <v>9.916433333333334</v>
      </c>
      <c r="O223" s="1" t="s">
        <v>4965</v>
      </c>
      <c r="P223" s="1" t="s">
        <v>5723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1" t="s">
        <v>24</v>
      </c>
      <c r="B224" s="1" t="s">
        <v>17</v>
      </c>
      <c r="C224" s="3">
        <v>433.0</v>
      </c>
      <c r="D224" s="1">
        <v>0.0</v>
      </c>
      <c r="E224" s="1" t="s">
        <v>25</v>
      </c>
      <c r="F224" s="1" t="s">
        <v>18</v>
      </c>
      <c r="G224" s="1" t="s">
        <v>19</v>
      </c>
      <c r="H224" s="1" t="s">
        <v>5724</v>
      </c>
      <c r="I224" s="1" t="s">
        <v>5725</v>
      </c>
      <c r="J224" s="1" t="s">
        <v>5725</v>
      </c>
      <c r="K224" s="2"/>
      <c r="L224" s="1">
        <v>-4.0</v>
      </c>
      <c r="M224" s="1"/>
      <c r="N224" s="1">
        <v>10.457916666666666</v>
      </c>
      <c r="O224" s="1" t="s">
        <v>5011</v>
      </c>
      <c r="P224" s="1" t="s">
        <v>5726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1" t="s">
        <v>37</v>
      </c>
      <c r="B225" s="1" t="s">
        <v>17</v>
      </c>
      <c r="C225" s="1">
        <v>349.0</v>
      </c>
      <c r="D225" s="1">
        <v>0.0</v>
      </c>
      <c r="E225" s="1" t="s">
        <v>5517</v>
      </c>
      <c r="F225" s="1" t="s">
        <v>44</v>
      </c>
      <c r="G225" s="1" t="s">
        <v>19</v>
      </c>
      <c r="H225" s="1" t="s">
        <v>5727</v>
      </c>
      <c r="I225" s="1" t="s">
        <v>5728</v>
      </c>
      <c r="J225" s="1" t="s">
        <v>5729</v>
      </c>
      <c r="K225" s="1" t="s">
        <v>5730</v>
      </c>
      <c r="L225" s="1">
        <v>-10.0</v>
      </c>
      <c r="M225" s="1">
        <v>0.009216666666666666</v>
      </c>
      <c r="N225" s="1">
        <v>10.56605</v>
      </c>
      <c r="O225" s="1" t="s">
        <v>41</v>
      </c>
      <c r="P225" s="1" t="s">
        <v>5731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1" t="s">
        <v>24</v>
      </c>
      <c r="B226" s="1" t="s">
        <v>17</v>
      </c>
      <c r="C226" s="3">
        <v>436.0</v>
      </c>
      <c r="D226" s="1">
        <v>0.0</v>
      </c>
      <c r="E226" s="1" t="s">
        <v>25</v>
      </c>
      <c r="F226" s="1" t="s">
        <v>18</v>
      </c>
      <c r="G226" s="1" t="s">
        <v>19</v>
      </c>
      <c r="H226" s="1" t="s">
        <v>5732</v>
      </c>
      <c r="I226" s="1" t="s">
        <v>5733</v>
      </c>
      <c r="J226" s="1" t="s">
        <v>5733</v>
      </c>
      <c r="K226" s="2"/>
      <c r="L226" s="1">
        <v>5.0</v>
      </c>
      <c r="M226" s="1"/>
      <c r="N226" s="1">
        <v>20.41905</v>
      </c>
      <c r="O226" s="1" t="s">
        <v>5011</v>
      </c>
      <c r="P226" s="1" t="s">
        <v>5734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1" t="s">
        <v>29</v>
      </c>
      <c r="B227" s="1" t="s">
        <v>17</v>
      </c>
      <c r="C227" s="3">
        <v>452.0</v>
      </c>
      <c r="D227" s="1">
        <v>0.0</v>
      </c>
      <c r="E227" s="1" t="s">
        <v>5735</v>
      </c>
      <c r="F227" s="1" t="s">
        <v>18</v>
      </c>
      <c r="G227" s="1" t="s">
        <v>19</v>
      </c>
      <c r="H227" s="1" t="s">
        <v>5736</v>
      </c>
      <c r="I227" s="1" t="s">
        <v>5737</v>
      </c>
      <c r="J227" s="1" t="s">
        <v>5737</v>
      </c>
      <c r="K227" s="2"/>
      <c r="L227" s="1">
        <v>-4.0</v>
      </c>
      <c r="M227" s="1"/>
      <c r="N227" s="1">
        <v>10.41275</v>
      </c>
      <c r="O227" s="1" t="s">
        <v>4965</v>
      </c>
      <c r="P227" s="1" t="s">
        <v>5738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1" t="s">
        <v>117</v>
      </c>
      <c r="B228" s="1" t="s">
        <v>17</v>
      </c>
      <c r="C228" s="1">
        <v>249.0</v>
      </c>
      <c r="D228" s="1">
        <v>0.0</v>
      </c>
      <c r="E228" s="2"/>
      <c r="F228" s="1" t="s">
        <v>38</v>
      </c>
      <c r="G228" s="1" t="s">
        <v>45</v>
      </c>
      <c r="H228" s="1" t="s">
        <v>5739</v>
      </c>
      <c r="I228" s="1" t="s">
        <v>5740</v>
      </c>
      <c r="J228" s="1" t="s">
        <v>5740</v>
      </c>
      <c r="K228" s="2"/>
      <c r="L228" s="1">
        <v>-5.0</v>
      </c>
      <c r="M228" s="1"/>
      <c r="N228" s="1">
        <v>0.031483333333333335</v>
      </c>
      <c r="O228" s="1" t="s">
        <v>120</v>
      </c>
      <c r="P228" s="1" t="s">
        <v>5741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1" t="s">
        <v>37</v>
      </c>
      <c r="B229" s="1" t="s">
        <v>17</v>
      </c>
      <c r="C229" s="1">
        <v>247.0</v>
      </c>
      <c r="D229" s="1">
        <v>62.0</v>
      </c>
      <c r="E229" s="2"/>
      <c r="F229" s="1" t="s">
        <v>38</v>
      </c>
      <c r="G229" s="1" t="s">
        <v>45</v>
      </c>
      <c r="H229" s="1" t="s">
        <v>5742</v>
      </c>
      <c r="I229" s="1" t="s">
        <v>5743</v>
      </c>
      <c r="J229" s="1" t="s">
        <v>5743</v>
      </c>
      <c r="K229" s="2"/>
      <c r="L229" s="1">
        <v>-5.0</v>
      </c>
      <c r="M229" s="1"/>
      <c r="N229" s="1">
        <v>14.087816666666667</v>
      </c>
      <c r="O229" s="1" t="s">
        <v>41</v>
      </c>
      <c r="P229" s="1" t="s">
        <v>5744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1" t="s">
        <v>24</v>
      </c>
      <c r="B230" s="1" t="s">
        <v>17</v>
      </c>
      <c r="C230" s="3">
        <v>329.0</v>
      </c>
      <c r="D230" s="1">
        <v>0.0</v>
      </c>
      <c r="E230" s="1" t="s">
        <v>25</v>
      </c>
      <c r="F230" s="1" t="s">
        <v>18</v>
      </c>
      <c r="G230" s="1" t="s">
        <v>19</v>
      </c>
      <c r="H230" s="1" t="s">
        <v>5745</v>
      </c>
      <c r="I230" s="1" t="s">
        <v>5746</v>
      </c>
      <c r="J230" s="1" t="s">
        <v>5746</v>
      </c>
      <c r="K230" s="2"/>
      <c r="L230" s="1">
        <v>-4.0</v>
      </c>
      <c r="M230" s="1"/>
      <c r="N230" s="1">
        <v>10.077116666666667</v>
      </c>
      <c r="O230" s="1" t="s">
        <v>5011</v>
      </c>
      <c r="P230" s="1" t="s">
        <v>5747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1" t="s">
        <v>16</v>
      </c>
      <c r="B231" s="1" t="s">
        <v>17</v>
      </c>
      <c r="C231" s="1">
        <v>264.0</v>
      </c>
      <c r="D231" s="1">
        <v>0.0</v>
      </c>
      <c r="E231" s="2"/>
      <c r="F231" s="1" t="s">
        <v>18</v>
      </c>
      <c r="G231" s="1" t="s">
        <v>19</v>
      </c>
      <c r="H231" s="1" t="s">
        <v>5748</v>
      </c>
      <c r="I231" s="1" t="s">
        <v>5749</v>
      </c>
      <c r="J231" s="1" t="s">
        <v>5749</v>
      </c>
      <c r="K231" s="2"/>
      <c r="L231" s="1">
        <v>-6.0</v>
      </c>
      <c r="M231" s="1"/>
      <c r="N231" s="1">
        <v>8.552716666666667</v>
      </c>
      <c r="O231" s="1" t="s">
        <v>4965</v>
      </c>
      <c r="P231" s="1" t="s">
        <v>5143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1" t="s">
        <v>37</v>
      </c>
      <c r="B232" s="1" t="s">
        <v>1083</v>
      </c>
      <c r="C232" s="3">
        <v>243.0</v>
      </c>
      <c r="D232" s="1">
        <v>61.0</v>
      </c>
      <c r="E232" s="2"/>
      <c r="F232" s="1" t="s">
        <v>38</v>
      </c>
      <c r="G232" s="1" t="s">
        <v>45</v>
      </c>
      <c r="H232" s="1" t="s">
        <v>5750</v>
      </c>
      <c r="I232" s="1" t="s">
        <v>5751</v>
      </c>
      <c r="J232" s="1" t="s">
        <v>5751</v>
      </c>
      <c r="K232" s="2"/>
      <c r="L232" s="1">
        <v>-8.0</v>
      </c>
      <c r="M232" s="1"/>
      <c r="N232" s="1">
        <v>11.710183333333333</v>
      </c>
      <c r="O232" s="1" t="s">
        <v>41</v>
      </c>
      <c r="P232" s="1" t="s">
        <v>5752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1" t="s">
        <v>16</v>
      </c>
      <c r="B233" s="1" t="s">
        <v>17</v>
      </c>
      <c r="C233" s="1">
        <v>552.0</v>
      </c>
      <c r="D233" s="1">
        <v>0.0</v>
      </c>
      <c r="E233" s="2"/>
      <c r="F233" s="1" t="s">
        <v>18</v>
      </c>
      <c r="G233" s="1" t="s">
        <v>19</v>
      </c>
      <c r="H233" s="1" t="s">
        <v>5753</v>
      </c>
      <c r="I233" s="1" t="s">
        <v>5754</v>
      </c>
      <c r="J233" s="1" t="s">
        <v>5754</v>
      </c>
      <c r="K233" s="2"/>
      <c r="L233" s="1">
        <v>-9.0</v>
      </c>
      <c r="M233" s="1"/>
      <c r="N233" s="1">
        <v>10.446133333333334</v>
      </c>
      <c r="O233" s="1" t="s">
        <v>4965</v>
      </c>
      <c r="P233" s="1" t="s">
        <v>5755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1" t="s">
        <v>37</v>
      </c>
      <c r="B234" s="1" t="s">
        <v>17</v>
      </c>
      <c r="C234" s="1">
        <v>250.0</v>
      </c>
      <c r="D234" s="1">
        <v>0.0</v>
      </c>
      <c r="E234" s="1" t="s">
        <v>5756</v>
      </c>
      <c r="F234" s="1" t="s">
        <v>44</v>
      </c>
      <c r="G234" s="1" t="s">
        <v>19</v>
      </c>
      <c r="H234" s="1" t="s">
        <v>5757</v>
      </c>
      <c r="I234" s="1" t="s">
        <v>5758</v>
      </c>
      <c r="J234" s="1" t="s">
        <v>5759</v>
      </c>
      <c r="K234" s="1" t="s">
        <v>5760</v>
      </c>
      <c r="L234" s="1">
        <v>-8.0</v>
      </c>
      <c r="M234" s="1">
        <v>0.019616666666666668</v>
      </c>
      <c r="N234" s="1">
        <v>7.007366666666667</v>
      </c>
      <c r="O234" s="1" t="s">
        <v>41</v>
      </c>
      <c r="P234" s="1" t="s">
        <v>5322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1" t="s">
        <v>24</v>
      </c>
      <c r="B235" s="1" t="s">
        <v>17</v>
      </c>
      <c r="C235" s="1">
        <v>331.0</v>
      </c>
      <c r="D235" s="1">
        <v>0.0</v>
      </c>
      <c r="E235" s="1" t="s">
        <v>25</v>
      </c>
      <c r="F235" s="1" t="s">
        <v>18</v>
      </c>
      <c r="G235" s="1" t="s">
        <v>19</v>
      </c>
      <c r="H235" s="1" t="s">
        <v>5761</v>
      </c>
      <c r="I235" s="1" t="s">
        <v>5762</v>
      </c>
      <c r="J235" s="1" t="s">
        <v>5762</v>
      </c>
      <c r="K235" s="2"/>
      <c r="L235" s="1">
        <v>-5.0</v>
      </c>
      <c r="M235" s="1"/>
      <c r="N235" s="1">
        <v>9.412083333333333</v>
      </c>
      <c r="O235" s="1" t="s">
        <v>5011</v>
      </c>
      <c r="P235" s="1" t="s">
        <v>5763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1" t="s">
        <v>29</v>
      </c>
      <c r="B236" s="1" t="s">
        <v>17</v>
      </c>
      <c r="C236" s="1">
        <v>329.0</v>
      </c>
      <c r="D236" s="1">
        <v>0.0</v>
      </c>
      <c r="E236" s="1" t="s">
        <v>5764</v>
      </c>
      <c r="F236" s="1" t="s">
        <v>18</v>
      </c>
      <c r="G236" s="1" t="s">
        <v>19</v>
      </c>
      <c r="H236" s="1" t="s">
        <v>5765</v>
      </c>
      <c r="I236" s="1" t="s">
        <v>5766</v>
      </c>
      <c r="J236" s="1" t="s">
        <v>5766</v>
      </c>
      <c r="K236" s="2"/>
      <c r="L236" s="1">
        <v>-6.0</v>
      </c>
      <c r="M236" s="1"/>
      <c r="N236" s="1">
        <v>8.47925</v>
      </c>
      <c r="O236" s="1" t="s">
        <v>4965</v>
      </c>
      <c r="P236" s="1" t="s">
        <v>4494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1" t="s">
        <v>29</v>
      </c>
      <c r="B237" s="1" t="s">
        <v>17</v>
      </c>
      <c r="C237" s="3">
        <v>528.0</v>
      </c>
      <c r="D237" s="1">
        <v>0.0</v>
      </c>
      <c r="E237" s="1" t="s">
        <v>5767</v>
      </c>
      <c r="F237" s="1" t="s">
        <v>18</v>
      </c>
      <c r="G237" s="1" t="s">
        <v>19</v>
      </c>
      <c r="H237" s="1" t="s">
        <v>5768</v>
      </c>
      <c r="I237" s="1" t="s">
        <v>5769</v>
      </c>
      <c r="J237" s="1" t="s">
        <v>5769</v>
      </c>
      <c r="K237" s="2"/>
      <c r="L237" s="1">
        <v>-11.0</v>
      </c>
      <c r="M237" s="1"/>
      <c r="N237" s="1">
        <v>8.708233333333334</v>
      </c>
      <c r="O237" s="1" t="s">
        <v>4965</v>
      </c>
      <c r="P237" s="1" t="s">
        <v>5770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1" t="s">
        <v>117</v>
      </c>
      <c r="B238" s="1" t="s">
        <v>17</v>
      </c>
      <c r="C238" s="1">
        <v>139.0</v>
      </c>
      <c r="D238" s="1">
        <v>0.0</v>
      </c>
      <c r="E238" s="2"/>
      <c r="F238" s="1" t="s">
        <v>38</v>
      </c>
      <c r="G238" s="1" t="s">
        <v>45</v>
      </c>
      <c r="H238" s="1" t="s">
        <v>5771</v>
      </c>
      <c r="I238" s="1" t="s">
        <v>5772</v>
      </c>
      <c r="J238" s="1" t="s">
        <v>5772</v>
      </c>
      <c r="K238" s="2"/>
      <c r="L238" s="1">
        <v>1.0</v>
      </c>
      <c r="M238" s="1"/>
      <c r="N238" s="1">
        <v>7.087733333333333</v>
      </c>
      <c r="O238" s="1" t="s">
        <v>120</v>
      </c>
      <c r="P238" s="1" t="s">
        <v>5773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1" t="s">
        <v>24</v>
      </c>
      <c r="B239" s="1" t="s">
        <v>17</v>
      </c>
      <c r="C239" s="3">
        <v>264.0</v>
      </c>
      <c r="D239" s="1">
        <v>0.0</v>
      </c>
      <c r="E239" s="1" t="s">
        <v>25</v>
      </c>
      <c r="F239" s="1" t="s">
        <v>18</v>
      </c>
      <c r="G239" s="1" t="s">
        <v>19</v>
      </c>
      <c r="H239" s="1" t="s">
        <v>5774</v>
      </c>
      <c r="I239" s="1" t="s">
        <v>5775</v>
      </c>
      <c r="J239" s="1" t="s">
        <v>5775</v>
      </c>
      <c r="K239" s="2"/>
      <c r="L239" s="1">
        <v>-2.0</v>
      </c>
      <c r="M239" s="1"/>
      <c r="N239" s="1">
        <v>12.471833333333333</v>
      </c>
      <c r="O239" s="1" t="s">
        <v>5011</v>
      </c>
      <c r="P239" s="1" t="s">
        <v>5776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1" t="s">
        <v>16</v>
      </c>
      <c r="B240" s="1" t="s">
        <v>17</v>
      </c>
      <c r="C240" s="3">
        <v>224.0</v>
      </c>
      <c r="D240" s="1">
        <v>0.0</v>
      </c>
      <c r="E240" s="2"/>
      <c r="F240" s="1" t="s">
        <v>18</v>
      </c>
      <c r="G240" s="1" t="s">
        <v>19</v>
      </c>
      <c r="H240" s="1" t="s">
        <v>5777</v>
      </c>
      <c r="I240" s="1" t="s">
        <v>5778</v>
      </c>
      <c r="J240" s="1" t="s">
        <v>5778</v>
      </c>
      <c r="K240" s="2"/>
      <c r="L240" s="1">
        <v>-7.0</v>
      </c>
      <c r="M240" s="1"/>
      <c r="N240" s="1">
        <v>7.124466666666667</v>
      </c>
      <c r="O240" s="1" t="s">
        <v>4965</v>
      </c>
      <c r="P240" s="1" t="s">
        <v>5052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1" t="s">
        <v>16</v>
      </c>
      <c r="B241" s="1" t="s">
        <v>17</v>
      </c>
      <c r="C241" s="1">
        <v>264.0</v>
      </c>
      <c r="D241" s="1">
        <v>0.0</v>
      </c>
      <c r="E241" s="2"/>
      <c r="F241" s="1" t="s">
        <v>18</v>
      </c>
      <c r="G241" s="1" t="s">
        <v>19</v>
      </c>
      <c r="H241" s="1" t="s">
        <v>5779</v>
      </c>
      <c r="I241" s="1" t="s">
        <v>5780</v>
      </c>
      <c r="J241" s="1" t="s">
        <v>5780</v>
      </c>
      <c r="K241" s="2"/>
      <c r="L241" s="1">
        <v>-6.0</v>
      </c>
      <c r="M241" s="1"/>
      <c r="N241" s="1">
        <v>8.6307</v>
      </c>
      <c r="O241" s="1" t="s">
        <v>4965</v>
      </c>
      <c r="P241" s="1" t="s">
        <v>5781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1" t="s">
        <v>24</v>
      </c>
      <c r="B242" s="1" t="s">
        <v>17</v>
      </c>
      <c r="C242" s="1">
        <v>224.0</v>
      </c>
      <c r="D242" s="1">
        <v>0.0</v>
      </c>
      <c r="E242" s="1" t="s">
        <v>25</v>
      </c>
      <c r="F242" s="1" t="s">
        <v>18</v>
      </c>
      <c r="G242" s="1" t="s">
        <v>19</v>
      </c>
      <c r="H242" s="1" t="s">
        <v>5782</v>
      </c>
      <c r="I242" s="1" t="s">
        <v>5783</v>
      </c>
      <c r="J242" s="1" t="s">
        <v>5783</v>
      </c>
      <c r="K242" s="2"/>
      <c r="L242" s="1">
        <v>-9.0</v>
      </c>
      <c r="M242" s="1"/>
      <c r="N242" s="1">
        <v>5.9169</v>
      </c>
      <c r="O242" s="1" t="s">
        <v>5011</v>
      </c>
      <c r="P242" s="1" t="s">
        <v>5077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1" t="s">
        <v>37</v>
      </c>
      <c r="B243" s="1" t="s">
        <v>17</v>
      </c>
      <c r="C243" s="1">
        <v>247.0</v>
      </c>
      <c r="D243" s="1">
        <v>62.0</v>
      </c>
      <c r="E243" s="2"/>
      <c r="F243" s="1" t="s">
        <v>38</v>
      </c>
      <c r="G243" s="1" t="s">
        <v>45</v>
      </c>
      <c r="H243" s="1" t="s">
        <v>5784</v>
      </c>
      <c r="I243" s="1" t="s">
        <v>5785</v>
      </c>
      <c r="J243" s="1" t="s">
        <v>5785</v>
      </c>
      <c r="K243" s="2"/>
      <c r="L243" s="1">
        <v>-6.0</v>
      </c>
      <c r="M243" s="1"/>
      <c r="N243" s="1">
        <v>13.70415</v>
      </c>
      <c r="O243" s="1" t="s">
        <v>41</v>
      </c>
      <c r="P243" s="1" t="s">
        <v>5744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1" t="s">
        <v>16</v>
      </c>
      <c r="B244" s="1" t="s">
        <v>17</v>
      </c>
      <c r="C244" s="1">
        <v>446.0</v>
      </c>
      <c r="D244" s="1">
        <v>0.0</v>
      </c>
      <c r="E244" s="2"/>
      <c r="F244" s="1" t="s">
        <v>18</v>
      </c>
      <c r="G244" s="1" t="s">
        <v>19</v>
      </c>
      <c r="H244" s="1" t="s">
        <v>5786</v>
      </c>
      <c r="I244" s="1" t="s">
        <v>5787</v>
      </c>
      <c r="J244" s="1" t="s">
        <v>5787</v>
      </c>
      <c r="K244" s="2"/>
      <c r="L244" s="1">
        <v>-4.0</v>
      </c>
      <c r="M244" s="1"/>
      <c r="N244" s="1">
        <v>10.9648</v>
      </c>
      <c r="O244" s="1" t="s">
        <v>4965</v>
      </c>
      <c r="P244" s="1" t="s">
        <v>5788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1" t="s">
        <v>16</v>
      </c>
      <c r="B245" s="1" t="s">
        <v>17</v>
      </c>
      <c r="C245" s="3">
        <v>334.0</v>
      </c>
      <c r="D245" s="1">
        <v>0.0</v>
      </c>
      <c r="E245" s="2"/>
      <c r="F245" s="1" t="s">
        <v>18</v>
      </c>
      <c r="G245" s="1" t="s">
        <v>19</v>
      </c>
      <c r="H245" s="1" t="s">
        <v>5789</v>
      </c>
      <c r="I245" s="1" t="s">
        <v>5790</v>
      </c>
      <c r="J245" s="1" t="s">
        <v>5790</v>
      </c>
      <c r="K245" s="2"/>
      <c r="L245" s="1">
        <v>-2.0</v>
      </c>
      <c r="M245" s="1"/>
      <c r="N245" s="1">
        <v>12.616116666666667</v>
      </c>
      <c r="O245" s="1" t="s">
        <v>4965</v>
      </c>
      <c r="P245" s="1" t="s">
        <v>5791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1" t="s">
        <v>16</v>
      </c>
      <c r="B246" s="1" t="s">
        <v>17</v>
      </c>
      <c r="C246" s="1">
        <v>896.0</v>
      </c>
      <c r="D246" s="1">
        <v>0.0</v>
      </c>
      <c r="E246" s="2"/>
      <c r="F246" s="1" t="s">
        <v>18</v>
      </c>
      <c r="G246" s="1" t="s">
        <v>45</v>
      </c>
      <c r="H246" s="1" t="s">
        <v>5792</v>
      </c>
      <c r="I246" s="1" t="s">
        <v>5793</v>
      </c>
      <c r="J246" s="1" t="s">
        <v>5793</v>
      </c>
      <c r="K246" s="2"/>
      <c r="L246" s="1">
        <v>-6.0</v>
      </c>
      <c r="M246" s="1"/>
      <c r="N246" s="1">
        <v>13.7477</v>
      </c>
      <c r="O246" s="1" t="s">
        <v>4965</v>
      </c>
      <c r="P246" s="1" t="s">
        <v>5794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1" t="s">
        <v>37</v>
      </c>
      <c r="B247" s="1" t="s">
        <v>17</v>
      </c>
      <c r="C247" s="3">
        <v>390.0</v>
      </c>
      <c r="D247" s="1">
        <v>57.0</v>
      </c>
      <c r="E247" s="1" t="s">
        <v>5756</v>
      </c>
      <c r="F247" s="1" t="s">
        <v>44</v>
      </c>
      <c r="G247" s="1" t="s">
        <v>19</v>
      </c>
      <c r="H247" s="1" t="s">
        <v>5795</v>
      </c>
      <c r="I247" s="1" t="s">
        <v>5796</v>
      </c>
      <c r="J247" s="1" t="s">
        <v>5797</v>
      </c>
      <c r="K247" s="1" t="s">
        <v>5798</v>
      </c>
      <c r="L247" s="1">
        <v>-25.0</v>
      </c>
      <c r="M247" s="1">
        <v>0.011316666666666666</v>
      </c>
      <c r="N247" s="1">
        <v>7.749816666666667</v>
      </c>
      <c r="O247" s="1" t="s">
        <v>41</v>
      </c>
      <c r="P247" s="1" t="s">
        <v>5799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1" t="s">
        <v>24</v>
      </c>
      <c r="B248" s="1" t="s">
        <v>17</v>
      </c>
      <c r="C248" s="1">
        <v>321.0</v>
      </c>
      <c r="D248" s="1">
        <v>0.0</v>
      </c>
      <c r="E248" s="1" t="s">
        <v>25</v>
      </c>
      <c r="F248" s="1" t="s">
        <v>18</v>
      </c>
      <c r="G248" s="1" t="s">
        <v>19</v>
      </c>
      <c r="H248" s="1" t="s">
        <v>5800</v>
      </c>
      <c r="I248" s="1" t="s">
        <v>5801</v>
      </c>
      <c r="J248" s="1" t="s">
        <v>5801</v>
      </c>
      <c r="K248" s="2"/>
      <c r="L248" s="1">
        <v>-5.0</v>
      </c>
      <c r="M248" s="1"/>
      <c r="N248" s="1">
        <v>9.85175</v>
      </c>
      <c r="O248" s="1" t="s">
        <v>5011</v>
      </c>
      <c r="P248" s="1" t="s">
        <v>5802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1" t="s">
        <v>29</v>
      </c>
      <c r="B249" s="1" t="s">
        <v>17</v>
      </c>
      <c r="C249" s="1">
        <v>429.0</v>
      </c>
      <c r="D249" s="1">
        <v>0.0</v>
      </c>
      <c r="E249" s="1" t="s">
        <v>5803</v>
      </c>
      <c r="F249" s="1" t="s">
        <v>18</v>
      </c>
      <c r="G249" s="1" t="s">
        <v>19</v>
      </c>
      <c r="H249" s="1" t="s">
        <v>5804</v>
      </c>
      <c r="I249" s="1" t="s">
        <v>5805</v>
      </c>
      <c r="J249" s="1" t="s">
        <v>5805</v>
      </c>
      <c r="K249" s="2"/>
      <c r="L249" s="1">
        <v>-2.0</v>
      </c>
      <c r="M249" s="1"/>
      <c r="N249" s="1">
        <v>12.260533333333333</v>
      </c>
      <c r="O249" s="1" t="s">
        <v>4965</v>
      </c>
      <c r="P249" s="1" t="s">
        <v>5806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1" t="s">
        <v>16</v>
      </c>
      <c r="B250" s="1" t="s">
        <v>17</v>
      </c>
      <c r="C250" s="3">
        <v>528.0</v>
      </c>
      <c r="D250" s="1">
        <v>0.0</v>
      </c>
      <c r="E250" s="2"/>
      <c r="F250" s="1" t="s">
        <v>18</v>
      </c>
      <c r="G250" s="1" t="s">
        <v>19</v>
      </c>
      <c r="H250" s="1" t="s">
        <v>5807</v>
      </c>
      <c r="I250" s="1" t="s">
        <v>5808</v>
      </c>
      <c r="J250" s="1" t="s">
        <v>5808</v>
      </c>
      <c r="K250" s="2"/>
      <c r="L250" s="1">
        <v>-11.0</v>
      </c>
      <c r="M250" s="1"/>
      <c r="N250" s="1">
        <v>8.92125</v>
      </c>
      <c r="O250" s="1" t="s">
        <v>4965</v>
      </c>
      <c r="P250" s="1" t="s">
        <v>5809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1" t="s">
        <v>16</v>
      </c>
      <c r="B251" s="1" t="s">
        <v>17</v>
      </c>
      <c r="C251" s="1">
        <v>331.0</v>
      </c>
      <c r="D251" s="1">
        <v>0.0</v>
      </c>
      <c r="E251" s="2"/>
      <c r="F251" s="1" t="s">
        <v>18</v>
      </c>
      <c r="G251" s="1" t="s">
        <v>19</v>
      </c>
      <c r="H251" s="1" t="s">
        <v>5810</v>
      </c>
      <c r="I251" s="1" t="s">
        <v>5811</v>
      </c>
      <c r="J251" s="1" t="s">
        <v>5811</v>
      </c>
      <c r="K251" s="2"/>
      <c r="L251" s="1">
        <v>-1.0</v>
      </c>
      <c r="M251" s="1"/>
      <c r="N251" s="1">
        <v>8.565833333333334</v>
      </c>
      <c r="O251" s="1" t="s">
        <v>4965</v>
      </c>
      <c r="P251" s="1" t="s">
        <v>5812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1" t="s">
        <v>29</v>
      </c>
      <c r="B252" s="1" t="s">
        <v>1083</v>
      </c>
      <c r="C252" s="1">
        <v>264.0</v>
      </c>
      <c r="D252" s="1">
        <v>0.0</v>
      </c>
      <c r="E252" s="1" t="s">
        <v>3046</v>
      </c>
      <c r="F252" s="1" t="s">
        <v>18</v>
      </c>
      <c r="G252" s="1" t="s">
        <v>19</v>
      </c>
      <c r="H252" s="1" t="s">
        <v>5813</v>
      </c>
      <c r="I252" s="1" t="s">
        <v>5814</v>
      </c>
      <c r="J252" s="1" t="s">
        <v>5814</v>
      </c>
      <c r="K252" s="2"/>
      <c r="L252" s="1">
        <v>-10.0</v>
      </c>
      <c r="M252" s="1"/>
      <c r="N252" s="1">
        <v>4.8655333333333335</v>
      </c>
      <c r="O252" s="1" t="s">
        <v>4965</v>
      </c>
      <c r="P252" s="1" t="s">
        <v>4595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1" t="s">
        <v>24</v>
      </c>
      <c r="B253" s="1" t="s">
        <v>17</v>
      </c>
      <c r="C253" s="3">
        <v>329.0</v>
      </c>
      <c r="D253" s="1">
        <v>0.0</v>
      </c>
      <c r="E253" s="1" t="s">
        <v>25</v>
      </c>
      <c r="F253" s="1" t="s">
        <v>18</v>
      </c>
      <c r="G253" s="1" t="s">
        <v>19</v>
      </c>
      <c r="H253" s="1" t="s">
        <v>5815</v>
      </c>
      <c r="I253" s="1" t="s">
        <v>5816</v>
      </c>
      <c r="J253" s="1" t="s">
        <v>5816</v>
      </c>
      <c r="K253" s="2"/>
      <c r="L253" s="1">
        <v>-8.0</v>
      </c>
      <c r="M253" s="1"/>
      <c r="N253" s="1">
        <v>6.22495</v>
      </c>
      <c r="O253" s="1" t="s">
        <v>5011</v>
      </c>
      <c r="P253" s="1" t="s">
        <v>5817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1" t="s">
        <v>24</v>
      </c>
      <c r="B254" s="1" t="s">
        <v>17</v>
      </c>
      <c r="C254" s="1">
        <v>299.0</v>
      </c>
      <c r="D254" s="1">
        <v>0.0</v>
      </c>
      <c r="E254" s="1" t="s">
        <v>25</v>
      </c>
      <c r="F254" s="1" t="s">
        <v>18</v>
      </c>
      <c r="G254" s="1" t="s">
        <v>19</v>
      </c>
      <c r="H254" s="1" t="s">
        <v>5818</v>
      </c>
      <c r="I254" s="1" t="s">
        <v>5819</v>
      </c>
      <c r="J254" s="1" t="s">
        <v>5819</v>
      </c>
      <c r="K254" s="2"/>
      <c r="L254" s="1">
        <v>-5.0</v>
      </c>
      <c r="M254" s="1"/>
      <c r="N254" s="1">
        <v>9.421433333333333</v>
      </c>
      <c r="O254" s="1" t="s">
        <v>5011</v>
      </c>
      <c r="P254" s="1" t="s">
        <v>5820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1" t="s">
        <v>24</v>
      </c>
      <c r="B255" s="1" t="s">
        <v>17</v>
      </c>
      <c r="C255" s="1">
        <v>331.0</v>
      </c>
      <c r="D255" s="1">
        <v>0.0</v>
      </c>
      <c r="E255" s="1" t="s">
        <v>25</v>
      </c>
      <c r="F255" s="1" t="s">
        <v>18</v>
      </c>
      <c r="G255" s="1" t="s">
        <v>19</v>
      </c>
      <c r="H255" s="1" t="s">
        <v>5821</v>
      </c>
      <c r="I255" s="1" t="s">
        <v>5822</v>
      </c>
      <c r="J255" s="1" t="s">
        <v>5822</v>
      </c>
      <c r="K255" s="2"/>
      <c r="L255" s="1">
        <v>-7.0</v>
      </c>
      <c r="M255" s="1"/>
      <c r="N255" s="1">
        <v>7.430766666666667</v>
      </c>
      <c r="O255" s="1" t="s">
        <v>5011</v>
      </c>
      <c r="P255" s="1" t="s">
        <v>5823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1" t="s">
        <v>24</v>
      </c>
      <c r="B256" s="1" t="s">
        <v>17</v>
      </c>
      <c r="C256" s="1">
        <v>329.0</v>
      </c>
      <c r="D256" s="1">
        <v>0.0</v>
      </c>
      <c r="E256" s="1" t="s">
        <v>25</v>
      </c>
      <c r="F256" s="1" t="s">
        <v>18</v>
      </c>
      <c r="G256" s="1" t="s">
        <v>19</v>
      </c>
      <c r="H256" s="1" t="s">
        <v>5824</v>
      </c>
      <c r="I256" s="1" t="s">
        <v>5825</v>
      </c>
      <c r="J256" s="1" t="s">
        <v>5825</v>
      </c>
      <c r="K256" s="2"/>
      <c r="L256" s="1">
        <v>-10.0</v>
      </c>
      <c r="M256" s="1"/>
      <c r="N256" s="1">
        <v>4.468583333333333</v>
      </c>
      <c r="O256" s="1" t="s">
        <v>5011</v>
      </c>
      <c r="P256" s="1" t="s">
        <v>5826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1" t="s">
        <v>24</v>
      </c>
      <c r="B257" s="1" t="s">
        <v>17</v>
      </c>
      <c r="C257" s="1">
        <v>329.0</v>
      </c>
      <c r="D257" s="1">
        <v>0.0</v>
      </c>
      <c r="E257" s="1" t="s">
        <v>25</v>
      </c>
      <c r="F257" s="1" t="s">
        <v>18</v>
      </c>
      <c r="G257" s="1" t="s">
        <v>19</v>
      </c>
      <c r="H257" s="1" t="s">
        <v>5827</v>
      </c>
      <c r="I257" s="1" t="s">
        <v>5828</v>
      </c>
      <c r="J257" s="1" t="s">
        <v>5828</v>
      </c>
      <c r="K257" s="2"/>
      <c r="L257" s="1">
        <v>-8.0</v>
      </c>
      <c r="M257" s="1"/>
      <c r="N257" s="1">
        <v>6.500983333333333</v>
      </c>
      <c r="O257" s="1" t="s">
        <v>5011</v>
      </c>
      <c r="P257" s="1" t="s">
        <v>5829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1" t="s">
        <v>24</v>
      </c>
      <c r="B258" s="1" t="s">
        <v>17</v>
      </c>
      <c r="C258" s="1">
        <v>273.0</v>
      </c>
      <c r="D258" s="1">
        <v>0.0</v>
      </c>
      <c r="E258" s="1" t="s">
        <v>25</v>
      </c>
      <c r="F258" s="1" t="s">
        <v>18</v>
      </c>
      <c r="G258" s="1" t="s">
        <v>19</v>
      </c>
      <c r="H258" s="1" t="s">
        <v>5830</v>
      </c>
      <c r="I258" s="1" t="s">
        <v>5831</v>
      </c>
      <c r="J258" s="1" t="s">
        <v>5831</v>
      </c>
      <c r="K258" s="2"/>
      <c r="L258" s="1">
        <v>-5.0</v>
      </c>
      <c r="M258" s="1"/>
      <c r="N258" s="1">
        <v>9.804066666666667</v>
      </c>
      <c r="O258" s="1" t="s">
        <v>5011</v>
      </c>
      <c r="P258" s="1" t="s">
        <v>5832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1" t="s">
        <v>16</v>
      </c>
      <c r="B259" s="1" t="s">
        <v>1083</v>
      </c>
      <c r="C259" s="1">
        <v>697.0</v>
      </c>
      <c r="D259" s="1">
        <v>0.0</v>
      </c>
      <c r="E259" s="2"/>
      <c r="F259" s="1" t="s">
        <v>18</v>
      </c>
      <c r="G259" s="1" t="s">
        <v>19</v>
      </c>
      <c r="H259" s="1" t="s">
        <v>5833</v>
      </c>
      <c r="I259" s="1" t="s">
        <v>5834</v>
      </c>
      <c r="J259" s="1" t="s">
        <v>5834</v>
      </c>
      <c r="K259" s="2"/>
      <c r="L259" s="1">
        <v>-12.0</v>
      </c>
      <c r="M259" s="1"/>
      <c r="N259" s="1">
        <v>7.9229</v>
      </c>
      <c r="O259" s="1" t="s">
        <v>4965</v>
      </c>
      <c r="P259" s="1" t="s">
        <v>5835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1" t="s">
        <v>117</v>
      </c>
      <c r="B260" s="1" t="s">
        <v>17</v>
      </c>
      <c r="C260" s="1">
        <v>59.0</v>
      </c>
      <c r="D260" s="1">
        <v>0.0</v>
      </c>
      <c r="E260" s="2"/>
      <c r="F260" s="1" t="s">
        <v>38</v>
      </c>
      <c r="G260" s="1" t="s">
        <v>45</v>
      </c>
      <c r="H260" s="1" t="s">
        <v>5836</v>
      </c>
      <c r="I260" s="1" t="s">
        <v>5837</v>
      </c>
      <c r="J260" s="1" t="s">
        <v>3193</v>
      </c>
      <c r="K260" s="2"/>
      <c r="L260" s="1">
        <v>217.0</v>
      </c>
      <c r="M260" s="1"/>
      <c r="N260" s="1">
        <v>1.16645</v>
      </c>
      <c r="O260" s="1" t="s">
        <v>120</v>
      </c>
      <c r="P260" s="1" t="s">
        <v>5838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1" t="s">
        <v>24</v>
      </c>
      <c r="B261" s="1" t="s">
        <v>17</v>
      </c>
      <c r="C261" s="1">
        <v>436.0</v>
      </c>
      <c r="D261" s="1">
        <v>0.0</v>
      </c>
      <c r="E261" s="1" t="s">
        <v>25</v>
      </c>
      <c r="F261" s="1" t="s">
        <v>18</v>
      </c>
      <c r="G261" s="1" t="s">
        <v>19</v>
      </c>
      <c r="H261" s="1" t="s">
        <v>5839</v>
      </c>
      <c r="I261" s="1" t="s">
        <v>5840</v>
      </c>
      <c r="J261" s="1" t="s">
        <v>5840</v>
      </c>
      <c r="K261" s="2"/>
      <c r="L261" s="1">
        <v>-6.0</v>
      </c>
      <c r="M261" s="1"/>
      <c r="N261" s="1">
        <v>8.000516666666666</v>
      </c>
      <c r="O261" s="1" t="s">
        <v>5011</v>
      </c>
      <c r="P261" s="1" t="s">
        <v>5841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1" t="s">
        <v>37</v>
      </c>
      <c r="B262" s="1" t="s">
        <v>17</v>
      </c>
      <c r="C262" s="1">
        <v>245.0</v>
      </c>
      <c r="D262" s="1">
        <v>61.0</v>
      </c>
      <c r="E262" s="2"/>
      <c r="F262" s="1" t="s">
        <v>38</v>
      </c>
      <c r="G262" s="1" t="s">
        <v>254</v>
      </c>
      <c r="H262" s="1" t="s">
        <v>5842</v>
      </c>
      <c r="I262" s="1" t="s">
        <v>5843</v>
      </c>
      <c r="J262" s="1" t="s">
        <v>3193</v>
      </c>
      <c r="K262" s="2"/>
      <c r="L262" s="1">
        <v>220.0</v>
      </c>
      <c r="M262" s="1"/>
      <c r="N262" s="1">
        <v>4.706166666666666</v>
      </c>
      <c r="O262" s="1" t="s">
        <v>41</v>
      </c>
      <c r="P262" s="1" t="s">
        <v>5844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1" t="s">
        <v>24</v>
      </c>
      <c r="B263" s="1" t="s">
        <v>17</v>
      </c>
      <c r="C263" s="1">
        <v>378.0</v>
      </c>
      <c r="D263" s="1">
        <v>0.0</v>
      </c>
      <c r="E263" s="1" t="s">
        <v>25</v>
      </c>
      <c r="F263" s="1" t="s">
        <v>18</v>
      </c>
      <c r="G263" s="1" t="s">
        <v>19</v>
      </c>
      <c r="H263" s="1" t="s">
        <v>5845</v>
      </c>
      <c r="I263" s="1" t="s">
        <v>5846</v>
      </c>
      <c r="J263" s="1" t="s">
        <v>5846</v>
      </c>
      <c r="K263" s="2"/>
      <c r="L263" s="1">
        <v>-3.0</v>
      </c>
      <c r="M263" s="1"/>
      <c r="N263" s="1">
        <v>11.0206</v>
      </c>
      <c r="O263" s="1" t="s">
        <v>5011</v>
      </c>
      <c r="P263" s="1" t="s">
        <v>5847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1" t="s">
        <v>24</v>
      </c>
      <c r="B264" s="1" t="s">
        <v>17</v>
      </c>
      <c r="C264" s="1">
        <v>289.0</v>
      </c>
      <c r="D264" s="1">
        <v>0.0</v>
      </c>
      <c r="E264" s="1" t="s">
        <v>25</v>
      </c>
      <c r="F264" s="1" t="s">
        <v>18</v>
      </c>
      <c r="G264" s="1" t="s">
        <v>19</v>
      </c>
      <c r="H264" s="1" t="s">
        <v>5848</v>
      </c>
      <c r="I264" s="1" t="s">
        <v>5849</v>
      </c>
      <c r="J264" s="1" t="s">
        <v>5849</v>
      </c>
      <c r="K264" s="2"/>
      <c r="L264" s="1">
        <v>-7.0</v>
      </c>
      <c r="M264" s="1"/>
      <c r="N264" s="1">
        <v>7.624233333333334</v>
      </c>
      <c r="O264" s="1" t="s">
        <v>5011</v>
      </c>
      <c r="P264" s="1" t="s">
        <v>5478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1" t="s">
        <v>24</v>
      </c>
      <c r="B265" s="1" t="s">
        <v>17</v>
      </c>
      <c r="C265" s="3">
        <v>327.0</v>
      </c>
      <c r="D265" s="1">
        <v>0.0</v>
      </c>
      <c r="E265" s="1" t="s">
        <v>25</v>
      </c>
      <c r="F265" s="1" t="s">
        <v>18</v>
      </c>
      <c r="G265" s="1" t="s">
        <v>19</v>
      </c>
      <c r="H265" s="1" t="s">
        <v>5850</v>
      </c>
      <c r="I265" s="1" t="s">
        <v>5851</v>
      </c>
      <c r="J265" s="1" t="s">
        <v>5851</v>
      </c>
      <c r="K265" s="2"/>
      <c r="L265" s="1">
        <v>-8.0</v>
      </c>
      <c r="M265" s="1"/>
      <c r="N265" s="1">
        <v>6.84155</v>
      </c>
      <c r="O265" s="1" t="s">
        <v>5011</v>
      </c>
      <c r="P265" s="1" t="s">
        <v>5852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1" t="s">
        <v>16</v>
      </c>
      <c r="B266" s="1" t="s">
        <v>311</v>
      </c>
      <c r="C266" s="1">
        <v>321.0</v>
      </c>
      <c r="D266" s="1">
        <v>0.0</v>
      </c>
      <c r="E266" s="2"/>
      <c r="F266" s="1" t="s">
        <v>18</v>
      </c>
      <c r="G266" s="1" t="s">
        <v>45</v>
      </c>
      <c r="H266" s="1" t="s">
        <v>5853</v>
      </c>
      <c r="I266" s="1" t="s">
        <v>5854</v>
      </c>
      <c r="J266" s="1" t="s">
        <v>5854</v>
      </c>
      <c r="K266" s="2"/>
      <c r="L266" s="1">
        <v>-9.0</v>
      </c>
      <c r="M266" s="1"/>
      <c r="N266" s="1">
        <v>5.351666666666667</v>
      </c>
      <c r="O266" s="1" t="s">
        <v>4965</v>
      </c>
      <c r="P266" s="1" t="s">
        <v>5855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1" t="s">
        <v>29</v>
      </c>
      <c r="B267" s="1" t="s">
        <v>311</v>
      </c>
      <c r="C267" s="1">
        <v>379.0</v>
      </c>
      <c r="D267" s="1">
        <v>0.0</v>
      </c>
      <c r="E267" s="1" t="s">
        <v>5856</v>
      </c>
      <c r="F267" s="1" t="s">
        <v>18</v>
      </c>
      <c r="G267" s="1" t="s">
        <v>19</v>
      </c>
      <c r="H267" s="1" t="s">
        <v>5857</v>
      </c>
      <c r="I267" s="1" t="s">
        <v>5858</v>
      </c>
      <c r="J267" s="1" t="s">
        <v>5858</v>
      </c>
      <c r="K267" s="2"/>
      <c r="L267" s="1">
        <v>-8.0</v>
      </c>
      <c r="M267" s="1"/>
      <c r="N267" s="1">
        <v>6.598283333333334</v>
      </c>
      <c r="O267" s="1" t="s">
        <v>4965</v>
      </c>
      <c r="P267" s="1" t="s">
        <v>5859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1" t="s">
        <v>24</v>
      </c>
      <c r="B268" s="1" t="s">
        <v>17</v>
      </c>
      <c r="C268" s="1">
        <v>289.0</v>
      </c>
      <c r="D268" s="1">
        <v>0.0</v>
      </c>
      <c r="E268" s="1" t="s">
        <v>25</v>
      </c>
      <c r="F268" s="1" t="s">
        <v>18</v>
      </c>
      <c r="G268" s="1" t="s">
        <v>19</v>
      </c>
      <c r="H268" s="1" t="s">
        <v>5860</v>
      </c>
      <c r="I268" s="1" t="s">
        <v>5861</v>
      </c>
      <c r="J268" s="1" t="s">
        <v>5861</v>
      </c>
      <c r="K268" s="2"/>
      <c r="L268" s="1">
        <v>-8.0</v>
      </c>
      <c r="M268" s="1"/>
      <c r="N268" s="1">
        <v>6.0865833333333335</v>
      </c>
      <c r="O268" s="1" t="s">
        <v>5011</v>
      </c>
      <c r="P268" s="1" t="s">
        <v>5862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1" t="s">
        <v>117</v>
      </c>
      <c r="B269" s="1" t="s">
        <v>17</v>
      </c>
      <c r="C269" s="1">
        <v>59.0</v>
      </c>
      <c r="D269" s="1">
        <v>0.0</v>
      </c>
      <c r="E269" s="2"/>
      <c r="F269" s="1" t="s">
        <v>38</v>
      </c>
      <c r="G269" s="1" t="s">
        <v>45</v>
      </c>
      <c r="H269" s="1" t="s">
        <v>5863</v>
      </c>
      <c r="I269" s="1" t="s">
        <v>5864</v>
      </c>
      <c r="J269" s="1" t="s">
        <v>3193</v>
      </c>
      <c r="K269" s="2"/>
      <c r="L269" s="1">
        <v>273.0</v>
      </c>
      <c r="M269" s="1"/>
      <c r="N269" s="1">
        <v>0.9612</v>
      </c>
      <c r="O269" s="1" t="s">
        <v>120</v>
      </c>
      <c r="P269" s="1" t="s">
        <v>5865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1" t="s">
        <v>37</v>
      </c>
      <c r="B270" s="1" t="s">
        <v>17</v>
      </c>
      <c r="C270" s="1">
        <v>694.0</v>
      </c>
      <c r="D270" s="1">
        <v>173.0</v>
      </c>
      <c r="E270" s="2"/>
      <c r="F270" s="1" t="s">
        <v>38</v>
      </c>
      <c r="G270" s="1" t="s">
        <v>254</v>
      </c>
      <c r="H270" s="1" t="s">
        <v>5866</v>
      </c>
      <c r="I270" s="1" t="s">
        <v>5867</v>
      </c>
      <c r="J270" s="1" t="s">
        <v>3193</v>
      </c>
      <c r="K270" s="2"/>
      <c r="L270" s="1">
        <v>260.0</v>
      </c>
      <c r="M270" s="1"/>
      <c r="N270" s="1">
        <v>5.147166666666666</v>
      </c>
      <c r="O270" s="1" t="s">
        <v>41</v>
      </c>
      <c r="P270" s="1" t="s">
        <v>5868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1" t="s">
        <v>24</v>
      </c>
      <c r="B271" s="1" t="s">
        <v>17</v>
      </c>
      <c r="C271" s="1">
        <v>369.0</v>
      </c>
      <c r="D271" s="1">
        <v>0.0</v>
      </c>
      <c r="E271" s="1" t="s">
        <v>25</v>
      </c>
      <c r="F271" s="1" t="s">
        <v>18</v>
      </c>
      <c r="G271" s="1" t="s">
        <v>19</v>
      </c>
      <c r="H271" s="1" t="s">
        <v>5869</v>
      </c>
      <c r="I271" s="1" t="s">
        <v>5870</v>
      </c>
      <c r="J271" s="1" t="s">
        <v>5870</v>
      </c>
      <c r="K271" s="2"/>
      <c r="L271" s="1">
        <v>-6.0</v>
      </c>
      <c r="M271" s="1"/>
      <c r="N271" s="1">
        <v>8.745033333333334</v>
      </c>
      <c r="O271" s="1" t="s">
        <v>5011</v>
      </c>
      <c r="P271" s="1" t="s">
        <v>5871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1" t="s">
        <v>37</v>
      </c>
      <c r="B272" s="1" t="s">
        <v>17</v>
      </c>
      <c r="C272" s="3">
        <v>398.0</v>
      </c>
      <c r="D272" s="1">
        <v>100.0</v>
      </c>
      <c r="E272" s="2"/>
      <c r="F272" s="1" t="s">
        <v>38</v>
      </c>
      <c r="G272" s="1" t="s">
        <v>254</v>
      </c>
      <c r="H272" s="1" t="s">
        <v>5872</v>
      </c>
      <c r="I272" s="1" t="s">
        <v>5873</v>
      </c>
      <c r="J272" s="1" t="s">
        <v>3193</v>
      </c>
      <c r="K272" s="2"/>
      <c r="L272" s="1">
        <v>277.0</v>
      </c>
      <c r="M272" s="1"/>
      <c r="N272" s="1">
        <v>8.960583333333334</v>
      </c>
      <c r="O272" s="1" t="s">
        <v>41</v>
      </c>
      <c r="P272" s="1" t="s">
        <v>5874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1" t="s">
        <v>16</v>
      </c>
      <c r="B273" s="1" t="s">
        <v>311</v>
      </c>
      <c r="C273" s="3">
        <v>513.0</v>
      </c>
      <c r="D273" s="1">
        <v>0.0</v>
      </c>
      <c r="E273" s="2"/>
      <c r="F273" s="1" t="s">
        <v>18</v>
      </c>
      <c r="G273" s="1" t="s">
        <v>45</v>
      </c>
      <c r="H273" s="1" t="s">
        <v>5875</v>
      </c>
      <c r="I273" s="1" t="s">
        <v>5876</v>
      </c>
      <c r="J273" s="1" t="s">
        <v>5876</v>
      </c>
      <c r="K273" s="2"/>
      <c r="L273" s="1">
        <v>-2.0</v>
      </c>
      <c r="M273" s="1"/>
      <c r="N273" s="1">
        <v>17.814633333333333</v>
      </c>
      <c r="O273" s="1" t="s">
        <v>4965</v>
      </c>
      <c r="P273" s="1" t="s">
        <v>5877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1" t="s">
        <v>16</v>
      </c>
      <c r="B274" s="1" t="s">
        <v>311</v>
      </c>
      <c r="C274" s="1">
        <v>313.0</v>
      </c>
      <c r="D274" s="1">
        <v>0.0</v>
      </c>
      <c r="E274" s="2"/>
      <c r="F274" s="1" t="s">
        <v>18</v>
      </c>
      <c r="G274" s="1" t="s">
        <v>45</v>
      </c>
      <c r="H274" s="1" t="s">
        <v>5878</v>
      </c>
      <c r="I274" s="1" t="s">
        <v>5879</v>
      </c>
      <c r="J274" s="1" t="s">
        <v>5879</v>
      </c>
      <c r="K274" s="2"/>
      <c r="L274" s="1">
        <v>-7.0</v>
      </c>
      <c r="M274" s="1"/>
      <c r="N274" s="1">
        <v>7.021583333333333</v>
      </c>
      <c r="O274" s="1" t="s">
        <v>4965</v>
      </c>
      <c r="P274" s="1" t="s">
        <v>5880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1" t="s">
        <v>16</v>
      </c>
      <c r="B275" s="1" t="s">
        <v>1083</v>
      </c>
      <c r="C275" s="1">
        <v>329.0</v>
      </c>
      <c r="D275" s="1">
        <v>0.0</v>
      </c>
      <c r="E275" s="2"/>
      <c r="F275" s="1" t="s">
        <v>18</v>
      </c>
      <c r="G275" s="1" t="s">
        <v>19</v>
      </c>
      <c r="H275" s="1" t="s">
        <v>5881</v>
      </c>
      <c r="I275" s="1" t="s">
        <v>5882</v>
      </c>
      <c r="J275" s="1" t="s">
        <v>5882</v>
      </c>
      <c r="K275" s="2"/>
      <c r="L275" s="1">
        <v>-6.0</v>
      </c>
      <c r="M275" s="1"/>
      <c r="N275" s="1">
        <v>8.993916666666667</v>
      </c>
      <c r="O275" s="1" t="s">
        <v>4965</v>
      </c>
      <c r="P275" s="1" t="s">
        <v>5883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1" t="s">
        <v>37</v>
      </c>
      <c r="B276" s="1" t="s">
        <v>17</v>
      </c>
      <c r="C276" s="1">
        <v>269.0</v>
      </c>
      <c r="D276" s="1">
        <v>0.0</v>
      </c>
      <c r="E276" s="1" t="s">
        <v>5517</v>
      </c>
      <c r="F276" s="1" t="s">
        <v>44</v>
      </c>
      <c r="G276" s="1" t="s">
        <v>45</v>
      </c>
      <c r="H276" s="1" t="s">
        <v>5884</v>
      </c>
      <c r="I276" s="1" t="s">
        <v>5885</v>
      </c>
      <c r="J276" s="1" t="s">
        <v>5886</v>
      </c>
      <c r="K276" s="1" t="s">
        <v>5887</v>
      </c>
      <c r="L276" s="1">
        <v>-15.0</v>
      </c>
      <c r="M276" s="1">
        <v>0.01105</v>
      </c>
      <c r="N276" s="1">
        <v>8.705716666666667</v>
      </c>
      <c r="O276" s="1" t="s">
        <v>41</v>
      </c>
      <c r="P276" s="1" t="s">
        <v>5888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1" t="s">
        <v>29</v>
      </c>
      <c r="B277" s="1" t="s">
        <v>311</v>
      </c>
      <c r="C277" s="1">
        <v>356.0</v>
      </c>
      <c r="D277" s="1">
        <v>0.0</v>
      </c>
      <c r="E277" s="1" t="s">
        <v>5889</v>
      </c>
      <c r="F277" s="1" t="s">
        <v>18</v>
      </c>
      <c r="G277" s="1" t="s">
        <v>19</v>
      </c>
      <c r="H277" s="1" t="s">
        <v>5890</v>
      </c>
      <c r="I277" s="1" t="s">
        <v>5891</v>
      </c>
      <c r="J277" s="1" t="s">
        <v>5891</v>
      </c>
      <c r="K277" s="2"/>
      <c r="L277" s="1">
        <v>-7.0</v>
      </c>
      <c r="M277" s="1"/>
      <c r="N277" s="1">
        <v>7.830616666666667</v>
      </c>
      <c r="O277" s="1" t="s">
        <v>4965</v>
      </c>
      <c r="P277" s="1" t="s">
        <v>5892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1" t="s">
        <v>117</v>
      </c>
      <c r="B278" s="1" t="s">
        <v>17</v>
      </c>
      <c r="C278" s="1">
        <v>20.0</v>
      </c>
      <c r="D278" s="1">
        <v>0.0</v>
      </c>
      <c r="E278" s="2"/>
      <c r="F278" s="1" t="s">
        <v>38</v>
      </c>
      <c r="G278" s="1" t="s">
        <v>45</v>
      </c>
      <c r="H278" s="1" t="s">
        <v>5893</v>
      </c>
      <c r="I278" s="1" t="s">
        <v>5894</v>
      </c>
      <c r="J278" s="1" t="s">
        <v>3193</v>
      </c>
      <c r="K278" s="2"/>
      <c r="L278" s="1">
        <v>321.0</v>
      </c>
      <c r="M278" s="1"/>
      <c r="N278" s="1">
        <v>2.79145</v>
      </c>
      <c r="O278" s="1" t="s">
        <v>120</v>
      </c>
      <c r="P278" s="1" t="s">
        <v>5895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1" t="s">
        <v>24</v>
      </c>
      <c r="B279" s="1" t="s">
        <v>17</v>
      </c>
      <c r="C279" s="3">
        <v>603.0</v>
      </c>
      <c r="D279" s="1">
        <v>0.0</v>
      </c>
      <c r="E279" s="1" t="s">
        <v>25</v>
      </c>
      <c r="F279" s="1" t="s">
        <v>18</v>
      </c>
      <c r="G279" s="1" t="s">
        <v>19</v>
      </c>
      <c r="H279" s="1" t="s">
        <v>5896</v>
      </c>
      <c r="I279" s="1" t="s">
        <v>5897</v>
      </c>
      <c r="J279" s="1" t="s">
        <v>5897</v>
      </c>
      <c r="K279" s="2"/>
      <c r="L279" s="1">
        <v>-4.0</v>
      </c>
      <c r="M279" s="1"/>
      <c r="N279" s="1">
        <v>15.06675</v>
      </c>
      <c r="O279" s="1" t="s">
        <v>5011</v>
      </c>
      <c r="P279" s="1" t="s">
        <v>5898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1" t="s">
        <v>117</v>
      </c>
      <c r="B280" s="1" t="s">
        <v>17</v>
      </c>
      <c r="C280" s="3">
        <v>119.0</v>
      </c>
      <c r="D280" s="1">
        <v>0.0</v>
      </c>
      <c r="E280" s="2"/>
      <c r="F280" s="1" t="s">
        <v>38</v>
      </c>
      <c r="G280" s="1" t="s">
        <v>45</v>
      </c>
      <c r="H280" s="1" t="s">
        <v>5899</v>
      </c>
      <c r="I280" s="1" t="s">
        <v>5900</v>
      </c>
      <c r="J280" s="1" t="s">
        <v>3193</v>
      </c>
      <c r="K280" s="2"/>
      <c r="L280" s="1">
        <v>326.0</v>
      </c>
      <c r="M280" s="1"/>
      <c r="N280" s="1">
        <v>8.547533333333334</v>
      </c>
      <c r="O280" s="1" t="s">
        <v>120</v>
      </c>
      <c r="P280" s="1" t="s">
        <v>5901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1" t="s">
        <v>117</v>
      </c>
      <c r="B281" s="1" t="s">
        <v>17</v>
      </c>
      <c r="C281" s="1">
        <v>119.0</v>
      </c>
      <c r="D281" s="1">
        <v>0.0</v>
      </c>
      <c r="E281" s="2"/>
      <c r="F281" s="1" t="s">
        <v>38</v>
      </c>
      <c r="G281" s="1" t="s">
        <v>45</v>
      </c>
      <c r="H281" s="1" t="s">
        <v>5902</v>
      </c>
      <c r="I281" s="1" t="s">
        <v>5903</v>
      </c>
      <c r="J281" s="1" t="s">
        <v>3193</v>
      </c>
      <c r="K281" s="2"/>
      <c r="L281" s="1">
        <v>327.0</v>
      </c>
      <c r="M281" s="1"/>
      <c r="N281" s="1">
        <v>8.588516666666667</v>
      </c>
      <c r="O281" s="1" t="s">
        <v>120</v>
      </c>
      <c r="P281" s="1" t="s">
        <v>5904</v>
      </c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1" t="s">
        <v>24</v>
      </c>
      <c r="B282" s="1" t="s">
        <v>17</v>
      </c>
      <c r="C282" s="3">
        <v>329.0</v>
      </c>
      <c r="D282" s="1">
        <v>0.0</v>
      </c>
      <c r="E282" s="1" t="s">
        <v>25</v>
      </c>
      <c r="F282" s="1" t="s">
        <v>18</v>
      </c>
      <c r="G282" s="1" t="s">
        <v>19</v>
      </c>
      <c r="H282" s="1" t="s">
        <v>5905</v>
      </c>
      <c r="I282" s="1" t="s">
        <v>5906</v>
      </c>
      <c r="J282" s="1" t="s">
        <v>5906</v>
      </c>
      <c r="K282" s="2"/>
      <c r="L282" s="1">
        <v>-4.0</v>
      </c>
      <c r="M282" s="1"/>
      <c r="N282" s="1">
        <v>12.037583333333334</v>
      </c>
      <c r="O282" s="1" t="s">
        <v>5011</v>
      </c>
      <c r="P282" s="1" t="s">
        <v>5907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1" t="s">
        <v>24</v>
      </c>
      <c r="B283" s="1" t="s">
        <v>17</v>
      </c>
      <c r="C283" s="3">
        <v>394.0</v>
      </c>
      <c r="D283" s="1">
        <v>0.0</v>
      </c>
      <c r="E283" s="1" t="s">
        <v>25</v>
      </c>
      <c r="F283" s="1" t="s">
        <v>18</v>
      </c>
      <c r="G283" s="1" t="s">
        <v>19</v>
      </c>
      <c r="H283" s="1" t="s">
        <v>5908</v>
      </c>
      <c r="I283" s="1" t="s">
        <v>5909</v>
      </c>
      <c r="J283" s="1" t="s">
        <v>5909</v>
      </c>
      <c r="K283" s="2"/>
      <c r="L283" s="1">
        <v>10.0</v>
      </c>
      <c r="M283" s="1"/>
      <c r="N283" s="1">
        <v>25.9113</v>
      </c>
      <c r="O283" s="1" t="s">
        <v>5011</v>
      </c>
      <c r="P283" s="1" t="s">
        <v>5910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1" t="s">
        <v>29</v>
      </c>
      <c r="B284" s="1" t="s">
        <v>311</v>
      </c>
      <c r="C284" s="1">
        <v>264.0</v>
      </c>
      <c r="D284" s="1">
        <v>0.0</v>
      </c>
      <c r="E284" s="1" t="s">
        <v>5911</v>
      </c>
      <c r="F284" s="1" t="s">
        <v>18</v>
      </c>
      <c r="G284" s="1" t="s">
        <v>19</v>
      </c>
      <c r="H284" s="1" t="s">
        <v>5912</v>
      </c>
      <c r="I284" s="1" t="s">
        <v>5913</v>
      </c>
      <c r="J284" s="1" t="s">
        <v>5913</v>
      </c>
      <c r="K284" s="2"/>
      <c r="L284" s="1">
        <v>-2.0</v>
      </c>
      <c r="M284" s="1"/>
      <c r="N284" s="1">
        <v>12.232333333333333</v>
      </c>
      <c r="O284" s="1" t="s">
        <v>4965</v>
      </c>
      <c r="P284" s="1" t="s">
        <v>5914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1" t="s">
        <v>24</v>
      </c>
      <c r="B285" s="1" t="s">
        <v>17</v>
      </c>
      <c r="C285" s="1">
        <v>264.0</v>
      </c>
      <c r="D285" s="1">
        <v>0.0</v>
      </c>
      <c r="E285" s="2"/>
      <c r="F285" s="1" t="s">
        <v>38</v>
      </c>
      <c r="G285" s="1" t="s">
        <v>19</v>
      </c>
      <c r="H285" s="1" t="s">
        <v>5915</v>
      </c>
      <c r="I285" s="1" t="s">
        <v>5916</v>
      </c>
      <c r="J285" s="1" t="s">
        <v>5916</v>
      </c>
      <c r="K285" s="2"/>
      <c r="L285" s="1">
        <v>-8.0</v>
      </c>
      <c r="M285" s="1"/>
      <c r="N285" s="1">
        <v>6.295116666666667</v>
      </c>
      <c r="O285" s="1" t="s">
        <v>5011</v>
      </c>
      <c r="P285" s="1" t="s">
        <v>5428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1" t="s">
        <v>37</v>
      </c>
      <c r="B286" s="1" t="s">
        <v>17</v>
      </c>
      <c r="C286" s="1">
        <v>253.0</v>
      </c>
      <c r="D286" s="1">
        <v>73.0</v>
      </c>
      <c r="E286" s="2"/>
      <c r="F286" s="1" t="s">
        <v>38</v>
      </c>
      <c r="G286" s="1" t="s">
        <v>254</v>
      </c>
      <c r="H286" s="1" t="s">
        <v>5917</v>
      </c>
      <c r="I286" s="1" t="s">
        <v>5918</v>
      </c>
      <c r="J286" s="1" t="s">
        <v>3193</v>
      </c>
      <c r="K286" s="2"/>
      <c r="L286" s="1">
        <v>321.0</v>
      </c>
      <c r="M286" s="1"/>
      <c r="N286" s="1">
        <v>12.466866666666666</v>
      </c>
      <c r="O286" s="1" t="s">
        <v>41</v>
      </c>
      <c r="P286" s="1" t="s">
        <v>5919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1" t="s">
        <v>16</v>
      </c>
      <c r="B287" s="1" t="s">
        <v>311</v>
      </c>
      <c r="C287" s="1">
        <v>313.0</v>
      </c>
      <c r="D287" s="1">
        <v>0.0</v>
      </c>
      <c r="E287" s="2"/>
      <c r="F287" s="1" t="s">
        <v>18</v>
      </c>
      <c r="G287" s="1" t="s">
        <v>19</v>
      </c>
      <c r="H287" s="1" t="s">
        <v>5920</v>
      </c>
      <c r="I287" s="1" t="s">
        <v>5921</v>
      </c>
      <c r="J287" s="1" t="s">
        <v>5921</v>
      </c>
      <c r="K287" s="2"/>
      <c r="L287" s="1">
        <v>-3.0</v>
      </c>
      <c r="M287" s="1"/>
      <c r="N287" s="1">
        <v>11.06825</v>
      </c>
      <c r="O287" s="1" t="s">
        <v>4965</v>
      </c>
      <c r="P287" s="1" t="s">
        <v>5922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1" t="s">
        <v>16</v>
      </c>
      <c r="B288" s="1" t="s">
        <v>311</v>
      </c>
      <c r="C288" s="3">
        <v>329.0</v>
      </c>
      <c r="D288" s="1">
        <v>0.0</v>
      </c>
      <c r="E288" s="2"/>
      <c r="F288" s="1" t="s">
        <v>18</v>
      </c>
      <c r="G288" s="1" t="s">
        <v>45</v>
      </c>
      <c r="H288" s="1" t="s">
        <v>5923</v>
      </c>
      <c r="I288" s="1" t="s">
        <v>5924</v>
      </c>
      <c r="J288" s="1" t="s">
        <v>5924</v>
      </c>
      <c r="K288" s="2"/>
      <c r="L288" s="1">
        <v>-1.0</v>
      </c>
      <c r="M288" s="1"/>
      <c r="N288" s="1">
        <v>13.254066666666667</v>
      </c>
      <c r="O288" s="1" t="s">
        <v>4965</v>
      </c>
      <c r="P288" s="1" t="s">
        <v>5925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1" t="s">
        <v>16</v>
      </c>
      <c r="B289" s="1" t="s">
        <v>311</v>
      </c>
      <c r="C289" s="3">
        <v>329.0</v>
      </c>
      <c r="D289" s="1">
        <v>0.0</v>
      </c>
      <c r="E289" s="2"/>
      <c r="F289" s="1" t="s">
        <v>18</v>
      </c>
      <c r="G289" s="1" t="s">
        <v>19</v>
      </c>
      <c r="H289" s="1" t="s">
        <v>5926</v>
      </c>
      <c r="I289" s="1" t="s">
        <v>5927</v>
      </c>
      <c r="J289" s="1" t="s">
        <v>5927</v>
      </c>
      <c r="K289" s="2"/>
      <c r="L289" s="1">
        <v>-5.0</v>
      </c>
      <c r="M289" s="1"/>
      <c r="N289" s="1">
        <v>9.3697</v>
      </c>
      <c r="O289" s="1" t="s">
        <v>4965</v>
      </c>
      <c r="P289" s="1" t="s">
        <v>5928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1" t="s">
        <v>16</v>
      </c>
      <c r="B290" s="1" t="s">
        <v>311</v>
      </c>
      <c r="C290" s="3">
        <v>358.0</v>
      </c>
      <c r="D290" s="1">
        <v>0.0</v>
      </c>
      <c r="E290" s="2"/>
      <c r="F290" s="1" t="s">
        <v>18</v>
      </c>
      <c r="G290" s="1" t="s">
        <v>19</v>
      </c>
      <c r="H290" s="1" t="s">
        <v>5929</v>
      </c>
      <c r="I290" s="1" t="s">
        <v>5930</v>
      </c>
      <c r="J290" s="1" t="s">
        <v>5930</v>
      </c>
      <c r="K290" s="2"/>
      <c r="L290" s="1">
        <v>-6.0</v>
      </c>
      <c r="M290" s="1"/>
      <c r="N290" s="1">
        <v>8.021083333333333</v>
      </c>
      <c r="O290" s="1" t="s">
        <v>4965</v>
      </c>
      <c r="P290" s="1" t="s">
        <v>5931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1" t="s">
        <v>37</v>
      </c>
      <c r="B291" s="1" t="s">
        <v>17</v>
      </c>
      <c r="C291" s="1">
        <v>199.0</v>
      </c>
      <c r="D291" s="1">
        <v>50.0</v>
      </c>
      <c r="E291" s="2"/>
      <c r="F291" s="1" t="s">
        <v>38</v>
      </c>
      <c r="G291" s="1" t="s">
        <v>19</v>
      </c>
      <c r="H291" s="1" t="s">
        <v>5932</v>
      </c>
      <c r="I291" s="1" t="s">
        <v>5933</v>
      </c>
      <c r="J291" s="1" t="s">
        <v>3193</v>
      </c>
      <c r="K291" s="2"/>
      <c r="L291" s="1">
        <v>333.0</v>
      </c>
      <c r="M291" s="1"/>
      <c r="N291" s="1">
        <v>19.73005</v>
      </c>
      <c r="O291" s="1" t="s">
        <v>41</v>
      </c>
      <c r="P291" s="1" t="s">
        <v>5934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1" t="s">
        <v>24</v>
      </c>
      <c r="B292" s="1" t="s">
        <v>17</v>
      </c>
      <c r="C292" s="1">
        <v>329.0</v>
      </c>
      <c r="D292" s="1">
        <v>0.0</v>
      </c>
      <c r="E292" s="1" t="s">
        <v>25</v>
      </c>
      <c r="F292" s="1" t="s">
        <v>18</v>
      </c>
      <c r="G292" s="1" t="s">
        <v>19</v>
      </c>
      <c r="H292" s="1" t="s">
        <v>5935</v>
      </c>
      <c r="I292" s="1" t="s">
        <v>5936</v>
      </c>
      <c r="J292" s="1" t="s">
        <v>5936</v>
      </c>
      <c r="K292" s="2"/>
      <c r="L292" s="1">
        <v>1.0</v>
      </c>
      <c r="M292" s="1"/>
      <c r="N292" s="1">
        <v>16.310866666666666</v>
      </c>
      <c r="O292" s="1" t="s">
        <v>5011</v>
      </c>
      <c r="P292" s="1" t="s">
        <v>5937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1" t="s">
        <v>117</v>
      </c>
      <c r="B293" s="1" t="s">
        <v>17</v>
      </c>
      <c r="C293" s="1">
        <v>119.0</v>
      </c>
      <c r="D293" s="1">
        <v>0.0</v>
      </c>
      <c r="E293" s="2"/>
      <c r="F293" s="1" t="s">
        <v>38</v>
      </c>
      <c r="G293" s="1" t="s">
        <v>45</v>
      </c>
      <c r="H293" s="1" t="s">
        <v>5938</v>
      </c>
      <c r="I293" s="1" t="s">
        <v>5939</v>
      </c>
      <c r="J293" s="1" t="s">
        <v>3193</v>
      </c>
      <c r="K293" s="2"/>
      <c r="L293" s="1">
        <v>346.0</v>
      </c>
      <c r="M293" s="1"/>
      <c r="N293" s="1">
        <v>4.428333333333334</v>
      </c>
      <c r="O293" s="1" t="s">
        <v>120</v>
      </c>
      <c r="P293" s="1" t="s">
        <v>5940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1" t="s">
        <v>24</v>
      </c>
      <c r="B294" s="1" t="s">
        <v>17</v>
      </c>
      <c r="C294" s="1">
        <v>787.0</v>
      </c>
      <c r="D294" s="1">
        <v>0.0</v>
      </c>
      <c r="E294" s="1" t="s">
        <v>25</v>
      </c>
      <c r="F294" s="1" t="s">
        <v>18</v>
      </c>
      <c r="G294" s="1" t="s">
        <v>19</v>
      </c>
      <c r="H294" s="1" t="s">
        <v>5941</v>
      </c>
      <c r="I294" s="1" t="s">
        <v>5942</v>
      </c>
      <c r="J294" s="1" t="s">
        <v>5942</v>
      </c>
      <c r="K294" s="2"/>
      <c r="L294" s="1">
        <v>-10.0</v>
      </c>
      <c r="M294" s="1"/>
      <c r="N294" s="1">
        <v>9.2411</v>
      </c>
      <c r="O294" s="1" t="s">
        <v>5011</v>
      </c>
      <c r="P294" s="1" t="s">
        <v>5943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1" t="s">
        <v>24</v>
      </c>
      <c r="B295" s="1" t="s">
        <v>17</v>
      </c>
      <c r="C295" s="1">
        <v>224.0</v>
      </c>
      <c r="D295" s="1">
        <v>0.0</v>
      </c>
      <c r="E295" s="1" t="s">
        <v>25</v>
      </c>
      <c r="F295" s="1" t="s">
        <v>18</v>
      </c>
      <c r="G295" s="1" t="s">
        <v>19</v>
      </c>
      <c r="H295" s="1" t="s">
        <v>5944</v>
      </c>
      <c r="I295" s="1" t="s">
        <v>5945</v>
      </c>
      <c r="J295" s="1" t="s">
        <v>5945</v>
      </c>
      <c r="K295" s="2"/>
      <c r="L295" s="1">
        <v>-10.0</v>
      </c>
      <c r="M295" s="1"/>
      <c r="N295" s="1">
        <v>4.840516666666667</v>
      </c>
      <c r="O295" s="1" t="s">
        <v>5011</v>
      </c>
      <c r="P295" s="1" t="s">
        <v>5077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1" t="s">
        <v>117</v>
      </c>
      <c r="B296" s="1" t="s">
        <v>17</v>
      </c>
      <c r="C296" s="1">
        <v>39.0</v>
      </c>
      <c r="D296" s="1">
        <v>0.0</v>
      </c>
      <c r="E296" s="2"/>
      <c r="F296" s="1" t="s">
        <v>38</v>
      </c>
      <c r="G296" s="1" t="s">
        <v>45</v>
      </c>
      <c r="H296" s="1" t="s">
        <v>5946</v>
      </c>
      <c r="I296" s="1" t="s">
        <v>5947</v>
      </c>
      <c r="J296" s="1" t="s">
        <v>3193</v>
      </c>
      <c r="K296" s="2"/>
      <c r="L296" s="1">
        <v>355.0</v>
      </c>
      <c r="M296" s="1"/>
      <c r="N296" s="1">
        <v>2.1919</v>
      </c>
      <c r="O296" s="1" t="s">
        <v>120</v>
      </c>
      <c r="P296" s="1" t="s">
        <v>5948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1" t="s">
        <v>117</v>
      </c>
      <c r="B297" s="1" t="s">
        <v>17</v>
      </c>
      <c r="C297" s="1">
        <v>119.0</v>
      </c>
      <c r="D297" s="1">
        <v>0.0</v>
      </c>
      <c r="E297" s="2"/>
      <c r="F297" s="1" t="s">
        <v>38</v>
      </c>
      <c r="G297" s="1" t="s">
        <v>45</v>
      </c>
      <c r="H297" s="1" t="s">
        <v>5949</v>
      </c>
      <c r="I297" s="1" t="s">
        <v>5950</v>
      </c>
      <c r="J297" s="1" t="s">
        <v>3193</v>
      </c>
      <c r="K297" s="2"/>
      <c r="L297" s="1">
        <v>357.0</v>
      </c>
      <c r="M297" s="1"/>
      <c r="N297" s="1">
        <v>4.193133333333333</v>
      </c>
      <c r="O297" s="1" t="s">
        <v>120</v>
      </c>
      <c r="P297" s="1" t="s">
        <v>5951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1" t="s">
        <v>16</v>
      </c>
      <c r="B298" s="1" t="s">
        <v>311</v>
      </c>
      <c r="C298" s="1">
        <v>812.0</v>
      </c>
      <c r="D298" s="1">
        <v>0.0</v>
      </c>
      <c r="E298" s="2"/>
      <c r="F298" s="1" t="s">
        <v>18</v>
      </c>
      <c r="G298" s="1" t="s">
        <v>19</v>
      </c>
      <c r="H298" s="1" t="s">
        <v>5952</v>
      </c>
      <c r="I298" s="1" t="s">
        <v>5953</v>
      </c>
      <c r="J298" s="1" t="s">
        <v>5953</v>
      </c>
      <c r="K298" s="2"/>
      <c r="L298" s="1">
        <v>-11.0</v>
      </c>
      <c r="M298" s="1"/>
      <c r="N298" s="1">
        <v>8.5889</v>
      </c>
      <c r="O298" s="1" t="s">
        <v>4965</v>
      </c>
      <c r="P298" s="1" t="s">
        <v>5954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1" t="s">
        <v>37</v>
      </c>
      <c r="B299" s="1" t="s">
        <v>17</v>
      </c>
      <c r="C299" s="1">
        <v>398.0</v>
      </c>
      <c r="D299" s="1">
        <v>100.0</v>
      </c>
      <c r="E299" s="2"/>
      <c r="F299" s="1" t="s">
        <v>38</v>
      </c>
      <c r="G299" s="1" t="s">
        <v>254</v>
      </c>
      <c r="H299" s="1" t="s">
        <v>5955</v>
      </c>
      <c r="I299" s="1" t="s">
        <v>5956</v>
      </c>
      <c r="J299" s="1" t="s">
        <v>3193</v>
      </c>
      <c r="K299" s="2"/>
      <c r="L299" s="1">
        <v>354.0</v>
      </c>
      <c r="M299" s="1"/>
      <c r="N299" s="1">
        <v>9.719833333333334</v>
      </c>
      <c r="O299" s="1" t="s">
        <v>41</v>
      </c>
      <c r="P299" s="1" t="s">
        <v>5638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1" t="s">
        <v>29</v>
      </c>
      <c r="B300" s="1" t="s">
        <v>311</v>
      </c>
      <c r="C300" s="1">
        <v>528.0</v>
      </c>
      <c r="D300" s="1">
        <v>0.0</v>
      </c>
      <c r="E300" s="1" t="s">
        <v>5957</v>
      </c>
      <c r="F300" s="1" t="s">
        <v>18</v>
      </c>
      <c r="G300" s="1" t="s">
        <v>19</v>
      </c>
      <c r="H300" s="1" t="s">
        <v>5958</v>
      </c>
      <c r="I300" s="1" t="s">
        <v>5959</v>
      </c>
      <c r="J300" s="1" t="s">
        <v>5959</v>
      </c>
      <c r="K300" s="2"/>
      <c r="L300" s="1">
        <v>-10.0</v>
      </c>
      <c r="M300" s="1"/>
      <c r="N300" s="1">
        <v>9.916666666666666</v>
      </c>
      <c r="O300" s="1" t="s">
        <v>4965</v>
      </c>
      <c r="P300" s="1" t="s">
        <v>3340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1" t="s">
        <v>16</v>
      </c>
      <c r="B301" s="1" t="s">
        <v>311</v>
      </c>
      <c r="C301" s="1">
        <v>386.0</v>
      </c>
      <c r="D301" s="1">
        <v>0.0</v>
      </c>
      <c r="E301" s="2"/>
      <c r="F301" s="1" t="s">
        <v>18</v>
      </c>
      <c r="G301" s="1" t="s">
        <v>19</v>
      </c>
      <c r="H301" s="1" t="s">
        <v>5960</v>
      </c>
      <c r="I301" s="1" t="s">
        <v>5961</v>
      </c>
      <c r="J301" s="1" t="s">
        <v>5961</v>
      </c>
      <c r="K301" s="2"/>
      <c r="L301" s="1">
        <v>-5.0</v>
      </c>
      <c r="M301" s="1"/>
      <c r="N301" s="1">
        <v>9.91</v>
      </c>
      <c r="O301" s="1" t="s">
        <v>4965</v>
      </c>
      <c r="P301" s="1" t="s">
        <v>5962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1" t="s">
        <v>24</v>
      </c>
      <c r="B302" s="1" t="s">
        <v>17</v>
      </c>
      <c r="C302" s="1">
        <v>329.0</v>
      </c>
      <c r="D302" s="1">
        <v>0.0</v>
      </c>
      <c r="E302" s="1" t="s">
        <v>25</v>
      </c>
      <c r="F302" s="1" t="s">
        <v>18</v>
      </c>
      <c r="G302" s="1" t="s">
        <v>19</v>
      </c>
      <c r="H302" s="1" t="s">
        <v>5963</v>
      </c>
      <c r="I302" s="1" t="s">
        <v>5964</v>
      </c>
      <c r="J302" s="1" t="s">
        <v>5964</v>
      </c>
      <c r="K302" s="2"/>
      <c r="L302" s="1">
        <v>-6.0</v>
      </c>
      <c r="M302" s="1"/>
      <c r="N302" s="1">
        <v>8.66145</v>
      </c>
      <c r="O302" s="1" t="s">
        <v>5011</v>
      </c>
      <c r="P302" s="1" t="s">
        <v>5965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1" t="s">
        <v>24</v>
      </c>
      <c r="B303" s="1" t="s">
        <v>17</v>
      </c>
      <c r="C303" s="1">
        <v>329.0</v>
      </c>
      <c r="D303" s="1">
        <v>0.0</v>
      </c>
      <c r="E303" s="1" t="s">
        <v>25</v>
      </c>
      <c r="F303" s="1" t="s">
        <v>18</v>
      </c>
      <c r="G303" s="1" t="s">
        <v>19</v>
      </c>
      <c r="H303" s="1" t="s">
        <v>5966</v>
      </c>
      <c r="I303" s="1" t="s">
        <v>5967</v>
      </c>
      <c r="J303" s="1" t="s">
        <v>5967</v>
      </c>
      <c r="K303" s="2"/>
      <c r="L303" s="1">
        <v>-7.0</v>
      </c>
      <c r="M303" s="1"/>
      <c r="N303" s="1">
        <v>7.1616</v>
      </c>
      <c r="O303" s="1" t="s">
        <v>5011</v>
      </c>
      <c r="P303" s="1" t="s">
        <v>5431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1" t="s">
        <v>117</v>
      </c>
      <c r="B304" s="1" t="s">
        <v>17</v>
      </c>
      <c r="C304" s="1">
        <v>374.0</v>
      </c>
      <c r="D304" s="1">
        <v>0.0</v>
      </c>
      <c r="E304" s="2"/>
      <c r="F304" s="1" t="s">
        <v>38</v>
      </c>
      <c r="G304" s="1" t="s">
        <v>45</v>
      </c>
      <c r="H304" s="1" t="s">
        <v>5968</v>
      </c>
      <c r="I304" s="1" t="s">
        <v>5969</v>
      </c>
      <c r="J304" s="1" t="s">
        <v>5969</v>
      </c>
      <c r="K304" s="2"/>
      <c r="L304" s="1">
        <v>0.0</v>
      </c>
      <c r="M304" s="1"/>
      <c r="N304" s="1">
        <v>6.071566666666667</v>
      </c>
      <c r="O304" s="1" t="s">
        <v>120</v>
      </c>
      <c r="P304" s="1" t="s">
        <v>5970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1" t="s">
        <v>16</v>
      </c>
      <c r="B305" s="1" t="s">
        <v>17</v>
      </c>
      <c r="C305" s="3">
        <v>274.0</v>
      </c>
      <c r="D305" s="1">
        <v>0.0</v>
      </c>
      <c r="E305" s="2"/>
      <c r="F305" s="1" t="s">
        <v>18</v>
      </c>
      <c r="G305" s="1" t="s">
        <v>19</v>
      </c>
      <c r="H305" s="1" t="s">
        <v>5971</v>
      </c>
      <c r="I305" s="1" t="s">
        <v>5972</v>
      </c>
      <c r="J305" s="1" t="s">
        <v>5972</v>
      </c>
      <c r="K305" s="2"/>
      <c r="L305" s="1">
        <v>-10.0</v>
      </c>
      <c r="M305" s="1"/>
      <c r="N305" s="1">
        <v>4.8725</v>
      </c>
      <c r="O305" s="1" t="s">
        <v>4965</v>
      </c>
      <c r="P305" s="1" t="s">
        <v>5973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1" t="s">
        <v>117</v>
      </c>
      <c r="B306" s="1" t="s">
        <v>17</v>
      </c>
      <c r="C306" s="1">
        <v>118.0</v>
      </c>
      <c r="D306" s="1">
        <v>0.0</v>
      </c>
      <c r="E306" s="2"/>
      <c r="F306" s="1" t="s">
        <v>38</v>
      </c>
      <c r="G306" s="1" t="s">
        <v>45</v>
      </c>
      <c r="H306" s="1" t="s">
        <v>5974</v>
      </c>
      <c r="I306" s="1" t="s">
        <v>5975</v>
      </c>
      <c r="J306" s="1" t="s">
        <v>5975</v>
      </c>
      <c r="K306" s="2"/>
      <c r="L306" s="1">
        <v>-4.0</v>
      </c>
      <c r="M306" s="1"/>
      <c r="N306" s="1">
        <v>1.7449333333333332</v>
      </c>
      <c r="O306" s="1" t="s">
        <v>120</v>
      </c>
      <c r="P306" s="1" t="s">
        <v>5976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1" t="s">
        <v>37</v>
      </c>
      <c r="B307" s="1" t="s">
        <v>17</v>
      </c>
      <c r="C307" s="1">
        <v>245.0</v>
      </c>
      <c r="D307" s="1">
        <v>61.0</v>
      </c>
      <c r="E307" s="2"/>
      <c r="F307" s="1" t="s">
        <v>38</v>
      </c>
      <c r="G307" s="1" t="s">
        <v>19</v>
      </c>
      <c r="H307" s="1" t="s">
        <v>5977</v>
      </c>
      <c r="I307" s="1" t="s">
        <v>5978</v>
      </c>
      <c r="J307" s="1" t="s">
        <v>5978</v>
      </c>
      <c r="K307" s="2"/>
      <c r="L307" s="1">
        <v>-2.0</v>
      </c>
      <c r="M307" s="1"/>
      <c r="N307" s="1">
        <v>16.055283333333332</v>
      </c>
      <c r="O307" s="1" t="s">
        <v>41</v>
      </c>
      <c r="P307" s="1" t="s">
        <v>5979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1" t="s">
        <v>117</v>
      </c>
      <c r="B308" s="1" t="s">
        <v>17</v>
      </c>
      <c r="C308" s="1">
        <v>49.0</v>
      </c>
      <c r="D308" s="1">
        <v>0.0</v>
      </c>
      <c r="E308" s="2"/>
      <c r="F308" s="1" t="s">
        <v>38</v>
      </c>
      <c r="G308" s="1" t="s">
        <v>45</v>
      </c>
      <c r="H308" s="1" t="s">
        <v>5980</v>
      </c>
      <c r="I308" s="1" t="s">
        <v>5981</v>
      </c>
      <c r="J308" s="1" t="s">
        <v>5981</v>
      </c>
      <c r="K308" s="2"/>
      <c r="L308" s="1">
        <v>-1.0</v>
      </c>
      <c r="M308" s="1"/>
      <c r="N308" s="1">
        <v>4.97245</v>
      </c>
      <c r="O308" s="1" t="s">
        <v>120</v>
      </c>
      <c r="P308" s="1" t="s">
        <v>5982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1" t="s">
        <v>16</v>
      </c>
      <c r="B309" s="1" t="s">
        <v>17</v>
      </c>
      <c r="C309" s="3">
        <v>658.0</v>
      </c>
      <c r="D309" s="1">
        <v>0.0</v>
      </c>
      <c r="E309" s="2"/>
      <c r="F309" s="1" t="s">
        <v>18</v>
      </c>
      <c r="G309" s="1" t="s">
        <v>19</v>
      </c>
      <c r="H309" s="1" t="s">
        <v>5983</v>
      </c>
      <c r="I309" s="1" t="s">
        <v>5984</v>
      </c>
      <c r="J309" s="1" t="s">
        <v>5984</v>
      </c>
      <c r="K309" s="2"/>
      <c r="L309" s="1">
        <v>-4.0</v>
      </c>
      <c r="M309" s="1"/>
      <c r="N309" s="1">
        <v>15.432483333333334</v>
      </c>
      <c r="O309" s="1" t="s">
        <v>4965</v>
      </c>
      <c r="P309" s="1" t="s">
        <v>5985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1" t="s">
        <v>16</v>
      </c>
      <c r="B310" s="1" t="s">
        <v>17</v>
      </c>
      <c r="C310" s="1">
        <v>289.0</v>
      </c>
      <c r="D310" s="1">
        <v>0.0</v>
      </c>
      <c r="E310" s="2"/>
      <c r="F310" s="1" t="s">
        <v>18</v>
      </c>
      <c r="G310" s="1" t="s">
        <v>19</v>
      </c>
      <c r="H310" s="1" t="s">
        <v>5986</v>
      </c>
      <c r="I310" s="1" t="s">
        <v>5987</v>
      </c>
      <c r="J310" s="1" t="s">
        <v>5987</v>
      </c>
      <c r="K310" s="2"/>
      <c r="L310" s="1">
        <v>-8.0</v>
      </c>
      <c r="M310" s="1"/>
      <c r="N310" s="1">
        <v>6.64665</v>
      </c>
      <c r="O310" s="1" t="s">
        <v>4965</v>
      </c>
      <c r="P310" s="1" t="s">
        <v>5988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1" t="s">
        <v>24</v>
      </c>
      <c r="B311" s="1" t="s">
        <v>17</v>
      </c>
      <c r="C311" s="1">
        <v>313.0</v>
      </c>
      <c r="D311" s="1">
        <v>0.0</v>
      </c>
      <c r="E311" s="1" t="s">
        <v>25</v>
      </c>
      <c r="F311" s="1" t="s">
        <v>18</v>
      </c>
      <c r="G311" s="1" t="s">
        <v>19</v>
      </c>
      <c r="H311" s="1" t="s">
        <v>5989</v>
      </c>
      <c r="I311" s="1" t="s">
        <v>5990</v>
      </c>
      <c r="J311" s="1" t="s">
        <v>5990</v>
      </c>
      <c r="K311" s="2"/>
      <c r="L311" s="1">
        <v>-3.0</v>
      </c>
      <c r="M311" s="1"/>
      <c r="N311" s="1">
        <v>11.024683333333334</v>
      </c>
      <c r="O311" s="1" t="s">
        <v>5011</v>
      </c>
      <c r="P311" s="1" t="s">
        <v>5991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1" t="s">
        <v>37</v>
      </c>
      <c r="B312" s="1" t="s">
        <v>17</v>
      </c>
      <c r="C312" s="1">
        <v>333.0</v>
      </c>
      <c r="D312" s="1">
        <v>83.0</v>
      </c>
      <c r="E312" s="2"/>
      <c r="F312" s="1" t="s">
        <v>38</v>
      </c>
      <c r="G312" s="1" t="s">
        <v>45</v>
      </c>
      <c r="H312" s="1" t="s">
        <v>5992</v>
      </c>
      <c r="I312" s="1" t="s">
        <v>5993</v>
      </c>
      <c r="J312" s="1" t="s">
        <v>5993</v>
      </c>
      <c r="K312" s="2"/>
      <c r="L312" s="1">
        <v>-10.0</v>
      </c>
      <c r="M312" s="1"/>
      <c r="N312" s="1">
        <v>8.917166666666667</v>
      </c>
      <c r="O312" s="1" t="s">
        <v>41</v>
      </c>
      <c r="P312" s="1" t="s">
        <v>5994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1" t="s">
        <v>117</v>
      </c>
      <c r="B313" s="1" t="s">
        <v>17</v>
      </c>
      <c r="C313" s="1">
        <v>39.0</v>
      </c>
      <c r="D313" s="1">
        <v>0.0</v>
      </c>
      <c r="E313" s="2"/>
      <c r="F313" s="1" t="s">
        <v>38</v>
      </c>
      <c r="G313" s="1" t="s">
        <v>45</v>
      </c>
      <c r="H313" s="1" t="s">
        <v>5995</v>
      </c>
      <c r="I313" s="1" t="s">
        <v>5996</v>
      </c>
      <c r="J313" s="1" t="s">
        <v>5996</v>
      </c>
      <c r="K313" s="2"/>
      <c r="L313" s="1">
        <v>1.0</v>
      </c>
      <c r="M313" s="1"/>
      <c r="N313" s="1">
        <v>7.784516666666667</v>
      </c>
      <c r="O313" s="1" t="s">
        <v>120</v>
      </c>
      <c r="P313" s="1" t="s">
        <v>5997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1" t="s">
        <v>37</v>
      </c>
      <c r="B314" s="1" t="s">
        <v>17</v>
      </c>
      <c r="C314" s="1">
        <v>254.0</v>
      </c>
      <c r="D314" s="1">
        <v>0.0</v>
      </c>
      <c r="E314" s="1" t="s">
        <v>5517</v>
      </c>
      <c r="F314" s="1" t="s">
        <v>44</v>
      </c>
      <c r="G314" s="1" t="s">
        <v>19</v>
      </c>
      <c r="H314" s="1" t="s">
        <v>5998</v>
      </c>
      <c r="I314" s="1" t="s">
        <v>5999</v>
      </c>
      <c r="J314" s="1" t="s">
        <v>6000</v>
      </c>
      <c r="K314" s="1" t="s">
        <v>6001</v>
      </c>
      <c r="L314" s="1">
        <v>-4.0</v>
      </c>
      <c r="M314" s="1">
        <v>0.01665</v>
      </c>
      <c r="N314" s="1">
        <v>9.478583333333333</v>
      </c>
      <c r="O314" s="1" t="s">
        <v>41</v>
      </c>
      <c r="P314" s="1" t="s">
        <v>6002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1" t="s">
        <v>16</v>
      </c>
      <c r="B315" s="1" t="s">
        <v>17</v>
      </c>
      <c r="C315" s="1">
        <v>274.0</v>
      </c>
      <c r="D315" s="1">
        <v>0.0</v>
      </c>
      <c r="E315" s="2"/>
      <c r="F315" s="1" t="s">
        <v>18</v>
      </c>
      <c r="G315" s="1" t="s">
        <v>45</v>
      </c>
      <c r="H315" s="1" t="s">
        <v>6003</v>
      </c>
      <c r="I315" s="1" t="s">
        <v>6004</v>
      </c>
      <c r="J315" s="1" t="s">
        <v>6004</v>
      </c>
      <c r="K315" s="2"/>
      <c r="L315" s="1">
        <v>-7.0</v>
      </c>
      <c r="M315" s="1"/>
      <c r="N315" s="1">
        <v>7.252466666666667</v>
      </c>
      <c r="O315" s="1" t="s">
        <v>4965</v>
      </c>
      <c r="P315" s="1" t="s">
        <v>6005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1" t="s">
        <v>117</v>
      </c>
      <c r="B316" s="1" t="s">
        <v>17</v>
      </c>
      <c r="C316" s="3">
        <v>236.0</v>
      </c>
      <c r="D316" s="1">
        <v>0.0</v>
      </c>
      <c r="E316" s="1" t="s">
        <v>5517</v>
      </c>
      <c r="F316" s="1" t="s">
        <v>44</v>
      </c>
      <c r="G316" s="1" t="s">
        <v>45</v>
      </c>
      <c r="H316" s="1" t="s">
        <v>6006</v>
      </c>
      <c r="I316" s="1" t="s">
        <v>6007</v>
      </c>
      <c r="J316" s="1" t="s">
        <v>6008</v>
      </c>
      <c r="K316" s="1" t="s">
        <v>6009</v>
      </c>
      <c r="L316" s="1">
        <v>-19.0</v>
      </c>
      <c r="M316" s="1">
        <v>0.007266666666666667</v>
      </c>
      <c r="N316" s="1">
        <v>0.49646666666666667</v>
      </c>
      <c r="O316" s="1" t="s">
        <v>120</v>
      </c>
      <c r="P316" s="1" t="s">
        <v>6010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1" t="s">
        <v>16</v>
      </c>
      <c r="B317" s="1" t="s">
        <v>17</v>
      </c>
      <c r="C317" s="3">
        <v>602.0</v>
      </c>
      <c r="D317" s="1">
        <v>0.0</v>
      </c>
      <c r="E317" s="2"/>
      <c r="F317" s="1" t="s">
        <v>18</v>
      </c>
      <c r="G317" s="1" t="s">
        <v>45</v>
      </c>
      <c r="H317" s="1" t="s">
        <v>6011</v>
      </c>
      <c r="I317" s="1" t="s">
        <v>6012</v>
      </c>
      <c r="J317" s="1" t="s">
        <v>6012</v>
      </c>
      <c r="K317" s="2"/>
      <c r="L317" s="1">
        <v>-8.0</v>
      </c>
      <c r="M317" s="1"/>
      <c r="N317" s="1">
        <v>11.51895</v>
      </c>
      <c r="O317" s="1" t="s">
        <v>4965</v>
      </c>
      <c r="P317" s="1" t="s">
        <v>6013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1" t="s">
        <v>37</v>
      </c>
      <c r="B318" s="1" t="s">
        <v>17</v>
      </c>
      <c r="C318" s="1">
        <v>417.0</v>
      </c>
      <c r="D318" s="1">
        <v>0.0</v>
      </c>
      <c r="E318" s="1" t="s">
        <v>5078</v>
      </c>
      <c r="F318" s="1" t="s">
        <v>44</v>
      </c>
      <c r="G318" s="1" t="s">
        <v>45</v>
      </c>
      <c r="H318" s="1" t="s">
        <v>6014</v>
      </c>
      <c r="I318" s="1" t="s">
        <v>6015</v>
      </c>
      <c r="J318" s="1" t="s">
        <v>6016</v>
      </c>
      <c r="K318" s="1" t="s">
        <v>6017</v>
      </c>
      <c r="L318" s="1">
        <v>-28.0</v>
      </c>
      <c r="M318" s="1">
        <v>0.009116666666666667</v>
      </c>
      <c r="N318" s="1">
        <v>7.2146333333333335</v>
      </c>
      <c r="O318" s="1" t="s">
        <v>41</v>
      </c>
      <c r="P318" s="1" t="s">
        <v>6018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1" t="s">
        <v>16</v>
      </c>
      <c r="B319" s="1" t="s">
        <v>17</v>
      </c>
      <c r="C319" s="3">
        <v>458.0</v>
      </c>
      <c r="D319" s="1">
        <v>0.0</v>
      </c>
      <c r="E319" s="2"/>
      <c r="F319" s="1" t="s">
        <v>18</v>
      </c>
      <c r="G319" s="1" t="s">
        <v>19</v>
      </c>
      <c r="H319" s="1" t="s">
        <v>6019</v>
      </c>
      <c r="I319" s="1" t="s">
        <v>6020</v>
      </c>
      <c r="J319" s="1" t="s">
        <v>6020</v>
      </c>
      <c r="K319" s="2"/>
      <c r="L319" s="1">
        <v>-8.0</v>
      </c>
      <c r="M319" s="1"/>
      <c r="N319" s="1">
        <v>6.8366</v>
      </c>
      <c r="O319" s="1" t="s">
        <v>4965</v>
      </c>
      <c r="P319" s="1" t="s">
        <v>6021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1" t="s">
        <v>117</v>
      </c>
      <c r="B320" s="1" t="s">
        <v>17</v>
      </c>
      <c r="C320" s="1">
        <v>747.0</v>
      </c>
      <c r="D320" s="1">
        <v>0.0</v>
      </c>
      <c r="E320" s="2"/>
      <c r="F320" s="1" t="s">
        <v>38</v>
      </c>
      <c r="G320" s="1" t="s">
        <v>45</v>
      </c>
      <c r="H320" s="1" t="s">
        <v>6022</v>
      </c>
      <c r="I320" s="1" t="s">
        <v>6023</v>
      </c>
      <c r="J320" s="1" t="s">
        <v>6023</v>
      </c>
      <c r="K320" s="2"/>
      <c r="L320" s="1">
        <v>0.0</v>
      </c>
      <c r="M320" s="1"/>
      <c r="N320" s="1">
        <v>11.619416666666666</v>
      </c>
      <c r="O320" s="1" t="s">
        <v>120</v>
      </c>
      <c r="P320" s="1" t="s">
        <v>6024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1" t="s">
        <v>16</v>
      </c>
      <c r="B321" s="1" t="s">
        <v>17</v>
      </c>
      <c r="C321" s="1">
        <v>321.0</v>
      </c>
      <c r="D321" s="1">
        <v>0.0</v>
      </c>
      <c r="E321" s="2"/>
      <c r="F321" s="1" t="s">
        <v>18</v>
      </c>
      <c r="G321" s="1" t="s">
        <v>19</v>
      </c>
      <c r="H321" s="1" t="s">
        <v>6025</v>
      </c>
      <c r="I321" s="1" t="s">
        <v>6026</v>
      </c>
      <c r="J321" s="1" t="s">
        <v>6026</v>
      </c>
      <c r="K321" s="2"/>
      <c r="L321" s="1">
        <v>-6.0</v>
      </c>
      <c r="M321" s="1"/>
      <c r="N321" s="1">
        <v>8.229216666666666</v>
      </c>
      <c r="O321" s="1" t="s">
        <v>4965</v>
      </c>
      <c r="P321" s="1" t="s">
        <v>6027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1" t="s">
        <v>16</v>
      </c>
      <c r="B322" s="1" t="s">
        <v>17</v>
      </c>
      <c r="C322" s="3">
        <v>329.0</v>
      </c>
      <c r="D322" s="1">
        <v>0.0</v>
      </c>
      <c r="E322" s="2"/>
      <c r="F322" s="1" t="s">
        <v>18</v>
      </c>
      <c r="G322" s="1" t="s">
        <v>19</v>
      </c>
      <c r="H322" s="1" t="s">
        <v>6028</v>
      </c>
      <c r="I322" s="1" t="s">
        <v>6029</v>
      </c>
      <c r="J322" s="1" t="s">
        <v>6029</v>
      </c>
      <c r="K322" s="2"/>
      <c r="L322" s="1">
        <v>-7.0</v>
      </c>
      <c r="M322" s="1"/>
      <c r="N322" s="1">
        <v>7.5499</v>
      </c>
      <c r="O322" s="1" t="s">
        <v>4965</v>
      </c>
      <c r="P322" s="1" t="s">
        <v>5354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1" t="s">
        <v>37</v>
      </c>
      <c r="B323" s="1" t="s">
        <v>17</v>
      </c>
      <c r="C323" s="1">
        <v>349.0</v>
      </c>
      <c r="D323" s="1">
        <v>0.0</v>
      </c>
      <c r="E323" s="1" t="s">
        <v>5517</v>
      </c>
      <c r="F323" s="1" t="s">
        <v>44</v>
      </c>
      <c r="G323" s="1" t="s">
        <v>45</v>
      </c>
      <c r="H323" s="1" t="s">
        <v>6030</v>
      </c>
      <c r="I323" s="1" t="s">
        <v>6031</v>
      </c>
      <c r="J323" s="1" t="s">
        <v>6032</v>
      </c>
      <c r="K323" s="1" t="s">
        <v>6033</v>
      </c>
      <c r="L323" s="1">
        <v>-10.0</v>
      </c>
      <c r="M323" s="1">
        <v>0.012833333333333334</v>
      </c>
      <c r="N323" s="1">
        <v>8.307133333333333</v>
      </c>
      <c r="O323" s="1" t="s">
        <v>41</v>
      </c>
      <c r="P323" s="1" t="s">
        <v>6034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1" t="s">
        <v>117</v>
      </c>
      <c r="B324" s="1" t="s">
        <v>17</v>
      </c>
      <c r="C324" s="1">
        <v>344.0</v>
      </c>
      <c r="D324" s="1">
        <v>0.0</v>
      </c>
      <c r="E324" s="2"/>
      <c r="F324" s="1" t="s">
        <v>38</v>
      </c>
      <c r="G324" s="1" t="s">
        <v>45</v>
      </c>
      <c r="H324" s="1" t="s">
        <v>6035</v>
      </c>
      <c r="I324" s="1" t="s">
        <v>6036</v>
      </c>
      <c r="J324" s="1" t="s">
        <v>6036</v>
      </c>
      <c r="K324" s="2"/>
      <c r="L324" s="1">
        <v>0.0</v>
      </c>
      <c r="M324" s="1"/>
      <c r="N324" s="1">
        <v>6.37425</v>
      </c>
      <c r="O324" s="1" t="s">
        <v>120</v>
      </c>
      <c r="P324" s="1" t="s">
        <v>6037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1" t="s">
        <v>16</v>
      </c>
      <c r="B325" s="1" t="s">
        <v>17</v>
      </c>
      <c r="C325" s="1">
        <v>264.0</v>
      </c>
      <c r="D325" s="1">
        <v>0.0</v>
      </c>
      <c r="E325" s="2"/>
      <c r="F325" s="1" t="s">
        <v>18</v>
      </c>
      <c r="G325" s="1" t="s">
        <v>19</v>
      </c>
      <c r="H325" s="1" t="s">
        <v>6038</v>
      </c>
      <c r="I325" s="1" t="s">
        <v>6039</v>
      </c>
      <c r="J325" s="1" t="s">
        <v>6039</v>
      </c>
      <c r="K325" s="2"/>
      <c r="L325" s="1">
        <v>-6.0</v>
      </c>
      <c r="M325" s="1"/>
      <c r="N325" s="1">
        <v>8.107366666666667</v>
      </c>
      <c r="O325" s="1" t="s">
        <v>4965</v>
      </c>
      <c r="P325" s="1" t="s">
        <v>5443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1" t="s">
        <v>16</v>
      </c>
      <c r="B326" s="1" t="s">
        <v>17</v>
      </c>
      <c r="C326" s="1">
        <v>364.0</v>
      </c>
      <c r="D326" s="1">
        <v>0.0</v>
      </c>
      <c r="E326" s="2"/>
      <c r="F326" s="1" t="s">
        <v>18</v>
      </c>
      <c r="G326" s="1" t="s">
        <v>19</v>
      </c>
      <c r="H326" s="1" t="s">
        <v>6040</v>
      </c>
      <c r="I326" s="1" t="s">
        <v>6041</v>
      </c>
      <c r="J326" s="1" t="s">
        <v>6041</v>
      </c>
      <c r="K326" s="2"/>
      <c r="L326" s="1">
        <v>-8.0</v>
      </c>
      <c r="M326" s="1"/>
      <c r="N326" s="1">
        <v>6.28295</v>
      </c>
      <c r="O326" s="1" t="s">
        <v>4965</v>
      </c>
      <c r="P326" s="1" t="s">
        <v>6042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1" t="s">
        <v>16</v>
      </c>
      <c r="B327" s="1" t="s">
        <v>17</v>
      </c>
      <c r="C327" s="1">
        <v>429.0</v>
      </c>
      <c r="D327" s="1">
        <v>0.0</v>
      </c>
      <c r="E327" s="2"/>
      <c r="F327" s="1" t="s">
        <v>18</v>
      </c>
      <c r="G327" s="1" t="s">
        <v>45</v>
      </c>
      <c r="H327" s="1" t="s">
        <v>6043</v>
      </c>
      <c r="I327" s="1" t="s">
        <v>6044</v>
      </c>
      <c r="J327" s="1" t="s">
        <v>6044</v>
      </c>
      <c r="K327" s="2"/>
      <c r="L327" s="1">
        <v>-6.0</v>
      </c>
      <c r="M327" s="1"/>
      <c r="N327" s="1">
        <v>8.751183333333334</v>
      </c>
      <c r="O327" s="1" t="s">
        <v>4965</v>
      </c>
      <c r="P327" s="1" t="s">
        <v>6045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1" t="s">
        <v>16</v>
      </c>
      <c r="B328" s="1" t="s">
        <v>17</v>
      </c>
      <c r="C328" s="1">
        <v>528.0</v>
      </c>
      <c r="D328" s="1">
        <v>0.0</v>
      </c>
      <c r="E328" s="2"/>
      <c r="F328" s="1" t="s">
        <v>18</v>
      </c>
      <c r="G328" s="1" t="s">
        <v>19</v>
      </c>
      <c r="H328" s="1" t="s">
        <v>6046</v>
      </c>
      <c r="I328" s="1" t="s">
        <v>6047</v>
      </c>
      <c r="J328" s="1" t="s">
        <v>6047</v>
      </c>
      <c r="K328" s="2"/>
      <c r="L328" s="1">
        <v>-8.0</v>
      </c>
      <c r="M328" s="1"/>
      <c r="N328" s="1">
        <v>11.108733333333333</v>
      </c>
      <c r="O328" s="1" t="s">
        <v>4965</v>
      </c>
      <c r="P328" s="1" t="s">
        <v>6048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1" t="s">
        <v>24</v>
      </c>
      <c r="B329" s="1" t="s">
        <v>17</v>
      </c>
      <c r="C329" s="1">
        <v>817.0</v>
      </c>
      <c r="D329" s="1">
        <v>0.0</v>
      </c>
      <c r="E329" s="1" t="s">
        <v>25</v>
      </c>
      <c r="F329" s="1" t="s">
        <v>18</v>
      </c>
      <c r="G329" s="1" t="s">
        <v>19</v>
      </c>
      <c r="H329" s="1" t="s">
        <v>6049</v>
      </c>
      <c r="I329" s="1" t="s">
        <v>6050</v>
      </c>
      <c r="J329" s="1" t="s">
        <v>6050</v>
      </c>
      <c r="K329" s="2"/>
      <c r="L329" s="1">
        <v>-9.0</v>
      </c>
      <c r="M329" s="1"/>
      <c r="N329" s="1">
        <v>10.04585</v>
      </c>
      <c r="O329" s="1" t="s">
        <v>5011</v>
      </c>
      <c r="P329" s="1" t="s">
        <v>5556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1" t="s">
        <v>29</v>
      </c>
      <c r="B330" s="1" t="s">
        <v>17</v>
      </c>
      <c r="C330" s="3">
        <v>338.0</v>
      </c>
      <c r="D330" s="1">
        <v>0.0</v>
      </c>
      <c r="E330" s="1" t="s">
        <v>6051</v>
      </c>
      <c r="F330" s="1" t="s">
        <v>18</v>
      </c>
      <c r="G330" s="1" t="s">
        <v>19</v>
      </c>
      <c r="H330" s="1" t="s">
        <v>6052</v>
      </c>
      <c r="I330" s="1" t="s">
        <v>6053</v>
      </c>
      <c r="J330" s="1" t="s">
        <v>6053</v>
      </c>
      <c r="K330" s="2"/>
      <c r="L330" s="1">
        <v>-8.0</v>
      </c>
      <c r="M330" s="1"/>
      <c r="N330" s="1">
        <v>6.08355</v>
      </c>
      <c r="O330" s="1" t="s">
        <v>4965</v>
      </c>
      <c r="P330" s="1" t="s">
        <v>6054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1" t="s">
        <v>16</v>
      </c>
      <c r="B331" s="1" t="s">
        <v>17</v>
      </c>
      <c r="C331" s="1">
        <v>364.0</v>
      </c>
      <c r="D331" s="1">
        <v>0.0</v>
      </c>
      <c r="E331" s="2"/>
      <c r="F331" s="1" t="s">
        <v>18</v>
      </c>
      <c r="G331" s="1" t="s">
        <v>19</v>
      </c>
      <c r="H331" s="1" t="s">
        <v>6055</v>
      </c>
      <c r="I331" s="1" t="s">
        <v>6056</v>
      </c>
      <c r="J331" s="1" t="s">
        <v>6056</v>
      </c>
      <c r="K331" s="2"/>
      <c r="L331" s="1">
        <v>-3.0</v>
      </c>
      <c r="M331" s="1"/>
      <c r="N331" s="1">
        <v>11.913966666666667</v>
      </c>
      <c r="O331" s="1" t="s">
        <v>4965</v>
      </c>
      <c r="P331" s="1" t="s">
        <v>6057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1" t="s">
        <v>37</v>
      </c>
      <c r="B332" s="1" t="s">
        <v>17</v>
      </c>
      <c r="C332" s="1">
        <v>835.0</v>
      </c>
      <c r="D332" s="1">
        <v>50.0</v>
      </c>
      <c r="E332" s="1" t="s">
        <v>5517</v>
      </c>
      <c r="F332" s="1" t="s">
        <v>44</v>
      </c>
      <c r="G332" s="1" t="s">
        <v>19</v>
      </c>
      <c r="H332" s="1" t="s">
        <v>6058</v>
      </c>
      <c r="I332" s="1" t="s">
        <v>6059</v>
      </c>
      <c r="J332" s="1" t="s">
        <v>6060</v>
      </c>
      <c r="K332" s="1" t="s">
        <v>6061</v>
      </c>
      <c r="L332" s="1">
        <v>0.0</v>
      </c>
      <c r="M332" s="1">
        <v>0.0213</v>
      </c>
      <c r="N332" s="1">
        <v>23.269133333333333</v>
      </c>
      <c r="O332" s="1" t="s">
        <v>41</v>
      </c>
      <c r="P332" s="1" t="s">
        <v>6062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1" t="s">
        <v>37</v>
      </c>
      <c r="B333" s="1" t="s">
        <v>17</v>
      </c>
      <c r="C333" s="1">
        <v>199.0</v>
      </c>
      <c r="D333" s="1">
        <v>50.0</v>
      </c>
      <c r="E333" s="2"/>
      <c r="F333" s="1" t="s">
        <v>38</v>
      </c>
      <c r="G333" s="1" t="s">
        <v>19</v>
      </c>
      <c r="H333" s="1" t="s">
        <v>6063</v>
      </c>
      <c r="I333" s="1" t="s">
        <v>6064</v>
      </c>
      <c r="J333" s="1" t="s">
        <v>6064</v>
      </c>
      <c r="K333" s="2"/>
      <c r="L333" s="1">
        <v>-3.0</v>
      </c>
      <c r="M333" s="1"/>
      <c r="N333" s="1">
        <v>14.480833333333333</v>
      </c>
      <c r="O333" s="1" t="s">
        <v>41</v>
      </c>
      <c r="P333" s="1" t="s">
        <v>6065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1" t="s">
        <v>24</v>
      </c>
      <c r="B334" s="1" t="s">
        <v>17</v>
      </c>
      <c r="C334" s="3">
        <v>622.0</v>
      </c>
      <c r="D334" s="1">
        <v>0.0</v>
      </c>
      <c r="E334" s="1" t="s">
        <v>25</v>
      </c>
      <c r="F334" s="1" t="s">
        <v>18</v>
      </c>
      <c r="G334" s="1" t="s">
        <v>19</v>
      </c>
      <c r="H334" s="1" t="s">
        <v>6066</v>
      </c>
      <c r="I334" s="1" t="s">
        <v>6067</v>
      </c>
      <c r="J334" s="1" t="s">
        <v>6067</v>
      </c>
      <c r="K334" s="2"/>
      <c r="L334" s="1">
        <v>-7.0</v>
      </c>
      <c r="M334" s="1"/>
      <c r="N334" s="1">
        <v>12.0998</v>
      </c>
      <c r="O334" s="1" t="s">
        <v>5011</v>
      </c>
      <c r="P334" s="1" t="s">
        <v>6068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1" t="s">
        <v>117</v>
      </c>
      <c r="B335" s="1" t="s">
        <v>17</v>
      </c>
      <c r="C335" s="1">
        <v>261.5</v>
      </c>
      <c r="D335" s="1">
        <v>261.5</v>
      </c>
      <c r="E335" s="2"/>
      <c r="F335" s="1" t="s">
        <v>38</v>
      </c>
      <c r="G335" s="1" t="s">
        <v>45</v>
      </c>
      <c r="H335" s="1" t="s">
        <v>6069</v>
      </c>
      <c r="I335" s="1" t="s">
        <v>6070</v>
      </c>
      <c r="J335" s="1" t="s">
        <v>6070</v>
      </c>
      <c r="K335" s="2"/>
      <c r="L335" s="1">
        <v>10.0</v>
      </c>
      <c r="M335" s="1"/>
      <c r="N335" s="1">
        <v>16.817333333333334</v>
      </c>
      <c r="O335" s="1" t="s">
        <v>120</v>
      </c>
      <c r="P335" s="1" t="s">
        <v>6071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1" t="s">
        <v>24</v>
      </c>
      <c r="B336" s="3" t="s">
        <v>17</v>
      </c>
      <c r="C336" s="1">
        <v>389.0</v>
      </c>
      <c r="D336" s="1">
        <v>0.0</v>
      </c>
      <c r="E336" s="1" t="s">
        <v>25</v>
      </c>
      <c r="F336" s="1" t="s">
        <v>18</v>
      </c>
      <c r="G336" s="1" t="s">
        <v>19</v>
      </c>
      <c r="H336" s="1" t="s">
        <v>6072</v>
      </c>
      <c r="I336" s="1" t="s">
        <v>6073</v>
      </c>
      <c r="J336" s="1" t="s">
        <v>6073</v>
      </c>
      <c r="K336" s="2"/>
      <c r="L336" s="1">
        <v>-1.0</v>
      </c>
      <c r="M336" s="1"/>
      <c r="N336" s="1">
        <v>13.379633333333333</v>
      </c>
      <c r="O336" s="1" t="s">
        <v>5011</v>
      </c>
      <c r="P336" s="1" t="s">
        <v>6074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1" t="s">
        <v>24</v>
      </c>
      <c r="B337" s="1" t="s">
        <v>17</v>
      </c>
      <c r="C337" s="1">
        <v>349.0</v>
      </c>
      <c r="D337" s="1">
        <v>0.0</v>
      </c>
      <c r="E337" s="1" t="s">
        <v>25</v>
      </c>
      <c r="F337" s="1" t="s">
        <v>18</v>
      </c>
      <c r="G337" s="1" t="s">
        <v>19</v>
      </c>
      <c r="H337" s="1" t="s">
        <v>6075</v>
      </c>
      <c r="I337" s="1" t="s">
        <v>6076</v>
      </c>
      <c r="J337" s="1" t="s">
        <v>6076</v>
      </c>
      <c r="K337" s="2"/>
      <c r="L337" s="1">
        <v>-2.0</v>
      </c>
      <c r="M337" s="1"/>
      <c r="N337" s="1">
        <v>12.0873</v>
      </c>
      <c r="O337" s="1" t="s">
        <v>5011</v>
      </c>
      <c r="P337" s="1" t="s">
        <v>6077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1" t="s">
        <v>37</v>
      </c>
      <c r="B338" s="1" t="s">
        <v>17</v>
      </c>
      <c r="C338" s="3">
        <v>247.0</v>
      </c>
      <c r="D338" s="1">
        <v>62.0</v>
      </c>
      <c r="E338" s="2"/>
      <c r="F338" s="1" t="s">
        <v>38</v>
      </c>
      <c r="G338" s="1" t="s">
        <v>254</v>
      </c>
      <c r="H338" s="1" t="s">
        <v>6078</v>
      </c>
      <c r="I338" s="1" t="s">
        <v>6079</v>
      </c>
      <c r="J338" s="1" t="s">
        <v>6079</v>
      </c>
      <c r="K338" s="2"/>
      <c r="L338" s="1">
        <v>5.0</v>
      </c>
      <c r="M338" s="1"/>
      <c r="N338" s="1">
        <v>24.621483333333334</v>
      </c>
      <c r="O338" s="1" t="s">
        <v>41</v>
      </c>
      <c r="P338" s="1" t="s">
        <v>4961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1" t="s">
        <v>24</v>
      </c>
      <c r="B339" s="1" t="s">
        <v>17</v>
      </c>
      <c r="C339" s="3">
        <v>313.0</v>
      </c>
      <c r="D339" s="1">
        <v>0.0</v>
      </c>
      <c r="E339" s="1" t="s">
        <v>25</v>
      </c>
      <c r="F339" s="1" t="s">
        <v>18</v>
      </c>
      <c r="G339" s="1" t="s">
        <v>19</v>
      </c>
      <c r="H339" s="1" t="s">
        <v>6080</v>
      </c>
      <c r="I339" s="1" t="s">
        <v>6081</v>
      </c>
      <c r="J339" s="1" t="s">
        <v>6081</v>
      </c>
      <c r="K339" s="2"/>
      <c r="L339" s="1">
        <v>-5.0</v>
      </c>
      <c r="M339" s="1"/>
      <c r="N339" s="1">
        <v>9.644633333333333</v>
      </c>
      <c r="O339" s="1" t="s">
        <v>5011</v>
      </c>
      <c r="P339" s="1" t="s">
        <v>6082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1" t="s">
        <v>24</v>
      </c>
      <c r="B340" s="1" t="s">
        <v>17</v>
      </c>
      <c r="C340" s="1">
        <v>585.0</v>
      </c>
      <c r="D340" s="1">
        <v>0.0</v>
      </c>
      <c r="E340" s="1" t="s">
        <v>25</v>
      </c>
      <c r="F340" s="1" t="s">
        <v>18</v>
      </c>
      <c r="G340" s="1" t="s">
        <v>19</v>
      </c>
      <c r="H340" s="1" t="s">
        <v>6083</v>
      </c>
      <c r="I340" s="1" t="s">
        <v>6084</v>
      </c>
      <c r="J340" s="1" t="s">
        <v>6084</v>
      </c>
      <c r="K340" s="2"/>
      <c r="L340" s="1">
        <v>-1.0</v>
      </c>
      <c r="M340" s="1"/>
      <c r="N340" s="1">
        <v>18.290666666666667</v>
      </c>
      <c r="O340" s="1" t="s">
        <v>5011</v>
      </c>
      <c r="P340" s="1" t="s">
        <v>6085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1" t="s">
        <v>37</v>
      </c>
      <c r="B341" s="1" t="s">
        <v>17</v>
      </c>
      <c r="C341" s="3">
        <v>598.0</v>
      </c>
      <c r="D341" s="1">
        <v>145.0</v>
      </c>
      <c r="E341" s="2"/>
      <c r="F341" s="1" t="s">
        <v>38</v>
      </c>
      <c r="G341" s="1" t="s">
        <v>254</v>
      </c>
      <c r="H341" s="1" t="s">
        <v>6086</v>
      </c>
      <c r="I341" s="1" t="s">
        <v>6087</v>
      </c>
      <c r="J341" s="1" t="s">
        <v>6087</v>
      </c>
      <c r="K341" s="2"/>
      <c r="L341" s="1">
        <v>-13.0</v>
      </c>
      <c r="M341" s="1"/>
      <c r="N341" s="1">
        <v>10.970783333333333</v>
      </c>
      <c r="O341" s="1" t="s">
        <v>41</v>
      </c>
      <c r="P341" s="1" t="s">
        <v>6088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1" t="s">
        <v>117</v>
      </c>
      <c r="B342" s="1" t="s">
        <v>17</v>
      </c>
      <c r="C342" s="1">
        <v>20.0</v>
      </c>
      <c r="D342" s="1">
        <v>35.0</v>
      </c>
      <c r="E342" s="2"/>
      <c r="F342" s="1" t="s">
        <v>38</v>
      </c>
      <c r="G342" s="1" t="s">
        <v>45</v>
      </c>
      <c r="H342" s="1" t="s">
        <v>6089</v>
      </c>
      <c r="I342" s="1" t="s">
        <v>6090</v>
      </c>
      <c r="J342" s="1" t="s">
        <v>6090</v>
      </c>
      <c r="K342" s="2"/>
      <c r="L342" s="1">
        <v>-1.0</v>
      </c>
      <c r="M342" s="1"/>
      <c r="N342" s="1">
        <v>4.896483333333333</v>
      </c>
      <c r="O342" s="1" t="s">
        <v>120</v>
      </c>
      <c r="P342" s="1" t="s">
        <v>6091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1" t="s">
        <v>16</v>
      </c>
      <c r="B343" s="1" t="s">
        <v>311</v>
      </c>
      <c r="C343" s="1">
        <v>764.0</v>
      </c>
      <c r="D343" s="1">
        <v>0.0</v>
      </c>
      <c r="E343" s="2"/>
      <c r="F343" s="1" t="s">
        <v>18</v>
      </c>
      <c r="G343" s="1" t="s">
        <v>19</v>
      </c>
      <c r="H343" s="1" t="s">
        <v>6092</v>
      </c>
      <c r="I343" s="1" t="s">
        <v>6093</v>
      </c>
      <c r="J343" s="1" t="s">
        <v>6093</v>
      </c>
      <c r="K343" s="2"/>
      <c r="L343" s="1">
        <v>-8.0</v>
      </c>
      <c r="M343" s="1"/>
      <c r="N343" s="1">
        <v>11.1402</v>
      </c>
      <c r="O343" s="1" t="s">
        <v>4965</v>
      </c>
      <c r="P343" s="1" t="s">
        <v>6094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1" t="s">
        <v>24</v>
      </c>
      <c r="B344" s="1" t="s">
        <v>17</v>
      </c>
      <c r="C344" s="3">
        <v>313.0</v>
      </c>
      <c r="D344" s="1">
        <v>0.0</v>
      </c>
      <c r="E344" s="1" t="s">
        <v>25</v>
      </c>
      <c r="F344" s="1" t="s">
        <v>18</v>
      </c>
      <c r="G344" s="1" t="s">
        <v>19</v>
      </c>
      <c r="H344" s="1" t="s">
        <v>6095</v>
      </c>
      <c r="I344" s="1" t="s">
        <v>6096</v>
      </c>
      <c r="J344" s="1" t="s">
        <v>6096</v>
      </c>
      <c r="K344" s="2"/>
      <c r="L344" s="1">
        <v>-5.0</v>
      </c>
      <c r="M344" s="1"/>
      <c r="N344" s="1">
        <v>9.577516666666666</v>
      </c>
      <c r="O344" s="1" t="s">
        <v>5011</v>
      </c>
      <c r="P344" s="1" t="s">
        <v>6097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1" t="s">
        <v>37</v>
      </c>
      <c r="B345" s="1" t="s">
        <v>17</v>
      </c>
      <c r="C345" s="3">
        <v>324.0</v>
      </c>
      <c r="D345" s="1">
        <v>0.0</v>
      </c>
      <c r="E345" s="1" t="s">
        <v>5517</v>
      </c>
      <c r="F345" s="1" t="s">
        <v>44</v>
      </c>
      <c r="G345" s="1" t="s">
        <v>19</v>
      </c>
      <c r="H345" s="1" t="s">
        <v>6098</v>
      </c>
      <c r="I345" s="1" t="s">
        <v>6099</v>
      </c>
      <c r="J345" s="1" t="s">
        <v>6100</v>
      </c>
      <c r="K345" s="1" t="s">
        <v>6101</v>
      </c>
      <c r="L345" s="1">
        <v>-16.0</v>
      </c>
      <c r="M345" s="1">
        <v>0.0089</v>
      </c>
      <c r="N345" s="1">
        <v>6.9198</v>
      </c>
      <c r="O345" s="1" t="s">
        <v>41</v>
      </c>
      <c r="P345" s="1" t="s">
        <v>6102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1" t="s">
        <v>37</v>
      </c>
      <c r="B346" s="1" t="s">
        <v>17</v>
      </c>
      <c r="C346" s="3">
        <v>299.0</v>
      </c>
      <c r="D346" s="1">
        <v>75.0</v>
      </c>
      <c r="E346" s="2"/>
      <c r="F346" s="1" t="s">
        <v>38</v>
      </c>
      <c r="G346" s="1" t="s">
        <v>254</v>
      </c>
      <c r="H346" s="1" t="s">
        <v>6103</v>
      </c>
      <c r="I346" s="1" t="s">
        <v>6104</v>
      </c>
      <c r="J346" s="1" t="s">
        <v>6104</v>
      </c>
      <c r="K346" s="2"/>
      <c r="L346" s="1">
        <v>-8.0</v>
      </c>
      <c r="M346" s="1"/>
      <c r="N346" s="1">
        <v>10.545716666666667</v>
      </c>
      <c r="O346" s="1" t="s">
        <v>41</v>
      </c>
      <c r="P346" s="1" t="s">
        <v>6105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1" t="s">
        <v>16</v>
      </c>
      <c r="B347" s="1" t="s">
        <v>311</v>
      </c>
      <c r="C347" s="1">
        <v>468.0</v>
      </c>
      <c r="D347" s="1">
        <v>0.0</v>
      </c>
      <c r="E347" s="2"/>
      <c r="F347" s="1" t="s">
        <v>18</v>
      </c>
      <c r="G347" s="1" t="s">
        <v>19</v>
      </c>
      <c r="H347" s="1" t="s">
        <v>6106</v>
      </c>
      <c r="I347" s="1" t="s">
        <v>6107</v>
      </c>
      <c r="J347" s="1" t="s">
        <v>6107</v>
      </c>
      <c r="K347" s="2"/>
      <c r="L347" s="1">
        <v>-5.0</v>
      </c>
      <c r="M347" s="1"/>
      <c r="N347" s="1">
        <v>9.739466666666667</v>
      </c>
      <c r="O347" s="1" t="s">
        <v>4965</v>
      </c>
      <c r="P347" s="1" t="s">
        <v>6108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1" t="s">
        <v>16</v>
      </c>
      <c r="B348" s="1" t="s">
        <v>311</v>
      </c>
      <c r="C348" s="1">
        <v>527.0</v>
      </c>
      <c r="D348" s="1">
        <v>0.0</v>
      </c>
      <c r="E348" s="2"/>
      <c r="F348" s="1" t="s">
        <v>18</v>
      </c>
      <c r="G348" s="1" t="s">
        <v>19</v>
      </c>
      <c r="H348" s="1" t="s">
        <v>6109</v>
      </c>
      <c r="I348" s="1" t="s">
        <v>6110</v>
      </c>
      <c r="J348" s="1" t="s">
        <v>6110</v>
      </c>
      <c r="K348" s="2"/>
      <c r="L348" s="1">
        <v>-5.0</v>
      </c>
      <c r="M348" s="1"/>
      <c r="N348" s="1">
        <v>14.154933333333334</v>
      </c>
      <c r="O348" s="1" t="s">
        <v>4965</v>
      </c>
      <c r="P348" s="1" t="s">
        <v>6111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1" t="s">
        <v>29</v>
      </c>
      <c r="B349" s="1" t="s">
        <v>311</v>
      </c>
      <c r="C349" s="1">
        <v>455.0</v>
      </c>
      <c r="D349" s="1">
        <v>0.0</v>
      </c>
      <c r="E349" s="1" t="s">
        <v>6112</v>
      </c>
      <c r="F349" s="1" t="s">
        <v>18</v>
      </c>
      <c r="G349" s="1" t="s">
        <v>19</v>
      </c>
      <c r="H349" s="1" t="s">
        <v>6113</v>
      </c>
      <c r="I349" s="1" t="s">
        <v>6114</v>
      </c>
      <c r="J349" s="1" t="s">
        <v>6114</v>
      </c>
      <c r="K349" s="2"/>
      <c r="L349" s="1">
        <v>-7.0</v>
      </c>
      <c r="M349" s="1"/>
      <c r="N349" s="1">
        <v>7.340866666666667</v>
      </c>
      <c r="O349" s="1" t="s">
        <v>4965</v>
      </c>
      <c r="P349" s="1" t="s">
        <v>6115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1" t="s">
        <v>24</v>
      </c>
      <c r="B350" s="1" t="s">
        <v>17</v>
      </c>
      <c r="C350" s="1">
        <v>370.0</v>
      </c>
      <c r="D350" s="1">
        <v>0.0</v>
      </c>
      <c r="E350" s="1" t="s">
        <v>25</v>
      </c>
      <c r="F350" s="1" t="s">
        <v>18</v>
      </c>
      <c r="G350" s="1" t="s">
        <v>19</v>
      </c>
      <c r="H350" s="1" t="s">
        <v>6116</v>
      </c>
      <c r="I350" s="1" t="s">
        <v>6117</v>
      </c>
      <c r="J350" s="1" t="s">
        <v>6117</v>
      </c>
      <c r="K350" s="2"/>
      <c r="L350" s="1">
        <v>-7.0</v>
      </c>
      <c r="M350" s="1"/>
      <c r="N350" s="1">
        <v>7.414883333333333</v>
      </c>
      <c r="O350" s="1" t="s">
        <v>5011</v>
      </c>
      <c r="P350" s="1" t="s">
        <v>6118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1" t="s">
        <v>24</v>
      </c>
      <c r="B351" s="1" t="s">
        <v>17</v>
      </c>
      <c r="C351" s="1">
        <v>329.0</v>
      </c>
      <c r="D351" s="1">
        <v>0.0</v>
      </c>
      <c r="E351" s="1" t="s">
        <v>25</v>
      </c>
      <c r="F351" s="1" t="s">
        <v>18</v>
      </c>
      <c r="G351" s="1" t="s">
        <v>19</v>
      </c>
      <c r="H351" s="1" t="s">
        <v>6119</v>
      </c>
      <c r="I351" s="1" t="s">
        <v>6120</v>
      </c>
      <c r="J351" s="1" t="s">
        <v>6120</v>
      </c>
      <c r="K351" s="2"/>
      <c r="L351" s="1">
        <v>-6.0</v>
      </c>
      <c r="M351" s="1"/>
      <c r="N351" s="1">
        <v>8.6457</v>
      </c>
      <c r="O351" s="1" t="s">
        <v>5011</v>
      </c>
      <c r="P351" s="1" t="s">
        <v>5431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1" t="s">
        <v>16</v>
      </c>
      <c r="B352" s="1" t="s">
        <v>311</v>
      </c>
      <c r="C352" s="1">
        <v>474.0</v>
      </c>
      <c r="D352" s="1">
        <v>0.0</v>
      </c>
      <c r="E352" s="2"/>
      <c r="F352" s="1" t="s">
        <v>18</v>
      </c>
      <c r="G352" s="1" t="s">
        <v>19</v>
      </c>
      <c r="H352" s="1" t="s">
        <v>6121</v>
      </c>
      <c r="I352" s="1" t="s">
        <v>6122</v>
      </c>
      <c r="J352" s="1" t="s">
        <v>6122</v>
      </c>
      <c r="K352" s="2"/>
      <c r="L352" s="1">
        <v>-1.0</v>
      </c>
      <c r="M352" s="1"/>
      <c r="N352" s="1">
        <v>13.878983333333334</v>
      </c>
      <c r="O352" s="1" t="s">
        <v>4965</v>
      </c>
      <c r="P352" s="1" t="s">
        <v>6123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1" t="s">
        <v>37</v>
      </c>
      <c r="B353" s="1" t="s">
        <v>17</v>
      </c>
      <c r="C353" s="1">
        <v>266.0</v>
      </c>
      <c r="D353" s="1">
        <v>0.0</v>
      </c>
      <c r="E353" s="1" t="s">
        <v>5078</v>
      </c>
      <c r="F353" s="1" t="s">
        <v>44</v>
      </c>
      <c r="G353" s="1" t="s">
        <v>45</v>
      </c>
      <c r="H353" s="1" t="s">
        <v>6124</v>
      </c>
      <c r="I353" s="1" t="s">
        <v>6125</v>
      </c>
      <c r="J353" s="1" t="s">
        <v>6126</v>
      </c>
      <c r="K353" s="1" t="s">
        <v>6127</v>
      </c>
      <c r="L353" s="1">
        <v>-13.0</v>
      </c>
      <c r="M353" s="1">
        <v>0.009216666666666666</v>
      </c>
      <c r="N353" s="1">
        <v>8.468833333333333</v>
      </c>
      <c r="O353" s="1" t="s">
        <v>41</v>
      </c>
      <c r="P353" s="1" t="s">
        <v>6128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1" t="s">
        <v>37</v>
      </c>
      <c r="B354" s="1" t="s">
        <v>17</v>
      </c>
      <c r="C354" s="1">
        <v>518.0</v>
      </c>
      <c r="D354" s="1">
        <v>0.0</v>
      </c>
      <c r="E354" s="1" t="s">
        <v>5078</v>
      </c>
      <c r="F354" s="1" t="s">
        <v>44</v>
      </c>
      <c r="G354" s="1" t="s">
        <v>19</v>
      </c>
      <c r="H354" s="1" t="s">
        <v>6129</v>
      </c>
      <c r="I354" s="1" t="s">
        <v>6130</v>
      </c>
      <c r="J354" s="1" t="s">
        <v>6131</v>
      </c>
      <c r="K354" s="1" t="s">
        <v>6132</v>
      </c>
      <c r="L354" s="1">
        <v>-24.0</v>
      </c>
      <c r="M354" s="1">
        <v>0.01721666666666667</v>
      </c>
      <c r="N354" s="1">
        <v>13.448933333333333</v>
      </c>
      <c r="O354" s="1" t="s">
        <v>41</v>
      </c>
      <c r="P354" s="1" t="s">
        <v>6133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1" t="s">
        <v>24</v>
      </c>
      <c r="B355" s="1" t="s">
        <v>17</v>
      </c>
      <c r="C355" s="1">
        <v>469.0</v>
      </c>
      <c r="D355" s="1">
        <v>0.0</v>
      </c>
      <c r="E355" s="1" t="s">
        <v>25</v>
      </c>
      <c r="F355" s="1" t="s">
        <v>18</v>
      </c>
      <c r="G355" s="1" t="s">
        <v>19</v>
      </c>
      <c r="H355" s="1" t="s">
        <v>6134</v>
      </c>
      <c r="I355" s="1" t="s">
        <v>6135</v>
      </c>
      <c r="J355" s="1" t="s">
        <v>6135</v>
      </c>
      <c r="K355" s="2"/>
      <c r="L355" s="1">
        <v>-4.0</v>
      </c>
      <c r="M355" s="1"/>
      <c r="N355" s="1">
        <v>10.088583333333334</v>
      </c>
      <c r="O355" s="1" t="s">
        <v>5011</v>
      </c>
      <c r="P355" s="1" t="s">
        <v>6136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1" t="s">
        <v>29</v>
      </c>
      <c r="B356" s="1" t="s">
        <v>311</v>
      </c>
      <c r="C356" s="1">
        <v>471.0</v>
      </c>
      <c r="D356" s="1">
        <v>0.0</v>
      </c>
      <c r="E356" s="1" t="s">
        <v>6137</v>
      </c>
      <c r="F356" s="1" t="s">
        <v>18</v>
      </c>
      <c r="G356" s="1" t="s">
        <v>19</v>
      </c>
      <c r="H356" s="1" t="s">
        <v>6138</v>
      </c>
      <c r="I356" s="1" t="s">
        <v>6139</v>
      </c>
      <c r="J356" s="1" t="s">
        <v>6139</v>
      </c>
      <c r="K356" s="2"/>
      <c r="L356" s="1">
        <v>-7.0</v>
      </c>
      <c r="M356" s="1"/>
      <c r="N356" s="1">
        <v>7.7115833333333335</v>
      </c>
      <c r="O356" s="1" t="s">
        <v>4965</v>
      </c>
      <c r="P356" s="1" t="s">
        <v>6140</v>
      </c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1" t="s">
        <v>117</v>
      </c>
      <c r="B357" s="1" t="s">
        <v>17</v>
      </c>
      <c r="C357" s="1">
        <v>249.0</v>
      </c>
      <c r="D357" s="1">
        <v>0.0</v>
      </c>
      <c r="E357" s="2"/>
      <c r="F357" s="1" t="s">
        <v>38</v>
      </c>
      <c r="G357" s="1" t="s">
        <v>45</v>
      </c>
      <c r="H357" s="1" t="s">
        <v>6141</v>
      </c>
      <c r="I357" s="1" t="s">
        <v>6142</v>
      </c>
      <c r="J357" s="1" t="s">
        <v>6142</v>
      </c>
      <c r="K357" s="2"/>
      <c r="L357" s="1">
        <v>-1.0</v>
      </c>
      <c r="M357" s="1"/>
      <c r="N357" s="1">
        <v>4.4081</v>
      </c>
      <c r="O357" s="1" t="s">
        <v>120</v>
      </c>
      <c r="P357" s="1" t="s">
        <v>6143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1" t="s">
        <v>37</v>
      </c>
      <c r="B358" s="1" t="s">
        <v>17</v>
      </c>
      <c r="C358" s="1">
        <v>267.0</v>
      </c>
      <c r="D358" s="1">
        <v>62.0</v>
      </c>
      <c r="E358" s="2"/>
      <c r="F358" s="1" t="s">
        <v>38</v>
      </c>
      <c r="G358" s="1" t="s">
        <v>19</v>
      </c>
      <c r="H358" s="1" t="s">
        <v>6144</v>
      </c>
      <c r="I358" s="1" t="s">
        <v>6145</v>
      </c>
      <c r="J358" s="1" t="s">
        <v>6145</v>
      </c>
      <c r="K358" s="2"/>
      <c r="L358" s="1">
        <v>-5.0</v>
      </c>
      <c r="M358" s="1"/>
      <c r="N358" s="1">
        <v>14.055816666666667</v>
      </c>
      <c r="O358" s="1" t="s">
        <v>41</v>
      </c>
      <c r="P358" s="1" t="s">
        <v>6146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1" t="s">
        <v>37</v>
      </c>
      <c r="B359" s="1" t="s">
        <v>17</v>
      </c>
      <c r="C359" s="1">
        <v>498.0</v>
      </c>
      <c r="D359" s="1">
        <v>0.0</v>
      </c>
      <c r="E359" s="1" t="s">
        <v>5517</v>
      </c>
      <c r="F359" s="1" t="s">
        <v>44</v>
      </c>
      <c r="G359" s="1" t="s">
        <v>19</v>
      </c>
      <c r="H359" s="1" t="s">
        <v>6147</v>
      </c>
      <c r="I359" s="1" t="s">
        <v>6148</v>
      </c>
      <c r="J359" s="1" t="s">
        <v>6149</v>
      </c>
      <c r="K359" s="1" t="s">
        <v>6150</v>
      </c>
      <c r="L359" s="1">
        <v>-8.0</v>
      </c>
      <c r="M359" s="1">
        <v>0.008933333333333333</v>
      </c>
      <c r="N359" s="1">
        <v>7.216283333333333</v>
      </c>
      <c r="O359" s="1" t="s">
        <v>41</v>
      </c>
      <c r="P359" s="1" t="s">
        <v>6151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1" t="s">
        <v>37</v>
      </c>
      <c r="B360" s="1" t="s">
        <v>17</v>
      </c>
      <c r="C360" s="1">
        <v>506.0</v>
      </c>
      <c r="D360" s="1">
        <v>0.0</v>
      </c>
      <c r="E360" s="1" t="s">
        <v>5517</v>
      </c>
      <c r="F360" s="1" t="s">
        <v>44</v>
      </c>
      <c r="G360" s="1" t="s">
        <v>19</v>
      </c>
      <c r="H360" s="1" t="s">
        <v>6152</v>
      </c>
      <c r="I360" s="1" t="s">
        <v>6153</v>
      </c>
      <c r="J360" s="1" t="s">
        <v>6154</v>
      </c>
      <c r="K360" s="1" t="s">
        <v>6155</v>
      </c>
      <c r="L360" s="1">
        <v>-21.0</v>
      </c>
      <c r="M360" s="1">
        <v>0.027616666666666668</v>
      </c>
      <c r="N360" s="1">
        <v>14.94</v>
      </c>
      <c r="O360" s="1" t="s">
        <v>41</v>
      </c>
      <c r="P360" s="1" t="s">
        <v>6156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1" t="s">
        <v>37</v>
      </c>
      <c r="B361" s="1" t="s">
        <v>17</v>
      </c>
      <c r="C361" s="1">
        <v>309.0</v>
      </c>
      <c r="D361" s="1">
        <v>0.0</v>
      </c>
      <c r="E361" s="1" t="s">
        <v>5078</v>
      </c>
      <c r="F361" s="1" t="s">
        <v>44</v>
      </c>
      <c r="G361" s="1" t="s">
        <v>19</v>
      </c>
      <c r="H361" s="1" t="s">
        <v>6157</v>
      </c>
      <c r="I361" s="1" t="s">
        <v>6158</v>
      </c>
      <c r="J361" s="1" t="s">
        <v>6159</v>
      </c>
      <c r="K361" s="1" t="s">
        <v>6160</v>
      </c>
      <c r="L361" s="1">
        <v>-12.0</v>
      </c>
      <c r="M361" s="1">
        <v>0.028133333333333333</v>
      </c>
      <c r="N361" s="1">
        <v>6.040916666666667</v>
      </c>
      <c r="O361" s="1" t="s">
        <v>41</v>
      </c>
      <c r="P361" s="1" t="s">
        <v>6161</v>
      </c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1" t="s">
        <v>117</v>
      </c>
      <c r="B362" s="1" t="s">
        <v>17</v>
      </c>
      <c r="C362" s="1">
        <v>20.0</v>
      </c>
      <c r="D362" s="1">
        <v>0.0</v>
      </c>
      <c r="E362" s="2"/>
      <c r="F362" s="1" t="s">
        <v>38</v>
      </c>
      <c r="G362" s="1" t="s">
        <v>45</v>
      </c>
      <c r="H362" s="1" t="s">
        <v>6162</v>
      </c>
      <c r="I362" s="1" t="s">
        <v>6163</v>
      </c>
      <c r="J362" s="1" t="s">
        <v>6163</v>
      </c>
      <c r="K362" s="2"/>
      <c r="L362" s="1">
        <v>-5.0</v>
      </c>
      <c r="M362" s="1"/>
      <c r="N362" s="1">
        <v>0.8901833333333333</v>
      </c>
      <c r="O362" s="1" t="s">
        <v>120</v>
      </c>
      <c r="P362" s="1" t="s">
        <v>6164</v>
      </c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1" t="s">
        <v>37</v>
      </c>
      <c r="B363" s="1" t="s">
        <v>17</v>
      </c>
      <c r="C363" s="1">
        <v>295.0</v>
      </c>
      <c r="D363" s="1">
        <v>74.0</v>
      </c>
      <c r="E363" s="2"/>
      <c r="F363" s="1" t="s">
        <v>38</v>
      </c>
      <c r="G363" s="1" t="s">
        <v>19</v>
      </c>
      <c r="H363" s="1" t="s">
        <v>6165</v>
      </c>
      <c r="I363" s="1" t="s">
        <v>6166</v>
      </c>
      <c r="J363" s="1" t="s">
        <v>6166</v>
      </c>
      <c r="K363" s="2"/>
      <c r="L363" s="1">
        <v>-10.0</v>
      </c>
      <c r="M363" s="1"/>
      <c r="N363" s="1">
        <v>8.804316666666667</v>
      </c>
      <c r="O363" s="1" t="s">
        <v>41</v>
      </c>
      <c r="P363" s="1" t="s">
        <v>6167</v>
      </c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1" t="s">
        <v>16</v>
      </c>
      <c r="B364" s="1" t="s">
        <v>17</v>
      </c>
      <c r="C364" s="3">
        <v>464.0</v>
      </c>
      <c r="D364" s="1">
        <v>0.0</v>
      </c>
      <c r="E364" s="2"/>
      <c r="F364" s="1" t="s">
        <v>18</v>
      </c>
      <c r="G364" s="1" t="s">
        <v>45</v>
      </c>
      <c r="H364" s="1" t="s">
        <v>6168</v>
      </c>
      <c r="I364" s="1" t="s">
        <v>6169</v>
      </c>
      <c r="J364" s="1" t="s">
        <v>6169</v>
      </c>
      <c r="K364" s="2"/>
      <c r="L364" s="1">
        <v>-3.0</v>
      </c>
      <c r="M364" s="1"/>
      <c r="N364" s="1">
        <v>11.217566666666666</v>
      </c>
      <c r="O364" s="1" t="s">
        <v>4965</v>
      </c>
      <c r="P364" s="1" t="s">
        <v>6170</v>
      </c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1" t="s">
        <v>37</v>
      </c>
      <c r="B365" s="1" t="s">
        <v>17</v>
      </c>
      <c r="C365" s="3">
        <v>247.0</v>
      </c>
      <c r="D365" s="1">
        <v>62.0</v>
      </c>
      <c r="E365" s="2"/>
      <c r="F365" s="1" t="s">
        <v>38</v>
      </c>
      <c r="G365" s="1" t="s">
        <v>19</v>
      </c>
      <c r="H365" s="1" t="s">
        <v>6171</v>
      </c>
      <c r="I365" s="1" t="s">
        <v>6172</v>
      </c>
      <c r="J365" s="1" t="s">
        <v>6172</v>
      </c>
      <c r="K365" s="2"/>
      <c r="L365" s="1">
        <v>-9.0</v>
      </c>
      <c r="M365" s="1"/>
      <c r="N365" s="1">
        <v>9.60065</v>
      </c>
      <c r="O365" s="1" t="s">
        <v>41</v>
      </c>
      <c r="P365" s="1" t="s">
        <v>5744</v>
      </c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1" t="s">
        <v>24</v>
      </c>
      <c r="B366" s="1" t="s">
        <v>17</v>
      </c>
      <c r="C366" s="1">
        <v>792.0</v>
      </c>
      <c r="D366" s="1">
        <v>0.0</v>
      </c>
      <c r="E366" s="1" t="s">
        <v>25</v>
      </c>
      <c r="F366" s="1" t="s">
        <v>18</v>
      </c>
      <c r="G366" s="1" t="s">
        <v>19</v>
      </c>
      <c r="H366" s="1" t="s">
        <v>6173</v>
      </c>
      <c r="I366" s="1" t="s">
        <v>6174</v>
      </c>
      <c r="J366" s="1" t="s">
        <v>6174</v>
      </c>
      <c r="K366" s="2"/>
      <c r="L366" s="1">
        <v>-11.0</v>
      </c>
      <c r="M366" s="1"/>
      <c r="N366" s="1">
        <v>8.658016666666667</v>
      </c>
      <c r="O366" s="1" t="s">
        <v>5011</v>
      </c>
      <c r="P366" s="1" t="s">
        <v>6175</v>
      </c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1" t="s">
        <v>24</v>
      </c>
      <c r="B367" s="1" t="s">
        <v>17</v>
      </c>
      <c r="C367" s="1">
        <v>364.0</v>
      </c>
      <c r="D367" s="1">
        <v>0.0</v>
      </c>
      <c r="E367" s="1" t="s">
        <v>25</v>
      </c>
      <c r="F367" s="1" t="s">
        <v>18</v>
      </c>
      <c r="G367" s="1" t="s">
        <v>19</v>
      </c>
      <c r="H367" s="1" t="s">
        <v>6176</v>
      </c>
      <c r="I367" s="1" t="s">
        <v>6177</v>
      </c>
      <c r="J367" s="1" t="s">
        <v>6177</v>
      </c>
      <c r="K367" s="2"/>
      <c r="L367" s="1">
        <v>-9.0</v>
      </c>
      <c r="M367" s="1"/>
      <c r="N367" s="1">
        <v>5.463666666666667</v>
      </c>
      <c r="O367" s="1" t="s">
        <v>5011</v>
      </c>
      <c r="P367" s="1" t="s">
        <v>6178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1" t="s">
        <v>37</v>
      </c>
      <c r="B368" s="1" t="s">
        <v>17</v>
      </c>
      <c r="C368" s="1">
        <v>213.0</v>
      </c>
      <c r="D368" s="1">
        <v>53.0</v>
      </c>
      <c r="E368" s="2"/>
      <c r="F368" s="1" t="s">
        <v>38</v>
      </c>
      <c r="G368" s="1" t="s">
        <v>45</v>
      </c>
      <c r="H368" s="1" t="s">
        <v>6179</v>
      </c>
      <c r="I368" s="1" t="s">
        <v>6180</v>
      </c>
      <c r="J368" s="1" t="s">
        <v>6180</v>
      </c>
      <c r="K368" s="2"/>
      <c r="L368" s="1">
        <v>-13.0</v>
      </c>
      <c r="M368" s="1"/>
      <c r="N368" s="1">
        <v>6.00545</v>
      </c>
      <c r="O368" s="1" t="s">
        <v>41</v>
      </c>
      <c r="P368" s="1" t="s">
        <v>6128</v>
      </c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1" t="s">
        <v>29</v>
      </c>
      <c r="B369" s="1" t="s">
        <v>17</v>
      </c>
      <c r="C369" s="1">
        <v>415.0</v>
      </c>
      <c r="D369" s="1">
        <v>0.0</v>
      </c>
      <c r="E369" s="1" t="s">
        <v>6181</v>
      </c>
      <c r="F369" s="1" t="s">
        <v>18</v>
      </c>
      <c r="G369" s="1" t="s">
        <v>19</v>
      </c>
      <c r="H369" s="1" t="s">
        <v>6182</v>
      </c>
      <c r="I369" s="1" t="s">
        <v>6183</v>
      </c>
      <c r="J369" s="1" t="s">
        <v>6183</v>
      </c>
      <c r="K369" s="2"/>
      <c r="L369" s="1">
        <v>-7.0</v>
      </c>
      <c r="M369" s="1"/>
      <c r="N369" s="1">
        <v>7.8986833333333335</v>
      </c>
      <c r="O369" s="1" t="s">
        <v>4965</v>
      </c>
      <c r="P369" s="1" t="s">
        <v>6184</v>
      </c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1" t="s">
        <v>37</v>
      </c>
      <c r="B370" s="1" t="s">
        <v>17</v>
      </c>
      <c r="C370" s="1">
        <v>223.0</v>
      </c>
      <c r="D370" s="1">
        <v>56.0</v>
      </c>
      <c r="E370" s="2"/>
      <c r="F370" s="1" t="s">
        <v>38</v>
      </c>
      <c r="G370" s="1" t="s">
        <v>19</v>
      </c>
      <c r="H370" s="1" t="s">
        <v>6185</v>
      </c>
      <c r="I370" s="1" t="s">
        <v>6186</v>
      </c>
      <c r="J370" s="1" t="s">
        <v>6186</v>
      </c>
      <c r="K370" s="2"/>
      <c r="L370" s="1">
        <v>-4.0</v>
      </c>
      <c r="M370" s="1"/>
      <c r="N370" s="1">
        <v>62.47275</v>
      </c>
      <c r="O370" s="1" t="s">
        <v>41</v>
      </c>
      <c r="P370" s="1" t="s">
        <v>6187</v>
      </c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1" t="s">
        <v>24</v>
      </c>
      <c r="B371" s="1" t="s">
        <v>17</v>
      </c>
      <c r="C371" s="1">
        <v>274.0</v>
      </c>
      <c r="D371" s="1">
        <v>0.0</v>
      </c>
      <c r="E371" s="1" t="s">
        <v>25</v>
      </c>
      <c r="F371" s="1" t="s">
        <v>18</v>
      </c>
      <c r="G371" s="1" t="s">
        <v>19</v>
      </c>
      <c r="H371" s="1" t="s">
        <v>6188</v>
      </c>
      <c r="I371" s="1" t="s">
        <v>6189</v>
      </c>
      <c r="J371" s="1" t="s">
        <v>6189</v>
      </c>
      <c r="K371" s="2"/>
      <c r="L371" s="1">
        <v>-7.0</v>
      </c>
      <c r="M371" s="1"/>
      <c r="N371" s="1">
        <v>7.761333333333333</v>
      </c>
      <c r="O371" s="1" t="s">
        <v>5011</v>
      </c>
      <c r="P371" s="1" t="s">
        <v>6190</v>
      </c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1" t="s">
        <v>37</v>
      </c>
      <c r="B372" s="1" t="s">
        <v>17</v>
      </c>
      <c r="C372" s="1">
        <v>575.0</v>
      </c>
      <c r="D372" s="1">
        <v>0.0</v>
      </c>
      <c r="E372" s="1" t="s">
        <v>5517</v>
      </c>
      <c r="F372" s="1" t="s">
        <v>44</v>
      </c>
      <c r="G372" s="1" t="s">
        <v>19</v>
      </c>
      <c r="H372" s="1" t="s">
        <v>6191</v>
      </c>
      <c r="I372" s="1" t="s">
        <v>6192</v>
      </c>
      <c r="J372" s="1" t="s">
        <v>6193</v>
      </c>
      <c r="K372" s="1" t="s">
        <v>6194</v>
      </c>
      <c r="L372" s="1">
        <v>-24.0</v>
      </c>
      <c r="M372" s="1">
        <v>0.0125</v>
      </c>
      <c r="N372" s="1">
        <v>9.767466666666667</v>
      </c>
      <c r="O372" s="1" t="s">
        <v>41</v>
      </c>
      <c r="P372" s="1" t="s">
        <v>6195</v>
      </c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1" t="s">
        <v>37</v>
      </c>
      <c r="B373" s="1" t="s">
        <v>17</v>
      </c>
      <c r="C373" s="1">
        <v>199.0</v>
      </c>
      <c r="D373" s="1">
        <v>50.0</v>
      </c>
      <c r="E373" s="2"/>
      <c r="F373" s="1" t="s">
        <v>38</v>
      </c>
      <c r="G373" s="1" t="s">
        <v>45</v>
      </c>
      <c r="H373" s="1" t="s">
        <v>6196</v>
      </c>
      <c r="I373" s="1" t="s">
        <v>6197</v>
      </c>
      <c r="J373" s="1" t="s">
        <v>6197</v>
      </c>
      <c r="K373" s="2"/>
      <c r="L373" s="1">
        <v>-9.0</v>
      </c>
      <c r="M373" s="1"/>
      <c r="N373" s="1">
        <v>10.112816666666667</v>
      </c>
      <c r="O373" s="1" t="s">
        <v>41</v>
      </c>
      <c r="P373" s="1" t="s">
        <v>5934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1" t="s">
        <v>37</v>
      </c>
      <c r="B374" s="1" t="s">
        <v>17</v>
      </c>
      <c r="C374" s="1">
        <v>575.0</v>
      </c>
      <c r="D374" s="1">
        <v>0.0</v>
      </c>
      <c r="E374" s="1" t="s">
        <v>5517</v>
      </c>
      <c r="F374" s="1" t="s">
        <v>44</v>
      </c>
      <c r="G374" s="1" t="s">
        <v>19</v>
      </c>
      <c r="H374" s="1" t="s">
        <v>6198</v>
      </c>
      <c r="I374" s="1" t="s">
        <v>6199</v>
      </c>
      <c r="J374" s="1" t="s">
        <v>6200</v>
      </c>
      <c r="K374" s="1" t="s">
        <v>6201</v>
      </c>
      <c r="L374" s="1">
        <v>-12.0</v>
      </c>
      <c r="M374" s="1">
        <v>0.010683333333333333</v>
      </c>
      <c r="N374" s="1">
        <v>9.58385</v>
      </c>
      <c r="O374" s="1" t="s">
        <v>41</v>
      </c>
      <c r="P374" s="1" t="s">
        <v>6202</v>
      </c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1" t="s">
        <v>117</v>
      </c>
      <c r="B375" s="1" t="s">
        <v>17</v>
      </c>
      <c r="C375" s="1">
        <v>498.0</v>
      </c>
      <c r="D375" s="1">
        <v>0.0</v>
      </c>
      <c r="E375" s="2"/>
      <c r="F375" s="1" t="s">
        <v>38</v>
      </c>
      <c r="G375" s="1" t="s">
        <v>45</v>
      </c>
      <c r="H375" s="1" t="s">
        <v>6203</v>
      </c>
      <c r="I375" s="1" t="s">
        <v>6204</v>
      </c>
      <c r="J375" s="1" t="s">
        <v>6204</v>
      </c>
      <c r="K375" s="2"/>
      <c r="L375" s="1">
        <v>0.0</v>
      </c>
      <c r="M375" s="1"/>
      <c r="N375" s="1">
        <v>6.992616666666667</v>
      </c>
      <c r="O375" s="1" t="s">
        <v>120</v>
      </c>
      <c r="P375" s="1" t="s">
        <v>6205</v>
      </c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1" t="s">
        <v>24</v>
      </c>
      <c r="B376" s="1" t="s">
        <v>17</v>
      </c>
      <c r="C376" s="1">
        <v>282.0</v>
      </c>
      <c r="D376" s="1">
        <v>0.0</v>
      </c>
      <c r="E376" s="1" t="s">
        <v>25</v>
      </c>
      <c r="F376" s="1" t="s">
        <v>18</v>
      </c>
      <c r="G376" s="1" t="s">
        <v>19</v>
      </c>
      <c r="H376" s="1" t="s">
        <v>6206</v>
      </c>
      <c r="I376" s="1" t="s">
        <v>6207</v>
      </c>
      <c r="J376" s="1" t="s">
        <v>6207</v>
      </c>
      <c r="K376" s="2"/>
      <c r="L376" s="1">
        <v>-7.0</v>
      </c>
      <c r="M376" s="1"/>
      <c r="N376" s="1">
        <v>7.601683333333333</v>
      </c>
      <c r="O376" s="1" t="s">
        <v>5011</v>
      </c>
      <c r="P376" s="1" t="s">
        <v>6208</v>
      </c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1" t="s">
        <v>16</v>
      </c>
      <c r="B377" s="1" t="s">
        <v>17</v>
      </c>
      <c r="C377" s="1">
        <v>528.0</v>
      </c>
      <c r="D377" s="1">
        <v>0.0</v>
      </c>
      <c r="E377" s="2"/>
      <c r="F377" s="1" t="s">
        <v>18</v>
      </c>
      <c r="G377" s="1" t="s">
        <v>45</v>
      </c>
      <c r="H377" s="1" t="s">
        <v>6209</v>
      </c>
      <c r="I377" s="1" t="s">
        <v>6210</v>
      </c>
      <c r="J377" s="1" t="s">
        <v>6210</v>
      </c>
      <c r="K377" s="2"/>
      <c r="L377" s="1">
        <v>0.0</v>
      </c>
      <c r="M377" s="1"/>
      <c r="N377" s="1">
        <v>11.391666666666667</v>
      </c>
      <c r="O377" s="1" t="s">
        <v>4965</v>
      </c>
      <c r="P377" s="1" t="s">
        <v>6211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1" t="s">
        <v>117</v>
      </c>
      <c r="B378" s="1" t="s">
        <v>17</v>
      </c>
      <c r="C378" s="1">
        <v>306.0</v>
      </c>
      <c r="D378" s="1">
        <v>0.0</v>
      </c>
      <c r="E378" s="2"/>
      <c r="F378" s="1" t="s">
        <v>38</v>
      </c>
      <c r="G378" s="1" t="s">
        <v>45</v>
      </c>
      <c r="H378" s="1" t="s">
        <v>6212</v>
      </c>
      <c r="I378" s="1" t="s">
        <v>6213</v>
      </c>
      <c r="J378" s="1" t="s">
        <v>6213</v>
      </c>
      <c r="K378" s="2"/>
      <c r="L378" s="1">
        <v>-5.0</v>
      </c>
      <c r="M378" s="1"/>
      <c r="N378" s="1">
        <v>0.7365166666666667</v>
      </c>
      <c r="O378" s="1" t="s">
        <v>120</v>
      </c>
      <c r="P378" s="1" t="s">
        <v>6214</v>
      </c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1" t="s">
        <v>29</v>
      </c>
      <c r="B379" s="1" t="s">
        <v>17</v>
      </c>
      <c r="C379" s="1">
        <v>618.0</v>
      </c>
      <c r="D379" s="1">
        <v>0.0</v>
      </c>
      <c r="E379" s="1" t="s">
        <v>2592</v>
      </c>
      <c r="F379" s="1" t="s">
        <v>18</v>
      </c>
      <c r="G379" s="1" t="s">
        <v>19</v>
      </c>
      <c r="H379" s="1" t="s">
        <v>6215</v>
      </c>
      <c r="I379" s="1" t="s">
        <v>6216</v>
      </c>
      <c r="J379" s="1" t="s">
        <v>6216</v>
      </c>
      <c r="K379" s="2"/>
      <c r="L379" s="1">
        <v>-12.0</v>
      </c>
      <c r="M379" s="1"/>
      <c r="N379" s="1">
        <v>7.709666666666666</v>
      </c>
      <c r="O379" s="1" t="s">
        <v>4965</v>
      </c>
      <c r="P379" s="1" t="s">
        <v>6217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1" t="s">
        <v>16</v>
      </c>
      <c r="B380" s="1" t="s">
        <v>17</v>
      </c>
      <c r="C380" s="3">
        <v>329.0</v>
      </c>
      <c r="D380" s="1">
        <v>0.0</v>
      </c>
      <c r="E380" s="2"/>
      <c r="F380" s="1" t="s">
        <v>18</v>
      </c>
      <c r="G380" s="1" t="s">
        <v>19</v>
      </c>
      <c r="H380" s="1" t="s">
        <v>6218</v>
      </c>
      <c r="I380" s="1" t="s">
        <v>6219</v>
      </c>
      <c r="J380" s="1" t="s">
        <v>6219</v>
      </c>
      <c r="K380" s="2"/>
      <c r="L380" s="1">
        <v>-9.0</v>
      </c>
      <c r="M380" s="1"/>
      <c r="N380" s="1">
        <v>5.88805</v>
      </c>
      <c r="O380" s="1" t="s">
        <v>4965</v>
      </c>
      <c r="P380" s="1" t="s">
        <v>6220</v>
      </c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1" t="s">
        <v>24</v>
      </c>
      <c r="B381" s="1" t="s">
        <v>17</v>
      </c>
      <c r="C381" s="1">
        <v>689.0</v>
      </c>
      <c r="D381" s="1">
        <v>0.0</v>
      </c>
      <c r="E381" s="1" t="s">
        <v>25</v>
      </c>
      <c r="F381" s="1" t="s">
        <v>18</v>
      </c>
      <c r="G381" s="1" t="s">
        <v>19</v>
      </c>
      <c r="H381" s="1" t="s">
        <v>6221</v>
      </c>
      <c r="I381" s="1" t="s">
        <v>6222</v>
      </c>
      <c r="J381" s="1" t="s">
        <v>6222</v>
      </c>
      <c r="K381" s="2"/>
      <c r="L381" s="1">
        <v>-10.0</v>
      </c>
      <c r="M381" s="1"/>
      <c r="N381" s="1">
        <v>9.326716666666666</v>
      </c>
      <c r="O381" s="1" t="s">
        <v>5011</v>
      </c>
      <c r="P381" s="1" t="s">
        <v>6223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1" t="s">
        <v>37</v>
      </c>
      <c r="B382" s="1" t="s">
        <v>17</v>
      </c>
      <c r="C382" s="1">
        <v>279.0</v>
      </c>
      <c r="D382" s="1">
        <v>0.0</v>
      </c>
      <c r="E382" s="1" t="s">
        <v>5078</v>
      </c>
      <c r="F382" s="1" t="s">
        <v>44</v>
      </c>
      <c r="G382" s="1" t="s">
        <v>19</v>
      </c>
      <c r="H382" s="1" t="s">
        <v>6224</v>
      </c>
      <c r="I382" s="1" t="s">
        <v>6225</v>
      </c>
      <c r="J382" s="1" t="s">
        <v>6226</v>
      </c>
      <c r="K382" s="1" t="s">
        <v>6227</v>
      </c>
      <c r="L382" s="1">
        <v>4.0</v>
      </c>
      <c r="M382" s="1">
        <v>0.00875</v>
      </c>
      <c r="N382" s="1">
        <v>65.07918333333333</v>
      </c>
      <c r="O382" s="1" t="s">
        <v>41</v>
      </c>
      <c r="P382" s="1" t="s">
        <v>6228</v>
      </c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1" t="s">
        <v>16</v>
      </c>
      <c r="B383" s="1" t="s">
        <v>17</v>
      </c>
      <c r="C383" s="1">
        <v>334.0</v>
      </c>
      <c r="D383" s="1">
        <v>0.0</v>
      </c>
      <c r="E383" s="2"/>
      <c r="F383" s="1" t="s">
        <v>18</v>
      </c>
      <c r="G383" s="1" t="s">
        <v>19</v>
      </c>
      <c r="H383" s="1" t="s">
        <v>6229</v>
      </c>
      <c r="I383" s="1" t="s">
        <v>6230</v>
      </c>
      <c r="J383" s="1" t="s">
        <v>6230</v>
      </c>
      <c r="K383" s="2"/>
      <c r="L383" s="1">
        <v>-6.0</v>
      </c>
      <c r="M383" s="1"/>
      <c r="N383" s="1">
        <v>8.128866666666667</v>
      </c>
      <c r="O383" s="1" t="s">
        <v>4965</v>
      </c>
      <c r="P383" s="1" t="s">
        <v>6231</v>
      </c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1" t="s">
        <v>37</v>
      </c>
      <c r="B384" s="1" t="s">
        <v>17</v>
      </c>
      <c r="C384" s="3">
        <v>719.0</v>
      </c>
      <c r="D384" s="1">
        <v>172.0</v>
      </c>
      <c r="E384" s="2"/>
      <c r="F384" s="1" t="s">
        <v>38</v>
      </c>
      <c r="G384" s="1" t="s">
        <v>19</v>
      </c>
      <c r="H384" s="1" t="s">
        <v>6232</v>
      </c>
      <c r="I384" s="1" t="s">
        <v>6233</v>
      </c>
      <c r="J384" s="1" t="s">
        <v>6233</v>
      </c>
      <c r="K384" s="2"/>
      <c r="L384" s="1">
        <v>-3.0</v>
      </c>
      <c r="M384" s="1"/>
      <c r="N384" s="1">
        <v>19.596916666666665</v>
      </c>
      <c r="O384" s="1" t="s">
        <v>41</v>
      </c>
      <c r="P384" s="1" t="s">
        <v>6234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1" t="s">
        <v>24</v>
      </c>
      <c r="B385" s="1" t="s">
        <v>17</v>
      </c>
      <c r="C385" s="1">
        <v>378.0</v>
      </c>
      <c r="D385" s="1">
        <v>0.0</v>
      </c>
      <c r="E385" s="1" t="s">
        <v>25</v>
      </c>
      <c r="F385" s="1" t="s">
        <v>18</v>
      </c>
      <c r="G385" s="1" t="s">
        <v>19</v>
      </c>
      <c r="H385" s="1" t="s">
        <v>6235</v>
      </c>
      <c r="I385" s="1" t="s">
        <v>6236</v>
      </c>
      <c r="J385" s="1" t="s">
        <v>6236</v>
      </c>
      <c r="K385" s="2"/>
      <c r="L385" s="1">
        <v>0.0</v>
      </c>
      <c r="M385" s="1"/>
      <c r="N385" s="1">
        <v>14.2773</v>
      </c>
      <c r="O385" s="1" t="s">
        <v>5011</v>
      </c>
      <c r="P385" s="1" t="s">
        <v>6237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1" t="s">
        <v>16</v>
      </c>
      <c r="B386" s="1" t="s">
        <v>17</v>
      </c>
      <c r="C386" s="1">
        <v>420.0</v>
      </c>
      <c r="D386" s="1">
        <v>0.0</v>
      </c>
      <c r="E386" s="2"/>
      <c r="F386" s="1" t="s">
        <v>18</v>
      </c>
      <c r="G386" s="1" t="s">
        <v>19</v>
      </c>
      <c r="H386" s="1" t="s">
        <v>6238</v>
      </c>
      <c r="I386" s="1" t="s">
        <v>6239</v>
      </c>
      <c r="J386" s="1" t="s">
        <v>6239</v>
      </c>
      <c r="K386" s="2"/>
      <c r="L386" s="1">
        <v>-3.0</v>
      </c>
      <c r="M386" s="1"/>
      <c r="N386" s="1">
        <v>11.797483333333334</v>
      </c>
      <c r="O386" s="1" t="s">
        <v>4965</v>
      </c>
      <c r="P386" s="1" t="s">
        <v>6240</v>
      </c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1" t="s">
        <v>16</v>
      </c>
      <c r="B387" s="1" t="s">
        <v>17</v>
      </c>
      <c r="C387" s="1">
        <v>743.0</v>
      </c>
      <c r="D387" s="1">
        <v>0.0</v>
      </c>
      <c r="E387" s="2"/>
      <c r="F387" s="1" t="s">
        <v>18</v>
      </c>
      <c r="G387" s="1" t="s">
        <v>19</v>
      </c>
      <c r="H387" s="1" t="s">
        <v>6241</v>
      </c>
      <c r="I387" s="1" t="s">
        <v>6242</v>
      </c>
      <c r="J387" s="1" t="s">
        <v>6242</v>
      </c>
      <c r="K387" s="2"/>
      <c r="L387" s="1">
        <v>4.0</v>
      </c>
      <c r="M387" s="1"/>
      <c r="N387" s="1">
        <v>17.32968333333333</v>
      </c>
      <c r="O387" s="1" t="s">
        <v>4965</v>
      </c>
      <c r="P387" s="1" t="s">
        <v>6243</v>
      </c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1" t="s">
        <v>117</v>
      </c>
      <c r="B388" s="1" t="s">
        <v>17</v>
      </c>
      <c r="C388" s="1">
        <v>88.0</v>
      </c>
      <c r="D388" s="1">
        <v>0.0</v>
      </c>
      <c r="E388" s="2"/>
      <c r="F388" s="1" t="s">
        <v>38</v>
      </c>
      <c r="G388" s="1" t="s">
        <v>45</v>
      </c>
      <c r="H388" s="1" t="s">
        <v>6244</v>
      </c>
      <c r="I388" s="1" t="s">
        <v>6245</v>
      </c>
      <c r="J388" s="1" t="s">
        <v>6245</v>
      </c>
      <c r="K388" s="2"/>
      <c r="L388" s="1">
        <v>-5.0</v>
      </c>
      <c r="M388" s="1"/>
      <c r="N388" s="1">
        <v>0.20475</v>
      </c>
      <c r="O388" s="1" t="s">
        <v>120</v>
      </c>
      <c r="P388" s="1" t="s">
        <v>6246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1" t="s">
        <v>117</v>
      </c>
      <c r="B389" s="1" t="s">
        <v>17</v>
      </c>
      <c r="C389" s="1">
        <v>498.0</v>
      </c>
      <c r="D389" s="1">
        <v>0.0</v>
      </c>
      <c r="E389" s="2"/>
      <c r="F389" s="1" t="s">
        <v>38</v>
      </c>
      <c r="G389" s="1" t="s">
        <v>45</v>
      </c>
      <c r="H389" s="1" t="s">
        <v>6247</v>
      </c>
      <c r="I389" s="1" t="s">
        <v>6248</v>
      </c>
      <c r="J389" s="1" t="s">
        <v>6248</v>
      </c>
      <c r="K389" s="2"/>
      <c r="L389" s="1">
        <v>-4.0</v>
      </c>
      <c r="M389" s="1"/>
      <c r="N389" s="1">
        <v>1.2396166666666666</v>
      </c>
      <c r="O389" s="1" t="s">
        <v>120</v>
      </c>
      <c r="P389" s="1" t="s">
        <v>6249</v>
      </c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1" t="s">
        <v>24</v>
      </c>
      <c r="B390" s="1" t="s">
        <v>17</v>
      </c>
      <c r="C390" s="1">
        <v>488.0</v>
      </c>
      <c r="D390" s="1">
        <v>0.0</v>
      </c>
      <c r="E390" s="1" t="s">
        <v>25</v>
      </c>
      <c r="F390" s="1" t="s">
        <v>18</v>
      </c>
      <c r="G390" s="1" t="s">
        <v>19</v>
      </c>
      <c r="H390" s="1" t="s">
        <v>6250</v>
      </c>
      <c r="I390" s="1" t="s">
        <v>6251</v>
      </c>
      <c r="J390" s="1" t="s">
        <v>6251</v>
      </c>
      <c r="K390" s="2"/>
      <c r="L390" s="1">
        <v>-6.0</v>
      </c>
      <c r="M390" s="1"/>
      <c r="N390" s="1">
        <v>8.193533333333333</v>
      </c>
      <c r="O390" s="1" t="s">
        <v>5011</v>
      </c>
      <c r="P390" s="1" t="s">
        <v>6252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1" t="s">
        <v>37</v>
      </c>
      <c r="B391" s="1" t="s">
        <v>17</v>
      </c>
      <c r="C391" s="1">
        <v>483.0</v>
      </c>
      <c r="D391" s="1">
        <v>0.0</v>
      </c>
      <c r="E391" s="1" t="s">
        <v>6253</v>
      </c>
      <c r="F391" s="1" t="s">
        <v>44</v>
      </c>
      <c r="G391" s="1" t="s">
        <v>45</v>
      </c>
      <c r="H391" s="1" t="s">
        <v>6254</v>
      </c>
      <c r="I391" s="1" t="s">
        <v>6255</v>
      </c>
      <c r="J391" s="1" t="s">
        <v>6256</v>
      </c>
      <c r="K391" s="1" t="s">
        <v>6257</v>
      </c>
      <c r="L391" s="1">
        <v>-12.0</v>
      </c>
      <c r="M391" s="1">
        <v>0.031133333333333332</v>
      </c>
      <c r="N391" s="1">
        <v>22.82196666666667</v>
      </c>
      <c r="O391" s="1" t="s">
        <v>41</v>
      </c>
      <c r="P391" s="1" t="s">
        <v>6258</v>
      </c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1" t="s">
        <v>24</v>
      </c>
      <c r="B392" s="1" t="s">
        <v>17</v>
      </c>
      <c r="C392" s="1">
        <v>329.0</v>
      </c>
      <c r="D392" s="1">
        <v>0.0</v>
      </c>
      <c r="E392" s="1" t="s">
        <v>25</v>
      </c>
      <c r="F392" s="1" t="s">
        <v>18</v>
      </c>
      <c r="G392" s="1" t="s">
        <v>19</v>
      </c>
      <c r="H392" s="1" t="s">
        <v>6259</v>
      </c>
      <c r="I392" s="1" t="s">
        <v>6260</v>
      </c>
      <c r="J392" s="1" t="s">
        <v>6260</v>
      </c>
      <c r="K392" s="2"/>
      <c r="L392" s="1">
        <v>2.0</v>
      </c>
      <c r="M392" s="1"/>
      <c r="N392" s="1">
        <v>17.116066666666665</v>
      </c>
      <c r="O392" s="1" t="s">
        <v>5011</v>
      </c>
      <c r="P392" s="1" t="s">
        <v>5826</v>
      </c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1" t="s">
        <v>37</v>
      </c>
      <c r="B393" s="1" t="s">
        <v>17</v>
      </c>
      <c r="C393" s="3">
        <v>270.0</v>
      </c>
      <c r="D393" s="1">
        <v>0.0</v>
      </c>
      <c r="E393" s="1" t="s">
        <v>6253</v>
      </c>
      <c r="F393" s="1" t="s">
        <v>44</v>
      </c>
      <c r="G393" s="1" t="s">
        <v>19</v>
      </c>
      <c r="H393" s="1" t="s">
        <v>6261</v>
      </c>
      <c r="I393" s="1" t="s">
        <v>6262</v>
      </c>
      <c r="J393" s="1" t="s">
        <v>6263</v>
      </c>
      <c r="K393" s="1" t="s">
        <v>6264</v>
      </c>
      <c r="L393" s="1">
        <v>-16.0</v>
      </c>
      <c r="M393" s="1">
        <v>0.04593333333333333</v>
      </c>
      <c r="N393" s="1">
        <v>6.616866666666667</v>
      </c>
      <c r="O393" s="1" t="s">
        <v>41</v>
      </c>
      <c r="P393" s="1" t="s">
        <v>5114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1" t="s">
        <v>29</v>
      </c>
      <c r="B394" s="1" t="s">
        <v>17</v>
      </c>
      <c r="C394" s="1">
        <v>378.0</v>
      </c>
      <c r="D394" s="1">
        <v>0.0</v>
      </c>
      <c r="E394" s="1" t="s">
        <v>5223</v>
      </c>
      <c r="F394" s="1" t="s">
        <v>18</v>
      </c>
      <c r="G394" s="1" t="s">
        <v>19</v>
      </c>
      <c r="H394" s="1" t="s">
        <v>6265</v>
      </c>
      <c r="I394" s="1" t="s">
        <v>6266</v>
      </c>
      <c r="J394" s="1" t="s">
        <v>6266</v>
      </c>
      <c r="K394" s="2"/>
      <c r="L394" s="1">
        <v>-5.0</v>
      </c>
      <c r="M394" s="1"/>
      <c r="N394" s="1">
        <v>9.067833333333333</v>
      </c>
      <c r="O394" s="1" t="s">
        <v>4965</v>
      </c>
      <c r="P394" s="1" t="s">
        <v>6267</v>
      </c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1" t="s">
        <v>37</v>
      </c>
      <c r="B395" s="1" t="s">
        <v>17</v>
      </c>
      <c r="C395" s="1">
        <v>378.0</v>
      </c>
      <c r="D395" s="1">
        <v>0.0</v>
      </c>
      <c r="E395" s="1" t="s">
        <v>6253</v>
      </c>
      <c r="F395" s="1" t="s">
        <v>44</v>
      </c>
      <c r="G395" s="1" t="s">
        <v>45</v>
      </c>
      <c r="H395" s="1" t="s">
        <v>6268</v>
      </c>
      <c r="I395" s="1" t="s">
        <v>6269</v>
      </c>
      <c r="J395" s="1" t="s">
        <v>6270</v>
      </c>
      <c r="K395" s="1" t="s">
        <v>6271</v>
      </c>
      <c r="L395" s="1">
        <v>-11.0</v>
      </c>
      <c r="M395" s="1">
        <v>0.0146</v>
      </c>
      <c r="N395" s="1">
        <v>13.24675</v>
      </c>
      <c r="O395" s="1" t="s">
        <v>41</v>
      </c>
      <c r="P395" s="1" t="s">
        <v>5317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1" t="s">
        <v>16</v>
      </c>
      <c r="B396" s="1" t="s">
        <v>17</v>
      </c>
      <c r="C396" s="1">
        <v>321.0</v>
      </c>
      <c r="D396" s="1">
        <v>0.0</v>
      </c>
      <c r="E396" s="2"/>
      <c r="F396" s="1" t="s">
        <v>18</v>
      </c>
      <c r="G396" s="1" t="s">
        <v>19</v>
      </c>
      <c r="H396" s="1" t="s">
        <v>6272</v>
      </c>
      <c r="I396" s="1" t="s">
        <v>6273</v>
      </c>
      <c r="J396" s="1" t="s">
        <v>6273</v>
      </c>
      <c r="K396" s="2"/>
      <c r="L396" s="1">
        <v>0.0</v>
      </c>
      <c r="M396" s="1"/>
      <c r="N396" s="1">
        <v>15.98965</v>
      </c>
      <c r="O396" s="1" t="s">
        <v>4965</v>
      </c>
      <c r="P396" s="1" t="s">
        <v>5061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1" t="s">
        <v>29</v>
      </c>
      <c r="B397" s="1" t="s">
        <v>17</v>
      </c>
      <c r="C397" s="3">
        <v>264.0</v>
      </c>
      <c r="D397" s="1">
        <v>0.0</v>
      </c>
      <c r="E397" s="1" t="s">
        <v>6274</v>
      </c>
      <c r="F397" s="1" t="s">
        <v>18</v>
      </c>
      <c r="G397" s="1" t="s">
        <v>19</v>
      </c>
      <c r="H397" s="1" t="s">
        <v>6275</v>
      </c>
      <c r="I397" s="1" t="s">
        <v>6276</v>
      </c>
      <c r="J397" s="1" t="s">
        <v>6276</v>
      </c>
      <c r="K397" s="2"/>
      <c r="L397" s="1">
        <v>-1.0</v>
      </c>
      <c r="M397" s="1"/>
      <c r="N397" s="1">
        <v>13.546216666666666</v>
      </c>
      <c r="O397" s="1" t="s">
        <v>4965</v>
      </c>
      <c r="P397" s="1" t="s">
        <v>3543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1" t="s">
        <v>117</v>
      </c>
      <c r="B398" s="1" t="s">
        <v>17</v>
      </c>
      <c r="C398" s="3">
        <v>40.0</v>
      </c>
      <c r="D398" s="1">
        <v>70.0</v>
      </c>
      <c r="E398" s="2"/>
      <c r="F398" s="1" t="s">
        <v>38</v>
      </c>
      <c r="G398" s="1" t="s">
        <v>45</v>
      </c>
      <c r="H398" s="1" t="s">
        <v>6277</v>
      </c>
      <c r="I398" s="1" t="s">
        <v>6278</v>
      </c>
      <c r="J398" s="1" t="s">
        <v>6278</v>
      </c>
      <c r="K398" s="2"/>
      <c r="L398" s="1">
        <v>-5.0</v>
      </c>
      <c r="M398" s="1"/>
      <c r="N398" s="1">
        <v>0.4355</v>
      </c>
      <c r="O398" s="1" t="s">
        <v>120</v>
      </c>
      <c r="P398" s="1" t="s">
        <v>6279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1" t="s">
        <v>37</v>
      </c>
      <c r="B399" s="1" t="s">
        <v>17</v>
      </c>
      <c r="C399" s="1">
        <v>250.0</v>
      </c>
      <c r="D399" s="1">
        <v>0.0</v>
      </c>
      <c r="E399" s="1" t="s">
        <v>6253</v>
      </c>
      <c r="F399" s="1" t="s">
        <v>44</v>
      </c>
      <c r="G399" s="1" t="s">
        <v>19</v>
      </c>
      <c r="H399" s="1" t="s">
        <v>6280</v>
      </c>
      <c r="I399" s="1" t="s">
        <v>6281</v>
      </c>
      <c r="J399" s="1" t="s">
        <v>6282</v>
      </c>
      <c r="K399" s="1" t="s">
        <v>6283</v>
      </c>
      <c r="L399" s="1">
        <v>-1.0</v>
      </c>
      <c r="M399" s="1">
        <v>0.013516666666666666</v>
      </c>
      <c r="N399" s="1">
        <v>10.19985</v>
      </c>
      <c r="O399" s="1" t="s">
        <v>41</v>
      </c>
      <c r="P399" s="1" t="s">
        <v>5322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1" t="s">
        <v>24</v>
      </c>
      <c r="B400" s="1" t="s">
        <v>17</v>
      </c>
      <c r="C400" s="1">
        <v>941.0</v>
      </c>
      <c r="D400" s="1">
        <v>0.0</v>
      </c>
      <c r="E400" s="1" t="s">
        <v>25</v>
      </c>
      <c r="F400" s="1" t="s">
        <v>18</v>
      </c>
      <c r="G400" s="1" t="s">
        <v>19</v>
      </c>
      <c r="H400" s="1" t="s">
        <v>6284</v>
      </c>
      <c r="I400" s="1" t="s">
        <v>6285</v>
      </c>
      <c r="J400" s="1" t="s">
        <v>6285</v>
      </c>
      <c r="K400" s="2"/>
      <c r="L400" s="1">
        <v>0.0</v>
      </c>
      <c r="M400" s="1"/>
      <c r="N400" s="1">
        <v>19.595666666666666</v>
      </c>
      <c r="O400" s="1" t="s">
        <v>5011</v>
      </c>
      <c r="P400" s="1" t="s">
        <v>6286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1" t="s">
        <v>24</v>
      </c>
      <c r="B401" s="1" t="s">
        <v>17</v>
      </c>
      <c r="C401" s="3">
        <v>690.0</v>
      </c>
      <c r="D401" s="1">
        <v>0.0</v>
      </c>
      <c r="E401" s="1" t="s">
        <v>25</v>
      </c>
      <c r="F401" s="1" t="s">
        <v>18</v>
      </c>
      <c r="G401" s="1" t="s">
        <v>19</v>
      </c>
      <c r="H401" s="1" t="s">
        <v>6287</v>
      </c>
      <c r="I401" s="1" t="s">
        <v>6288</v>
      </c>
      <c r="J401" s="1" t="s">
        <v>6288</v>
      </c>
      <c r="K401" s="2"/>
      <c r="L401" s="1">
        <v>-6.0</v>
      </c>
      <c r="M401" s="1"/>
      <c r="N401" s="1">
        <v>13.543333333333333</v>
      </c>
      <c r="O401" s="1" t="s">
        <v>5011</v>
      </c>
      <c r="P401" s="1" t="s">
        <v>6289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1" t="s">
        <v>37</v>
      </c>
      <c r="B402" s="1" t="s">
        <v>17</v>
      </c>
      <c r="C402" s="1">
        <v>1016.0</v>
      </c>
      <c r="D402" s="1">
        <v>0.0</v>
      </c>
      <c r="E402" s="1" t="s">
        <v>6253</v>
      </c>
      <c r="F402" s="1" t="s">
        <v>44</v>
      </c>
      <c r="G402" s="1" t="s">
        <v>19</v>
      </c>
      <c r="H402" s="1" t="s">
        <v>6290</v>
      </c>
      <c r="I402" s="1" t="s">
        <v>6291</v>
      </c>
      <c r="J402" s="1" t="s">
        <v>6292</v>
      </c>
      <c r="K402" s="1" t="s">
        <v>6293</v>
      </c>
      <c r="L402" s="1">
        <v>2.0</v>
      </c>
      <c r="M402" s="1">
        <v>0.0143</v>
      </c>
      <c r="N402" s="1">
        <v>23.673183333333334</v>
      </c>
      <c r="O402" s="1" t="s">
        <v>41</v>
      </c>
      <c r="P402" s="1" t="s">
        <v>6294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1" t="s">
        <v>29</v>
      </c>
      <c r="B403" s="1" t="s">
        <v>17</v>
      </c>
      <c r="C403" s="1">
        <v>264.0</v>
      </c>
      <c r="D403" s="1">
        <v>0.0</v>
      </c>
      <c r="E403" s="1" t="s">
        <v>6295</v>
      </c>
      <c r="F403" s="1" t="s">
        <v>18</v>
      </c>
      <c r="G403" s="1" t="s">
        <v>19</v>
      </c>
      <c r="H403" s="1" t="s">
        <v>6296</v>
      </c>
      <c r="I403" s="1" t="s">
        <v>6297</v>
      </c>
      <c r="J403" s="1" t="s">
        <v>6297</v>
      </c>
      <c r="K403" s="2"/>
      <c r="L403" s="1">
        <v>1.0</v>
      </c>
      <c r="M403" s="1"/>
      <c r="N403" s="1">
        <v>16.115516666666668</v>
      </c>
      <c r="O403" s="1" t="s">
        <v>4965</v>
      </c>
      <c r="P403" s="1" t="s">
        <v>110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1" t="s">
        <v>16</v>
      </c>
      <c r="B404" s="1" t="s">
        <v>17</v>
      </c>
      <c r="C404" s="1">
        <v>465.0</v>
      </c>
      <c r="D404" s="1">
        <v>0.0</v>
      </c>
      <c r="E404" s="2"/>
      <c r="F404" s="1" t="s">
        <v>18</v>
      </c>
      <c r="G404" s="1" t="s">
        <v>19</v>
      </c>
      <c r="H404" s="1" t="s">
        <v>6298</v>
      </c>
      <c r="I404" s="1" t="s">
        <v>6299</v>
      </c>
      <c r="J404" s="1" t="s">
        <v>6299</v>
      </c>
      <c r="K404" s="2"/>
      <c r="L404" s="1">
        <v>3.0</v>
      </c>
      <c r="M404" s="1"/>
      <c r="N404" s="1">
        <v>18.6062</v>
      </c>
      <c r="O404" s="1" t="s">
        <v>4965</v>
      </c>
      <c r="P404" s="1" t="s">
        <v>6300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1" t="s">
        <v>24</v>
      </c>
      <c r="B405" s="1" t="s">
        <v>17</v>
      </c>
      <c r="C405" s="1">
        <v>264.0</v>
      </c>
      <c r="D405" s="1">
        <v>0.0</v>
      </c>
      <c r="E405" s="1" t="s">
        <v>25</v>
      </c>
      <c r="F405" s="1" t="s">
        <v>18</v>
      </c>
      <c r="G405" s="1" t="s">
        <v>19</v>
      </c>
      <c r="H405" s="1" t="s">
        <v>6301</v>
      </c>
      <c r="I405" s="1" t="s">
        <v>6302</v>
      </c>
      <c r="J405" s="1" t="s">
        <v>6302</v>
      </c>
      <c r="K405" s="2"/>
      <c r="L405" s="1">
        <v>-1.0</v>
      </c>
      <c r="M405" s="1"/>
      <c r="N405" s="1">
        <v>13.168416666666667</v>
      </c>
      <c r="O405" s="1" t="s">
        <v>5011</v>
      </c>
      <c r="P405" s="1" t="s">
        <v>6303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1" t="s">
        <v>37</v>
      </c>
      <c r="B406" s="1" t="s">
        <v>17</v>
      </c>
      <c r="C406" s="3">
        <v>285.0</v>
      </c>
      <c r="D406" s="1">
        <v>14.0</v>
      </c>
      <c r="E406" s="1" t="s">
        <v>25</v>
      </c>
      <c r="F406" s="1" t="s">
        <v>44</v>
      </c>
      <c r="G406" s="1" t="s">
        <v>19</v>
      </c>
      <c r="H406" s="1" t="s">
        <v>6304</v>
      </c>
      <c r="I406" s="1" t="s">
        <v>6305</v>
      </c>
      <c r="J406" s="1" t="s">
        <v>6306</v>
      </c>
      <c r="K406" s="1" t="s">
        <v>6307</v>
      </c>
      <c r="L406" s="1">
        <v>-21.0</v>
      </c>
      <c r="M406" s="1">
        <v>0.41563333333333335</v>
      </c>
      <c r="N406" s="1">
        <v>11.6709</v>
      </c>
      <c r="O406" s="1" t="s">
        <v>41</v>
      </c>
      <c r="P406" s="1" t="s">
        <v>6308</v>
      </c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1" t="s">
        <v>37</v>
      </c>
      <c r="B407" s="1" t="s">
        <v>17</v>
      </c>
      <c r="C407" s="1">
        <v>618.0</v>
      </c>
      <c r="D407" s="1">
        <v>0.0</v>
      </c>
      <c r="E407" s="1" t="s">
        <v>6253</v>
      </c>
      <c r="F407" s="1" t="s">
        <v>44</v>
      </c>
      <c r="G407" s="1" t="s">
        <v>19</v>
      </c>
      <c r="H407" s="1" t="s">
        <v>6309</v>
      </c>
      <c r="I407" s="1" t="s">
        <v>6310</v>
      </c>
      <c r="J407" s="1" t="s">
        <v>6311</v>
      </c>
      <c r="K407" s="1" t="s">
        <v>6312</v>
      </c>
      <c r="L407" s="1">
        <v>16.0</v>
      </c>
      <c r="M407" s="1">
        <v>0.03105</v>
      </c>
      <c r="N407" s="1">
        <v>25.9935</v>
      </c>
      <c r="O407" s="1" t="s">
        <v>41</v>
      </c>
      <c r="P407" s="1" t="s">
        <v>6313</v>
      </c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1" t="s">
        <v>37</v>
      </c>
      <c r="B408" s="1" t="s">
        <v>17</v>
      </c>
      <c r="C408" s="3">
        <v>243.0</v>
      </c>
      <c r="D408" s="1">
        <v>56.0</v>
      </c>
      <c r="E408" s="2"/>
      <c r="F408" s="1" t="s">
        <v>38</v>
      </c>
      <c r="G408" s="1" t="s">
        <v>254</v>
      </c>
      <c r="H408" s="1" t="s">
        <v>6314</v>
      </c>
      <c r="I408" s="1" t="s">
        <v>6315</v>
      </c>
      <c r="J408" s="1" t="s">
        <v>6315</v>
      </c>
      <c r="K408" s="2"/>
      <c r="L408" s="1">
        <v>-1.0</v>
      </c>
      <c r="M408" s="1"/>
      <c r="N408" s="1">
        <v>17.500366666666668</v>
      </c>
      <c r="O408" s="1" t="s">
        <v>41</v>
      </c>
      <c r="P408" s="1" t="s">
        <v>6316</v>
      </c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1" t="s">
        <v>37</v>
      </c>
      <c r="B409" s="1" t="s">
        <v>17</v>
      </c>
      <c r="C409" s="3">
        <v>538.0</v>
      </c>
      <c r="D409" s="1">
        <v>0.0</v>
      </c>
      <c r="E409" s="1" t="s">
        <v>6253</v>
      </c>
      <c r="F409" s="1" t="s">
        <v>44</v>
      </c>
      <c r="G409" s="1" t="s">
        <v>45</v>
      </c>
      <c r="H409" s="1" t="s">
        <v>6317</v>
      </c>
      <c r="I409" s="1" t="s">
        <v>6318</v>
      </c>
      <c r="J409" s="1" t="s">
        <v>6319</v>
      </c>
      <c r="K409" s="1" t="s">
        <v>6320</v>
      </c>
      <c r="L409" s="1">
        <v>14.0</v>
      </c>
      <c r="M409" s="1">
        <v>0.00975</v>
      </c>
      <c r="N409" s="1">
        <v>32.92035</v>
      </c>
      <c r="O409" s="1" t="s">
        <v>41</v>
      </c>
      <c r="P409" s="1" t="s">
        <v>6321</v>
      </c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1" t="s">
        <v>24</v>
      </c>
      <c r="B410" s="1" t="s">
        <v>17</v>
      </c>
      <c r="C410" s="1">
        <v>264.0</v>
      </c>
      <c r="D410" s="1">
        <v>0.0</v>
      </c>
      <c r="E410" s="1" t="s">
        <v>25</v>
      </c>
      <c r="F410" s="1" t="s">
        <v>18</v>
      </c>
      <c r="G410" s="1" t="s">
        <v>19</v>
      </c>
      <c r="H410" s="1" t="s">
        <v>6322</v>
      </c>
      <c r="I410" s="1" t="s">
        <v>6323</v>
      </c>
      <c r="J410" s="1" t="s">
        <v>6323</v>
      </c>
      <c r="K410" s="2"/>
      <c r="L410" s="1">
        <v>-3.0</v>
      </c>
      <c r="M410" s="1"/>
      <c r="N410" s="1">
        <v>11.0729</v>
      </c>
      <c r="O410" s="1" t="s">
        <v>5011</v>
      </c>
      <c r="P410" s="1" t="s">
        <v>5428</v>
      </c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1" t="s">
        <v>29</v>
      </c>
      <c r="B411" s="1" t="s">
        <v>17</v>
      </c>
      <c r="C411" s="1">
        <v>814.0</v>
      </c>
      <c r="D411" s="1">
        <v>0.0</v>
      </c>
      <c r="E411" s="1" t="s">
        <v>6324</v>
      </c>
      <c r="F411" s="1" t="s">
        <v>18</v>
      </c>
      <c r="G411" s="1" t="s">
        <v>19</v>
      </c>
      <c r="H411" s="1" t="s">
        <v>6325</v>
      </c>
      <c r="I411" s="1" t="s">
        <v>6326</v>
      </c>
      <c r="J411" s="1" t="s">
        <v>6326</v>
      </c>
      <c r="K411" s="2"/>
      <c r="L411" s="1">
        <v>-10.0</v>
      </c>
      <c r="M411" s="1"/>
      <c r="N411" s="1">
        <v>9.179033333333333</v>
      </c>
      <c r="O411" s="1" t="s">
        <v>4965</v>
      </c>
      <c r="P411" s="1" t="s">
        <v>6327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1" t="s">
        <v>37</v>
      </c>
      <c r="B412" s="1" t="s">
        <v>17</v>
      </c>
      <c r="C412" s="3">
        <v>418.0</v>
      </c>
      <c r="D412" s="1">
        <v>28.0</v>
      </c>
      <c r="E412" s="1" t="s">
        <v>6253</v>
      </c>
      <c r="F412" s="1" t="s">
        <v>44</v>
      </c>
      <c r="G412" s="1" t="s">
        <v>19</v>
      </c>
      <c r="H412" s="1" t="s">
        <v>6328</v>
      </c>
      <c r="I412" s="1" t="s">
        <v>6329</v>
      </c>
      <c r="J412" s="1" t="s">
        <v>6330</v>
      </c>
      <c r="K412" s="1" t="s">
        <v>6331</v>
      </c>
      <c r="L412" s="1">
        <v>14.0</v>
      </c>
      <c r="M412" s="1">
        <v>0.01215</v>
      </c>
      <c r="N412" s="1">
        <v>35.544133333333335</v>
      </c>
      <c r="O412" s="1" t="s">
        <v>41</v>
      </c>
      <c r="P412" s="1" t="s">
        <v>6332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1" t="s">
        <v>117</v>
      </c>
      <c r="B413" s="1" t="s">
        <v>17</v>
      </c>
      <c r="C413" s="3">
        <v>249.0</v>
      </c>
      <c r="D413" s="1">
        <v>0.0</v>
      </c>
      <c r="E413" s="2"/>
      <c r="F413" s="1" t="s">
        <v>38</v>
      </c>
      <c r="G413" s="1" t="s">
        <v>45</v>
      </c>
      <c r="H413" s="1" t="s">
        <v>6333</v>
      </c>
      <c r="I413" s="1" t="s">
        <v>6334</v>
      </c>
      <c r="J413" s="1" t="s">
        <v>6334</v>
      </c>
      <c r="K413" s="2"/>
      <c r="L413" s="1">
        <v>1.0</v>
      </c>
      <c r="M413" s="1"/>
      <c r="N413" s="1">
        <v>7.34945</v>
      </c>
      <c r="O413" s="1" t="s">
        <v>120</v>
      </c>
      <c r="P413" s="1" t="s">
        <v>6335</v>
      </c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1" t="s">
        <v>16</v>
      </c>
      <c r="B414" s="1" t="s">
        <v>17</v>
      </c>
      <c r="C414" s="3">
        <v>369.0</v>
      </c>
      <c r="D414" s="1">
        <v>0.0</v>
      </c>
      <c r="E414" s="2"/>
      <c r="F414" s="1" t="s">
        <v>18</v>
      </c>
      <c r="G414" s="1" t="s">
        <v>19</v>
      </c>
      <c r="H414" s="1" t="s">
        <v>6336</v>
      </c>
      <c r="I414" s="1" t="s">
        <v>6337</v>
      </c>
      <c r="J414" s="1" t="s">
        <v>6337</v>
      </c>
      <c r="K414" s="2"/>
      <c r="L414" s="1">
        <v>-4.0</v>
      </c>
      <c r="M414" s="1"/>
      <c r="N414" s="1">
        <v>10.7185</v>
      </c>
      <c r="O414" s="1" t="s">
        <v>4965</v>
      </c>
      <c r="P414" s="1" t="s">
        <v>6338</v>
      </c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1" t="s">
        <v>37</v>
      </c>
      <c r="B415" s="1" t="s">
        <v>17</v>
      </c>
      <c r="C415" s="1">
        <v>365.0</v>
      </c>
      <c r="D415" s="1">
        <v>0.0</v>
      </c>
      <c r="E415" s="1" t="s">
        <v>6253</v>
      </c>
      <c r="F415" s="1" t="s">
        <v>44</v>
      </c>
      <c r="G415" s="1" t="s">
        <v>19</v>
      </c>
      <c r="H415" s="1" t="s">
        <v>6339</v>
      </c>
      <c r="I415" s="1" t="s">
        <v>6340</v>
      </c>
      <c r="J415" s="1" t="s">
        <v>6341</v>
      </c>
      <c r="K415" s="1" t="s">
        <v>6342</v>
      </c>
      <c r="L415" s="1">
        <v>14.0</v>
      </c>
      <c r="M415" s="1">
        <v>0.01295</v>
      </c>
      <c r="N415" s="1">
        <v>16.196616666666667</v>
      </c>
      <c r="O415" s="1" t="s">
        <v>41</v>
      </c>
      <c r="P415" s="1" t="s">
        <v>6343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1" t="s">
        <v>16</v>
      </c>
      <c r="B416" s="1" t="s">
        <v>17</v>
      </c>
      <c r="C416" s="3">
        <v>443.0</v>
      </c>
      <c r="D416" s="1">
        <v>0.0</v>
      </c>
      <c r="E416" s="2"/>
      <c r="F416" s="1" t="s">
        <v>18</v>
      </c>
      <c r="G416" s="1" t="s">
        <v>19</v>
      </c>
      <c r="H416" s="1" t="s">
        <v>6344</v>
      </c>
      <c r="I416" s="1" t="s">
        <v>6345</v>
      </c>
      <c r="J416" s="1" t="s">
        <v>6345</v>
      </c>
      <c r="K416" s="2"/>
      <c r="L416" s="1">
        <v>-1.0</v>
      </c>
      <c r="M416" s="1"/>
      <c r="N416" s="1">
        <v>13.515</v>
      </c>
      <c r="O416" s="1" t="s">
        <v>4965</v>
      </c>
      <c r="P416" s="1" t="s">
        <v>6346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1" t="s">
        <v>37</v>
      </c>
      <c r="B417" s="1" t="s">
        <v>17</v>
      </c>
      <c r="C417" s="3">
        <v>499.0</v>
      </c>
      <c r="D417" s="1">
        <v>0.0</v>
      </c>
      <c r="E417" s="1" t="s">
        <v>6253</v>
      </c>
      <c r="F417" s="1" t="s">
        <v>44</v>
      </c>
      <c r="G417" s="1" t="s">
        <v>45</v>
      </c>
      <c r="H417" s="1" t="s">
        <v>6347</v>
      </c>
      <c r="I417" s="1" t="s">
        <v>6348</v>
      </c>
      <c r="J417" s="1" t="s">
        <v>6349</v>
      </c>
      <c r="K417" s="1" t="s">
        <v>6350</v>
      </c>
      <c r="L417" s="1">
        <v>21.0</v>
      </c>
      <c r="M417" s="1">
        <v>0.0098</v>
      </c>
      <c r="N417" s="1">
        <v>37.211416666666665</v>
      </c>
      <c r="O417" s="1" t="s">
        <v>41</v>
      </c>
      <c r="P417" s="1" t="s">
        <v>6351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1" t="s">
        <v>37</v>
      </c>
      <c r="B418" s="1" t="s">
        <v>17</v>
      </c>
      <c r="C418" s="1">
        <v>572.0</v>
      </c>
      <c r="D418" s="1">
        <v>0.0</v>
      </c>
      <c r="E418" s="1" t="s">
        <v>6253</v>
      </c>
      <c r="F418" s="1" t="s">
        <v>44</v>
      </c>
      <c r="G418" s="1" t="s">
        <v>45</v>
      </c>
      <c r="H418" s="1" t="s">
        <v>6352</v>
      </c>
      <c r="I418" s="1" t="s">
        <v>6353</v>
      </c>
      <c r="J418" s="1" t="s">
        <v>6354</v>
      </c>
      <c r="K418" s="1" t="s">
        <v>6355</v>
      </c>
      <c r="L418" s="1">
        <v>12.0</v>
      </c>
      <c r="M418" s="1">
        <v>0.01951666666666667</v>
      </c>
      <c r="N418" s="1">
        <v>38.75875</v>
      </c>
      <c r="O418" s="1" t="s">
        <v>41</v>
      </c>
      <c r="P418" s="1" t="s">
        <v>6356</v>
      </c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2"/>
      <c r="B419" s="2"/>
      <c r="C419" s="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2"/>
      <c r="B422" s="2"/>
      <c r="C422" s="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2"/>
      <c r="B424" s="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2"/>
      <c r="B426" s="2"/>
      <c r="C426" s="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2"/>
      <c r="B440" s="2"/>
      <c r="C440" s="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2"/>
      <c r="B443" s="2"/>
      <c r="C443" s="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2"/>
      <c r="B450" s="2"/>
      <c r="C450" s="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2"/>
      <c r="B458" s="2"/>
      <c r="C458" s="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2"/>
      <c r="B461" s="2"/>
      <c r="C461" s="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2"/>
      <c r="B463" s="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2"/>
      <c r="B476" s="2"/>
      <c r="C476" s="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2"/>
      <c r="B486" s="2"/>
      <c r="C486" s="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2"/>
      <c r="B493" s="2"/>
      <c r="C493" s="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2"/>
      <c r="B500" s="2"/>
      <c r="C500" s="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2"/>
      <c r="B512" s="2"/>
      <c r="C512" s="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2"/>
      <c r="B513" s="2"/>
      <c r="C513" s="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2"/>
      <c r="B516" s="2"/>
      <c r="C516" s="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2"/>
      <c r="B539" s="2"/>
      <c r="C539" s="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2"/>
      <c r="B541" s="2"/>
      <c r="C541" s="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2"/>
      <c r="B550" s="2"/>
      <c r="C550" s="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2"/>
      <c r="B554" s="2"/>
      <c r="C554" s="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2"/>
      <c r="B555" s="2"/>
      <c r="C555" s="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2"/>
      <c r="B558" s="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2"/>
      <c r="B576" s="2"/>
      <c r="C576" s="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2"/>
      <c r="C579" s="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2"/>
      <c r="B587" s="2"/>
      <c r="C587" s="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2"/>
      <c r="B589" s="2"/>
      <c r="C589" s="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2"/>
      <c r="B592" s="2"/>
      <c r="C592" s="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2"/>
      <c r="B593" s="2"/>
      <c r="C593" s="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2"/>
      <c r="B600" s="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2"/>
      <c r="B603" s="2"/>
      <c r="C603" s="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2"/>
      <c r="B604" s="2"/>
      <c r="C604" s="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2"/>
      <c r="B606" s="2"/>
      <c r="C606" s="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2"/>
      <c r="B610" s="2"/>
      <c r="C610" s="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2"/>
      <c r="B616" s="2"/>
      <c r="C616" s="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2"/>
      <c r="B617" s="2"/>
      <c r="C617" s="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2"/>
      <c r="B621" s="2"/>
      <c r="C621" s="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2"/>
      <c r="B623" s="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2"/>
      <c r="B624" s="2"/>
      <c r="C624" s="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2"/>
      <c r="B625" s="2"/>
      <c r="C625" s="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2"/>
      <c r="B627" s="2"/>
      <c r="C627" s="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2"/>
      <c r="B629" s="2"/>
      <c r="C629" s="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2"/>
      <c r="B631" s="2"/>
      <c r="C631" s="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2"/>
      <c r="B640" s="2"/>
      <c r="C640" s="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2"/>
      <c r="B657" s="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2"/>
      <c r="B658" s="2"/>
      <c r="C658" s="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2"/>
      <c r="B665" s="2"/>
      <c r="C665" s="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2"/>
      <c r="B672" s="2"/>
      <c r="C672" s="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2"/>
      <c r="B678" s="2"/>
      <c r="C678" s="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2"/>
      <c r="B679" s="2"/>
      <c r="C679" s="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2"/>
      <c r="B684" s="2"/>
      <c r="C684" s="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2"/>
      <c r="C698" s="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2"/>
      <c r="B704" s="2"/>
      <c r="C704" s="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2"/>
      <c r="B705" s="2"/>
      <c r="C705" s="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2"/>
      <c r="B706" s="2"/>
      <c r="C706" s="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2"/>
      <c r="B710" s="2"/>
      <c r="C710" s="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2"/>
      <c r="C718" s="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2"/>
      <c r="C719" s="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2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2"/>
      <c r="B726" s="2"/>
      <c r="C726" s="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2"/>
      <c r="B727" s="2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2"/>
      <c r="C729" s="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2"/>
      <c r="B730" s="2"/>
      <c r="C730" s="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2"/>
      <c r="C741" s="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2"/>
      <c r="B747" s="2"/>
      <c r="C747" s="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2"/>
      <c r="C748" s="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2"/>
      <c r="C752" s="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2"/>
      <c r="B757" s="2"/>
      <c r="C757" s="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2"/>
      <c r="B769" s="2"/>
      <c r="C769" s="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2"/>
      <c r="C771" s="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2"/>
      <c r="C772" s="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2"/>
      <c r="B780" s="2"/>
      <c r="C780" s="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2"/>
      <c r="B784" s="2"/>
      <c r="C784" s="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2"/>
      <c r="B785" s="2"/>
      <c r="C785" s="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2"/>
      <c r="B788" s="2"/>
      <c r="C788" s="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2"/>
      <c r="C792" s="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2"/>
      <c r="B794" s="2"/>
      <c r="C794" s="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2"/>
      <c r="C797" s="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2"/>
      <c r="B803" s="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2"/>
      <c r="B813" s="2"/>
      <c r="C813" s="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2"/>
      <c r="B815" s="2"/>
      <c r="C815" s="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2"/>
      <c r="B816" s="2"/>
      <c r="C816" s="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2"/>
      <c r="B817" s="2"/>
      <c r="C817" s="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2"/>
      <c r="B819" s="2"/>
      <c r="C819" s="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2"/>
      <c r="B832" s="2"/>
      <c r="C832" s="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2"/>
      <c r="B833" s="2"/>
      <c r="C833" s="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2"/>
      <c r="B834" s="2"/>
      <c r="C834" s="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2"/>
      <c r="B836" s="2"/>
      <c r="C836" s="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2"/>
      <c r="C840" s="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2"/>
      <c r="B845" s="2"/>
      <c r="C845" s="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2"/>
      <c r="B848" s="2"/>
      <c r="C848" s="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2"/>
      <c r="B849" s="2"/>
      <c r="C849" s="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2"/>
      <c r="B851" s="2"/>
      <c r="C851" s="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2"/>
      <c r="B854" s="2"/>
      <c r="C854" s="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2"/>
      <c r="B877" s="2"/>
      <c r="C877" s="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2"/>
      <c r="B881" s="2"/>
      <c r="C881" s="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2"/>
      <c r="B885" s="2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2"/>
      <c r="B898" s="2"/>
      <c r="C898" s="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2"/>
      <c r="C908" s="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2"/>
      <c r="B951" s="2"/>
      <c r="C951" s="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2"/>
      <c r="B953" s="2"/>
      <c r="C953" s="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>
      <c r="A957" s="2"/>
      <c r="B957" s="2"/>
      <c r="C957" s="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S983" s="2"/>
      <c r="T983" s="2"/>
      <c r="U983" s="2"/>
      <c r="V983" s="2"/>
      <c r="W983" s="2"/>
      <c r="X983" s="2"/>
      <c r="Y983" s="2"/>
      <c r="Z983" s="2"/>
      <c r="AB983" s="2"/>
      <c r="AC983" s="2"/>
      <c r="AD983" s="2"/>
      <c r="AE983" s="2"/>
      <c r="AF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>
      <c r="A992" s="2"/>
      <c r="B992" s="2"/>
      <c r="C992" s="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S995" s="2"/>
      <c r="T995" s="2"/>
      <c r="U995" s="2"/>
      <c r="V995" s="2"/>
      <c r="W995" s="2"/>
      <c r="X995" s="2"/>
      <c r="Y995" s="2"/>
      <c r="Z995" s="2"/>
      <c r="AB995" s="2"/>
      <c r="AC995" s="2"/>
      <c r="AD995" s="2"/>
      <c r="AE995" s="2"/>
      <c r="AF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S1000" s="2"/>
      <c r="T1000" s="2"/>
      <c r="U1000" s="2"/>
      <c r="V1000" s="2"/>
      <c r="W1000" s="2"/>
      <c r="X1000" s="2"/>
      <c r="Y1000" s="2"/>
      <c r="Z1000" s="2"/>
      <c r="AB1000" s="2"/>
      <c r="AC1000" s="2"/>
      <c r="AD1000" s="2"/>
      <c r="AE1000" s="2"/>
      <c r="AF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S1010" s="2"/>
      <c r="T1010" s="2"/>
      <c r="U1010" s="2"/>
      <c r="V1010" s="2"/>
      <c r="W1010" s="2"/>
      <c r="X1010" s="2"/>
      <c r="Y1010" s="2"/>
      <c r="Z1010" s="2"/>
      <c r="AB1010" s="2"/>
      <c r="AC1010" s="2"/>
      <c r="AD1010" s="2"/>
      <c r="AE1010" s="2"/>
      <c r="AF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S1013" s="2"/>
      <c r="T1013" s="2"/>
      <c r="U1013" s="2"/>
      <c r="V1013" s="2"/>
      <c r="W1013" s="2"/>
      <c r="X1013" s="2"/>
      <c r="Y1013" s="2"/>
      <c r="Z1013" s="2"/>
      <c r="AB1013" s="2"/>
      <c r="AC1013" s="2"/>
      <c r="AD1013" s="2"/>
      <c r="AE1013" s="2"/>
      <c r="AF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O1017" s="2"/>
      <c r="P1017" s="2"/>
      <c r="Q1017" s="2"/>
      <c r="S1017" s="2"/>
      <c r="T1017" s="2"/>
      <c r="U1017" s="2"/>
      <c r="V1017" s="2"/>
      <c r="W1017" s="2"/>
      <c r="X1017" s="2"/>
      <c r="Y1017" s="2"/>
      <c r="Z1017" s="2"/>
      <c r="AB1017" s="2"/>
      <c r="AC1017" s="2"/>
      <c r="AD1017" s="2"/>
      <c r="AE1017" s="2"/>
      <c r="AF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S1020" s="2"/>
      <c r="T1020" s="2"/>
      <c r="U1020" s="2"/>
      <c r="V1020" s="2"/>
      <c r="W1020" s="2"/>
      <c r="X1020" s="2"/>
      <c r="Y1020" s="2"/>
      <c r="Z1020" s="2"/>
      <c r="AB1020" s="2"/>
      <c r="AC1020" s="2"/>
      <c r="AD1020" s="2"/>
      <c r="AE1020" s="2"/>
      <c r="AF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S1028" s="2"/>
      <c r="T1028" s="2"/>
      <c r="U1028" s="2"/>
      <c r="V1028" s="2"/>
      <c r="W1028" s="2"/>
      <c r="X1028" s="2"/>
      <c r="Y1028" s="2"/>
      <c r="Z1028" s="2"/>
      <c r="AB1028" s="2"/>
      <c r="AC1028" s="2"/>
      <c r="AD1028" s="2"/>
      <c r="AE1028" s="2"/>
      <c r="AF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S1031" s="2"/>
      <c r="T1031" s="2"/>
      <c r="U1031" s="2"/>
      <c r="V1031" s="2"/>
      <c r="W1031" s="2"/>
      <c r="X1031" s="2"/>
      <c r="Y1031" s="2"/>
      <c r="Z1031" s="2"/>
      <c r="AB1031" s="2"/>
      <c r="AC1031" s="2"/>
      <c r="AD1031" s="2"/>
      <c r="AE1031" s="2"/>
      <c r="AF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S1032" s="2"/>
      <c r="T1032" s="2"/>
      <c r="U1032" s="2"/>
      <c r="V1032" s="2"/>
      <c r="W1032" s="2"/>
      <c r="X1032" s="2"/>
      <c r="Y1032" s="2"/>
      <c r="Z1032" s="2"/>
      <c r="AB1032" s="2"/>
      <c r="AC1032" s="2"/>
      <c r="AD1032" s="2"/>
      <c r="AE1032" s="2"/>
      <c r="AF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S1034" s="2"/>
      <c r="T1034" s="2"/>
      <c r="U1034" s="2"/>
      <c r="V1034" s="2"/>
      <c r="W1034" s="2"/>
      <c r="X1034" s="2"/>
      <c r="Y1034" s="2"/>
      <c r="Z1034" s="2"/>
      <c r="AB1034" s="2"/>
      <c r="AC1034" s="2"/>
      <c r="AD1034" s="2"/>
      <c r="AE1034" s="2"/>
      <c r="AF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S1036" s="2"/>
      <c r="T1036" s="2"/>
      <c r="U1036" s="2"/>
      <c r="V1036" s="2"/>
      <c r="W1036" s="2"/>
      <c r="X1036" s="2"/>
      <c r="Y1036" s="2"/>
      <c r="Z1036" s="2"/>
      <c r="AB1036" s="2"/>
      <c r="AC1036" s="2"/>
      <c r="AD1036" s="2"/>
      <c r="AE1036" s="2"/>
      <c r="AF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S1037" s="2"/>
      <c r="T1037" s="2"/>
      <c r="U1037" s="2"/>
      <c r="V1037" s="2"/>
      <c r="W1037" s="2"/>
      <c r="X1037" s="2"/>
      <c r="Y1037" s="2"/>
      <c r="Z1037" s="2"/>
      <c r="AB1037" s="2"/>
      <c r="AC1037" s="2"/>
      <c r="AD1037" s="2"/>
      <c r="AE1037" s="2"/>
      <c r="AF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S1038" s="2"/>
      <c r="T1038" s="2"/>
      <c r="U1038" s="2"/>
      <c r="V1038" s="2"/>
      <c r="W1038" s="2"/>
      <c r="X1038" s="2"/>
      <c r="Y1038" s="2"/>
      <c r="Z1038" s="2"/>
      <c r="AB1038" s="2"/>
      <c r="AC1038" s="2"/>
      <c r="AD1038" s="2"/>
      <c r="AE1038" s="2"/>
      <c r="AF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S1039" s="2"/>
      <c r="T1039" s="2"/>
      <c r="U1039" s="2"/>
      <c r="V1039" s="2"/>
      <c r="W1039" s="2"/>
      <c r="X1039" s="2"/>
      <c r="Y1039" s="2"/>
      <c r="Z1039" s="2"/>
      <c r="AB1039" s="2"/>
      <c r="AC1039" s="2"/>
      <c r="AD1039" s="2"/>
      <c r="AE1039" s="2"/>
      <c r="AF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S1041" s="2"/>
      <c r="T1041" s="2"/>
      <c r="U1041" s="2"/>
      <c r="V1041" s="2"/>
      <c r="W1041" s="2"/>
      <c r="X1041" s="2"/>
      <c r="Y1041" s="2"/>
      <c r="Z1041" s="2"/>
      <c r="AB1041" s="2"/>
      <c r="AC1041" s="2"/>
      <c r="AD1041" s="2"/>
      <c r="AE1041" s="2"/>
      <c r="AF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S1044" s="2"/>
      <c r="T1044" s="2"/>
      <c r="U1044" s="2"/>
      <c r="V1044" s="2"/>
      <c r="W1044" s="2"/>
      <c r="X1044" s="2"/>
      <c r="Y1044" s="2"/>
      <c r="Z1044" s="2"/>
      <c r="AB1044" s="2"/>
      <c r="AC1044" s="2"/>
      <c r="AD1044" s="2"/>
      <c r="AE1044" s="2"/>
      <c r="AF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S1047" s="2"/>
      <c r="T1047" s="2"/>
      <c r="U1047" s="2"/>
      <c r="V1047" s="2"/>
      <c r="W1047" s="2"/>
      <c r="X1047" s="2"/>
      <c r="Y1047" s="2"/>
      <c r="Z1047" s="2"/>
      <c r="AB1047" s="2"/>
      <c r="AC1047" s="2"/>
      <c r="AD1047" s="2"/>
      <c r="AE1047" s="2"/>
      <c r="AF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S1048" s="2"/>
      <c r="T1048" s="2"/>
      <c r="U1048" s="2"/>
      <c r="V1048" s="2"/>
      <c r="W1048" s="2"/>
      <c r="X1048" s="2"/>
      <c r="Y1048" s="2"/>
      <c r="Z1048" s="2"/>
      <c r="AB1048" s="2"/>
      <c r="AC1048" s="2"/>
      <c r="AD1048" s="2"/>
      <c r="AE1048" s="2"/>
      <c r="AF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S1052" s="2"/>
      <c r="T1052" s="2"/>
      <c r="U1052" s="2"/>
      <c r="V1052" s="2"/>
      <c r="W1052" s="2"/>
      <c r="X1052" s="2"/>
      <c r="Y1052" s="2"/>
      <c r="Z1052" s="2"/>
      <c r="AB1052" s="2"/>
      <c r="AC1052" s="2"/>
      <c r="AD1052" s="2"/>
      <c r="AE1052" s="2"/>
      <c r="AF1052" s="2"/>
    </row>
    <row r="1053">
      <c r="A1053" s="2"/>
      <c r="B1053" s="2"/>
      <c r="C1053" s="4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S1053" s="2"/>
      <c r="T1053" s="2"/>
      <c r="U1053" s="2"/>
      <c r="V1053" s="2"/>
      <c r="W1053" s="2"/>
      <c r="X1053" s="2"/>
      <c r="Y1053" s="2"/>
      <c r="Z1053" s="2"/>
      <c r="AB1053" s="2"/>
      <c r="AC1053" s="2"/>
      <c r="AD1053" s="2"/>
      <c r="AE1053" s="2"/>
      <c r="AF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S1054" s="2"/>
      <c r="T1054" s="2"/>
      <c r="U1054" s="2"/>
      <c r="V1054" s="2"/>
      <c r="W1054" s="2"/>
      <c r="X1054" s="2"/>
      <c r="Y1054" s="2"/>
      <c r="Z1054" s="2"/>
      <c r="AB1054" s="2"/>
      <c r="AC1054" s="2"/>
      <c r="AD1054" s="2"/>
      <c r="AE1054" s="2"/>
      <c r="AF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S1059" s="2"/>
      <c r="T1059" s="2"/>
      <c r="U1059" s="2"/>
      <c r="V1059" s="2"/>
      <c r="W1059" s="2"/>
      <c r="X1059" s="2"/>
      <c r="Y1059" s="2"/>
      <c r="Z1059" s="2"/>
      <c r="AB1059" s="2"/>
      <c r="AC1059" s="2"/>
      <c r="AD1059" s="2"/>
      <c r="AE1059" s="2"/>
      <c r="AF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S1060" s="2"/>
      <c r="T1060" s="2"/>
      <c r="U1060" s="2"/>
      <c r="V1060" s="2"/>
      <c r="W1060" s="2"/>
      <c r="X1060" s="2"/>
      <c r="Y1060" s="2"/>
      <c r="Z1060" s="2"/>
      <c r="AB1060" s="2"/>
      <c r="AC1060" s="2"/>
      <c r="AD1060" s="2"/>
      <c r="AE1060" s="2"/>
      <c r="AF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O1061" s="2"/>
      <c r="P1061" s="2"/>
      <c r="Q1061" s="2"/>
      <c r="S1061" s="2"/>
      <c r="T1061" s="2"/>
      <c r="U1061" s="2"/>
      <c r="V1061" s="2"/>
      <c r="W1061" s="2"/>
      <c r="X1061" s="2"/>
      <c r="Y1061" s="2"/>
      <c r="Z1061" s="2"/>
      <c r="AB1061" s="2"/>
      <c r="AC1061" s="2"/>
      <c r="AD1061" s="2"/>
      <c r="AE1061" s="2"/>
      <c r="AF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O1063" s="2"/>
      <c r="P1063" s="2"/>
      <c r="Q1063" s="2"/>
      <c r="S1063" s="2"/>
      <c r="T1063" s="2"/>
      <c r="U1063" s="2"/>
      <c r="V1063" s="2"/>
      <c r="W1063" s="2"/>
      <c r="X1063" s="2"/>
      <c r="Y1063" s="2"/>
      <c r="Z1063" s="2"/>
      <c r="AB1063" s="2"/>
      <c r="AC1063" s="2"/>
      <c r="AD1063" s="2"/>
      <c r="AE1063" s="2"/>
      <c r="AF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O1066" s="2"/>
      <c r="P1066" s="2"/>
      <c r="Q1066" s="2"/>
      <c r="S1066" s="2"/>
      <c r="T1066" s="2"/>
      <c r="U1066" s="2"/>
      <c r="V1066" s="2"/>
      <c r="W1066" s="2"/>
      <c r="X1066" s="2"/>
      <c r="Y1066" s="2"/>
      <c r="Z1066" s="2"/>
      <c r="AB1066" s="2"/>
      <c r="AC1066" s="2"/>
      <c r="AD1066" s="2"/>
      <c r="AE1066" s="2"/>
      <c r="AF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T1071" s="2"/>
      <c r="U1071" s="2"/>
      <c r="V1071" s="2"/>
      <c r="W1071" s="2"/>
      <c r="X1071" s="2"/>
      <c r="Y1071" s="2"/>
      <c r="Z1071" s="2"/>
      <c r="AB1071" s="2"/>
      <c r="AC1071" s="2"/>
      <c r="AD1071" s="2"/>
      <c r="AE1071" s="2"/>
      <c r="AF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O1073" s="2"/>
      <c r="P1073" s="2"/>
      <c r="Q1073" s="2"/>
      <c r="S1073" s="2"/>
      <c r="T1073" s="2"/>
      <c r="U1073" s="2"/>
      <c r="V1073" s="2"/>
      <c r="W1073" s="2"/>
      <c r="X1073" s="2"/>
      <c r="Y1073" s="2"/>
      <c r="Z1073" s="2"/>
      <c r="AB1073" s="2"/>
      <c r="AC1073" s="2"/>
      <c r="AD1073" s="2"/>
      <c r="AE1073" s="2"/>
      <c r="AF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O1075" s="2"/>
      <c r="P1075" s="2"/>
      <c r="Q1075" s="2"/>
      <c r="S1075" s="2"/>
      <c r="T1075" s="2"/>
      <c r="U1075" s="2"/>
      <c r="V1075" s="2"/>
      <c r="W1075" s="2"/>
      <c r="X1075" s="2"/>
      <c r="Y1075" s="2"/>
      <c r="Z1075" s="2"/>
      <c r="AB1075" s="2"/>
      <c r="AC1075" s="2"/>
      <c r="AD1075" s="2"/>
      <c r="AE1075" s="2"/>
      <c r="AF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O1076" s="2"/>
      <c r="P1076" s="2"/>
      <c r="Q1076" s="2"/>
      <c r="S1076" s="2"/>
      <c r="T1076" s="2"/>
      <c r="U1076" s="2"/>
      <c r="V1076" s="2"/>
      <c r="W1076" s="2"/>
      <c r="X1076" s="2"/>
      <c r="Y1076" s="2"/>
      <c r="Z1076" s="2"/>
      <c r="AB1076" s="2"/>
      <c r="AC1076" s="2"/>
      <c r="AD1076" s="2"/>
      <c r="AE1076" s="2"/>
      <c r="AF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O1077" s="2"/>
      <c r="P1077" s="2"/>
      <c r="Q1077" s="2"/>
      <c r="S1077" s="2"/>
      <c r="T1077" s="2"/>
      <c r="U1077" s="2"/>
      <c r="V1077" s="2"/>
      <c r="W1077" s="2"/>
      <c r="X1077" s="2"/>
      <c r="Y1077" s="2"/>
      <c r="Z1077" s="2"/>
      <c r="AB1077" s="2"/>
      <c r="AC1077" s="2"/>
      <c r="AD1077" s="2"/>
      <c r="AE1077" s="2"/>
      <c r="AF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O1078" s="2"/>
      <c r="P1078" s="2"/>
      <c r="Q1078" s="2"/>
      <c r="S1078" s="2"/>
      <c r="T1078" s="2"/>
      <c r="U1078" s="2"/>
      <c r="V1078" s="2"/>
      <c r="W1078" s="2"/>
      <c r="X1078" s="2"/>
      <c r="Y1078" s="2"/>
      <c r="Z1078" s="2"/>
      <c r="AB1078" s="2"/>
      <c r="AC1078" s="2"/>
      <c r="AD1078" s="2"/>
      <c r="AE1078" s="2"/>
      <c r="AF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O1079" s="2"/>
      <c r="P1079" s="2"/>
      <c r="Q1079" s="2"/>
      <c r="S1079" s="2"/>
      <c r="T1079" s="2"/>
      <c r="U1079" s="2"/>
      <c r="V1079" s="2"/>
      <c r="W1079" s="2"/>
      <c r="X1079" s="2"/>
      <c r="Y1079" s="2"/>
      <c r="Z1079" s="2"/>
      <c r="AB1079" s="2"/>
      <c r="AC1079" s="2"/>
      <c r="AD1079" s="2"/>
      <c r="AE1079" s="2"/>
      <c r="AF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S1081" s="2"/>
      <c r="T1081" s="2"/>
      <c r="U1081" s="2"/>
      <c r="V1081" s="2"/>
      <c r="W1081" s="2"/>
      <c r="X1081" s="2"/>
      <c r="Y1081" s="2"/>
      <c r="Z1081" s="2"/>
      <c r="AB1081" s="2"/>
      <c r="AC1081" s="2"/>
      <c r="AD1081" s="2"/>
      <c r="AE1081" s="2"/>
      <c r="AF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S1082" s="2"/>
      <c r="T1082" s="2"/>
      <c r="U1082" s="2"/>
      <c r="V1082" s="2"/>
      <c r="W1082" s="2"/>
      <c r="X1082" s="2"/>
      <c r="Y1082" s="2"/>
      <c r="Z1082" s="2"/>
      <c r="AB1082" s="2"/>
      <c r="AC1082" s="2"/>
      <c r="AD1082" s="2"/>
      <c r="AE1082" s="2"/>
      <c r="AF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X1083" s="2"/>
      <c r="Y1083" s="2"/>
      <c r="Z1083" s="2"/>
      <c r="AA1083" s="2"/>
      <c r="AB1083" s="2"/>
      <c r="AC1083" s="2"/>
      <c r="AD1083" s="2"/>
      <c r="AE1083" s="2"/>
      <c r="AF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S1084" s="2"/>
      <c r="T1084" s="2"/>
      <c r="U1084" s="2"/>
      <c r="V1084" s="2"/>
      <c r="W1084" s="2"/>
      <c r="X1084" s="2"/>
      <c r="Y1084" s="2"/>
      <c r="Z1084" s="2"/>
      <c r="AB1084" s="2"/>
      <c r="AC1084" s="2"/>
      <c r="AD1084" s="2"/>
      <c r="AE1084" s="2"/>
      <c r="AF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O1085" s="2"/>
      <c r="P1085" s="2"/>
      <c r="Q1085" s="2"/>
      <c r="S1085" s="2"/>
      <c r="T1085" s="2"/>
      <c r="U1085" s="2"/>
      <c r="V1085" s="2"/>
      <c r="W1085" s="2"/>
      <c r="X1085" s="2"/>
      <c r="Y1085" s="2"/>
      <c r="Z1085" s="2"/>
      <c r="AB1085" s="2"/>
      <c r="AC1085" s="2"/>
      <c r="AD1085" s="2"/>
      <c r="AE1085" s="2"/>
      <c r="AF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T1086" s="2"/>
      <c r="U1086" s="2"/>
      <c r="V1086" s="2"/>
      <c r="W1086" s="2"/>
      <c r="X1086" s="2"/>
      <c r="Y1086" s="2"/>
      <c r="Z1086" s="2"/>
      <c r="AB1086" s="2"/>
      <c r="AC1086" s="2"/>
      <c r="AD1086" s="2"/>
      <c r="AE1086" s="2"/>
      <c r="AF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O1090" s="2"/>
      <c r="P1090" s="2"/>
      <c r="Q1090" s="2"/>
      <c r="S1090" s="2"/>
      <c r="T1090" s="2"/>
      <c r="U1090" s="2"/>
      <c r="V1090" s="2"/>
      <c r="W1090" s="2"/>
      <c r="X1090" s="2"/>
      <c r="Y1090" s="2"/>
      <c r="Z1090" s="2"/>
      <c r="AB1090" s="2"/>
      <c r="AC1090" s="2"/>
      <c r="AD1090" s="2"/>
      <c r="AE1090" s="2"/>
      <c r="AF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T1091" s="2"/>
      <c r="U1091" s="2"/>
      <c r="V1091" s="2"/>
      <c r="W1091" s="2"/>
      <c r="X1091" s="2"/>
      <c r="Y1091" s="2"/>
      <c r="Z1091" s="2"/>
      <c r="AB1091" s="2"/>
      <c r="AC1091" s="2"/>
      <c r="AD1091" s="2"/>
      <c r="AE1091" s="2"/>
      <c r="AF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O1092" s="2"/>
      <c r="P1092" s="2"/>
      <c r="Q1092" s="2"/>
      <c r="S1092" s="2"/>
      <c r="T1092" s="2"/>
      <c r="U1092" s="2"/>
      <c r="V1092" s="2"/>
      <c r="W1092" s="2"/>
      <c r="X1092" s="2"/>
      <c r="Y1092" s="2"/>
      <c r="Z1092" s="2"/>
      <c r="AB1092" s="2"/>
      <c r="AC1092" s="2"/>
      <c r="AD1092" s="2"/>
      <c r="AE1092" s="2"/>
      <c r="AF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O1093" s="2"/>
      <c r="P1093" s="2"/>
      <c r="Q1093" s="2"/>
      <c r="S1093" s="2"/>
      <c r="T1093" s="2"/>
      <c r="U1093" s="2"/>
      <c r="V1093" s="2"/>
      <c r="W1093" s="2"/>
      <c r="X1093" s="2"/>
      <c r="Y1093" s="2"/>
      <c r="Z1093" s="2"/>
      <c r="AB1093" s="2"/>
      <c r="AC1093" s="2"/>
      <c r="AD1093" s="2"/>
      <c r="AE1093" s="2"/>
      <c r="AF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O1097" s="2"/>
      <c r="P1097" s="2"/>
      <c r="Q1097" s="2"/>
      <c r="S1097" s="2"/>
      <c r="T1097" s="2"/>
      <c r="U1097" s="2"/>
      <c r="V1097" s="2"/>
      <c r="W1097" s="2"/>
      <c r="X1097" s="2"/>
      <c r="Y1097" s="2"/>
      <c r="Z1097" s="2"/>
      <c r="AB1097" s="2"/>
      <c r="AC1097" s="2"/>
      <c r="AD1097" s="2"/>
      <c r="AE1097" s="2"/>
      <c r="AF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O1099" s="2"/>
      <c r="P1099" s="2"/>
      <c r="Q1099" s="2"/>
      <c r="S1099" s="2"/>
      <c r="T1099" s="2"/>
      <c r="U1099" s="2"/>
      <c r="V1099" s="2"/>
      <c r="W1099" s="2"/>
      <c r="X1099" s="2"/>
      <c r="Y1099" s="2"/>
      <c r="Z1099" s="2"/>
      <c r="AB1099" s="2"/>
      <c r="AC1099" s="2"/>
      <c r="AD1099" s="2"/>
      <c r="AE1099" s="2"/>
      <c r="AF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O1101" s="2"/>
      <c r="P1101" s="2"/>
      <c r="Q1101" s="2"/>
      <c r="S1101" s="2"/>
      <c r="T1101" s="2"/>
      <c r="U1101" s="2"/>
      <c r="V1101" s="2"/>
      <c r="W1101" s="2"/>
      <c r="X1101" s="2"/>
      <c r="Y1101" s="2"/>
      <c r="Z1101" s="2"/>
      <c r="AB1101" s="2"/>
      <c r="AC1101" s="2"/>
      <c r="AD1101" s="2"/>
      <c r="AE1101" s="2"/>
      <c r="AF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O1102" s="2"/>
      <c r="P1102" s="2"/>
      <c r="Q1102" s="2"/>
      <c r="S1102" s="2"/>
      <c r="T1102" s="2"/>
      <c r="U1102" s="2"/>
      <c r="V1102" s="2"/>
      <c r="W1102" s="2"/>
      <c r="X1102" s="2"/>
      <c r="Y1102" s="2"/>
      <c r="Z1102" s="2"/>
      <c r="AB1102" s="2"/>
      <c r="AC1102" s="2"/>
      <c r="AD1102" s="2"/>
      <c r="AE1102" s="2"/>
      <c r="AF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O1103" s="2"/>
      <c r="P1103" s="2"/>
      <c r="Q1103" s="2"/>
      <c r="S1103" s="2"/>
      <c r="T1103" s="2"/>
      <c r="U1103" s="2"/>
      <c r="V1103" s="2"/>
      <c r="W1103" s="2"/>
      <c r="X1103" s="2"/>
      <c r="Y1103" s="2"/>
      <c r="Z1103" s="2"/>
      <c r="AB1103" s="2"/>
      <c r="AC1103" s="2"/>
      <c r="AD1103" s="2"/>
      <c r="AE1103" s="2"/>
      <c r="AF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O1104" s="2"/>
      <c r="P1104" s="2"/>
      <c r="Q1104" s="2"/>
      <c r="S1104" s="2"/>
      <c r="T1104" s="2"/>
      <c r="U1104" s="2"/>
      <c r="V1104" s="2"/>
      <c r="W1104" s="2"/>
      <c r="X1104" s="2"/>
      <c r="Y1104" s="2"/>
      <c r="Z1104" s="2"/>
      <c r="AB1104" s="2"/>
      <c r="AC1104" s="2"/>
      <c r="AD1104" s="2"/>
      <c r="AE1104" s="2"/>
      <c r="AF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S1106" s="2"/>
      <c r="T1106" s="2"/>
      <c r="U1106" s="2"/>
      <c r="V1106" s="2"/>
      <c r="W1106" s="2"/>
      <c r="X1106" s="2"/>
      <c r="Y1106" s="2"/>
      <c r="Z1106" s="2"/>
      <c r="AB1106" s="2"/>
      <c r="AC1106" s="2"/>
      <c r="AD1106" s="2"/>
      <c r="AE1106" s="2"/>
      <c r="AF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O1107" s="2"/>
      <c r="P1107" s="2"/>
      <c r="Q1107" s="2"/>
      <c r="S1107" s="2"/>
      <c r="T1107" s="2"/>
      <c r="U1107" s="2"/>
      <c r="V1107" s="2"/>
      <c r="W1107" s="2"/>
      <c r="X1107" s="2"/>
      <c r="Y1107" s="2"/>
      <c r="Z1107" s="2"/>
      <c r="AB1107" s="2"/>
      <c r="AC1107" s="2"/>
      <c r="AD1107" s="2"/>
      <c r="AE1107" s="2"/>
      <c r="AF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O1111" s="2"/>
      <c r="P1111" s="2"/>
      <c r="Q1111" s="2"/>
      <c r="S1111" s="2"/>
      <c r="T1111" s="2"/>
      <c r="U1111" s="2"/>
      <c r="V1111" s="2"/>
      <c r="W1111" s="2"/>
      <c r="X1111" s="2"/>
      <c r="Y1111" s="2"/>
      <c r="Z1111" s="2"/>
      <c r="AB1111" s="2"/>
      <c r="AC1111" s="2"/>
      <c r="AD1111" s="2"/>
      <c r="AE1111" s="2"/>
      <c r="AF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O1112" s="2"/>
      <c r="P1112" s="2"/>
      <c r="Q1112" s="2"/>
      <c r="S1112" s="2"/>
      <c r="T1112" s="2"/>
      <c r="U1112" s="2"/>
      <c r="V1112" s="2"/>
      <c r="W1112" s="2"/>
      <c r="X1112" s="2"/>
      <c r="Y1112" s="2"/>
      <c r="Z1112" s="2"/>
      <c r="AB1112" s="2"/>
      <c r="AC1112" s="2"/>
      <c r="AD1112" s="2"/>
      <c r="AE1112" s="2"/>
      <c r="AF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S1113" s="2"/>
      <c r="T1113" s="2"/>
      <c r="U1113" s="2"/>
      <c r="V1113" s="2"/>
      <c r="W1113" s="2"/>
      <c r="X1113" s="2"/>
      <c r="Y1113" s="2"/>
      <c r="Z1113" s="2"/>
      <c r="AB1113" s="2"/>
      <c r="AC1113" s="2"/>
      <c r="AD1113" s="2"/>
      <c r="AE1113" s="2"/>
      <c r="AF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O1114" s="2"/>
      <c r="P1114" s="2"/>
      <c r="Q1114" s="2"/>
      <c r="S1114" s="2"/>
      <c r="T1114" s="2"/>
      <c r="U1114" s="2"/>
      <c r="V1114" s="2"/>
      <c r="W1114" s="2"/>
      <c r="X1114" s="2"/>
      <c r="Y1114" s="2"/>
      <c r="Z1114" s="2"/>
      <c r="AB1114" s="2"/>
      <c r="AC1114" s="2"/>
      <c r="AD1114" s="2"/>
      <c r="AE1114" s="2"/>
      <c r="AF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T1115" s="2"/>
      <c r="U1115" s="2"/>
      <c r="V1115" s="2"/>
      <c r="W1115" s="2"/>
      <c r="X1115" s="2"/>
      <c r="Y1115" s="2"/>
      <c r="Z1115" s="2"/>
      <c r="AB1115" s="2"/>
      <c r="AC1115" s="2"/>
      <c r="AD1115" s="2"/>
      <c r="AE1115" s="2"/>
      <c r="AF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S1116" s="2"/>
      <c r="T1116" s="2"/>
      <c r="U1116" s="2"/>
      <c r="V1116" s="2"/>
      <c r="W1116" s="2"/>
      <c r="X1116" s="2"/>
      <c r="Y1116" s="2"/>
      <c r="Z1116" s="2"/>
      <c r="AB1116" s="2"/>
      <c r="AC1116" s="2"/>
      <c r="AD1116" s="2"/>
      <c r="AE1116" s="2"/>
      <c r="AF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O1118" s="2"/>
      <c r="P1118" s="2"/>
      <c r="Q1118" s="2"/>
      <c r="S1118" s="2"/>
      <c r="T1118" s="2"/>
      <c r="U1118" s="2"/>
      <c r="V1118" s="2"/>
      <c r="W1118" s="2"/>
      <c r="X1118" s="2"/>
      <c r="Y1118" s="2"/>
      <c r="Z1118" s="2"/>
      <c r="AB1118" s="2"/>
      <c r="AC1118" s="2"/>
      <c r="AD1118" s="2"/>
      <c r="AE1118" s="2"/>
      <c r="AF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O1122" s="2"/>
      <c r="P1122" s="2"/>
      <c r="Q1122" s="2"/>
      <c r="S1122" s="2"/>
      <c r="T1122" s="2"/>
      <c r="U1122" s="2"/>
      <c r="V1122" s="2"/>
      <c r="W1122" s="2"/>
      <c r="X1122" s="2"/>
      <c r="Y1122" s="2"/>
      <c r="Z1122" s="2"/>
      <c r="AB1122" s="2"/>
      <c r="AC1122" s="2"/>
      <c r="AD1122" s="2"/>
      <c r="AE1122" s="2"/>
      <c r="AF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O1123" s="2"/>
      <c r="P1123" s="2"/>
      <c r="Q1123" s="2"/>
      <c r="S1123" s="2"/>
      <c r="T1123" s="2"/>
      <c r="U1123" s="2"/>
      <c r="V1123" s="2"/>
      <c r="W1123" s="2"/>
      <c r="X1123" s="2"/>
      <c r="Y1123" s="2"/>
      <c r="Z1123" s="2"/>
      <c r="AB1123" s="2"/>
      <c r="AC1123" s="2"/>
      <c r="AD1123" s="2"/>
      <c r="AE1123" s="2"/>
      <c r="AF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O1124" s="2"/>
      <c r="P1124" s="2"/>
      <c r="Q1124" s="2"/>
      <c r="S1124" s="2"/>
      <c r="T1124" s="2"/>
      <c r="U1124" s="2"/>
      <c r="V1124" s="2"/>
      <c r="W1124" s="2"/>
      <c r="X1124" s="2"/>
      <c r="Y1124" s="2"/>
      <c r="Z1124" s="2"/>
      <c r="AB1124" s="2"/>
      <c r="AC1124" s="2"/>
      <c r="AD1124" s="2"/>
      <c r="AE1124" s="2"/>
      <c r="AF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O1125" s="2"/>
      <c r="P1125" s="2"/>
      <c r="Q1125" s="2"/>
      <c r="S1125" s="2"/>
      <c r="T1125" s="2"/>
      <c r="U1125" s="2"/>
      <c r="V1125" s="2"/>
      <c r="W1125" s="2"/>
      <c r="X1125" s="2"/>
      <c r="Y1125" s="2"/>
      <c r="Z1125" s="2"/>
      <c r="AB1125" s="2"/>
      <c r="AC1125" s="2"/>
      <c r="AD1125" s="2"/>
      <c r="AE1125" s="2"/>
      <c r="AF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O1126" s="2"/>
      <c r="P1126" s="2"/>
      <c r="Q1126" s="2"/>
      <c r="S1126" s="2"/>
      <c r="T1126" s="2"/>
      <c r="U1126" s="2"/>
      <c r="V1126" s="2"/>
      <c r="W1126" s="2"/>
      <c r="X1126" s="2"/>
      <c r="Y1126" s="2"/>
      <c r="Z1126" s="2"/>
      <c r="AB1126" s="2"/>
      <c r="AC1126" s="2"/>
      <c r="AD1126" s="2"/>
      <c r="AE1126" s="2"/>
      <c r="AF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O1128" s="2"/>
      <c r="P1128" s="2"/>
      <c r="Q1128" s="2"/>
      <c r="S1128" s="2"/>
      <c r="T1128" s="2"/>
      <c r="U1128" s="2"/>
      <c r="V1128" s="2"/>
      <c r="W1128" s="2"/>
      <c r="X1128" s="2"/>
      <c r="Y1128" s="2"/>
      <c r="Z1128" s="2"/>
      <c r="AB1128" s="2"/>
      <c r="AC1128" s="2"/>
      <c r="AD1128" s="2"/>
      <c r="AE1128" s="2"/>
      <c r="AF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O1129" s="2"/>
      <c r="P1129" s="2"/>
      <c r="Q1129" s="2"/>
      <c r="S1129" s="2"/>
      <c r="T1129" s="2"/>
      <c r="U1129" s="2"/>
      <c r="V1129" s="2"/>
      <c r="W1129" s="2"/>
      <c r="X1129" s="2"/>
      <c r="Y1129" s="2"/>
      <c r="Z1129" s="2"/>
      <c r="AB1129" s="2"/>
      <c r="AC1129" s="2"/>
      <c r="AD1129" s="2"/>
      <c r="AE1129" s="2"/>
      <c r="AF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O1130" s="2"/>
      <c r="P1130" s="2"/>
      <c r="Q1130" s="2"/>
      <c r="S1130" s="2"/>
      <c r="T1130" s="2"/>
      <c r="U1130" s="2"/>
      <c r="V1130" s="2"/>
      <c r="W1130" s="2"/>
      <c r="X1130" s="2"/>
      <c r="Y1130" s="2"/>
      <c r="Z1130" s="2"/>
      <c r="AB1130" s="2"/>
      <c r="AC1130" s="2"/>
      <c r="AD1130" s="2"/>
      <c r="AE1130" s="2"/>
      <c r="AF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O1131" s="2"/>
      <c r="P1131" s="2"/>
      <c r="Q1131" s="2"/>
      <c r="S1131" s="2"/>
      <c r="T1131" s="2"/>
      <c r="U1131" s="2"/>
      <c r="V1131" s="2"/>
      <c r="W1131" s="2"/>
      <c r="X1131" s="2"/>
      <c r="Y1131" s="2"/>
      <c r="Z1131" s="2"/>
      <c r="AB1131" s="2"/>
      <c r="AC1131" s="2"/>
      <c r="AD1131" s="2"/>
      <c r="AE1131" s="2"/>
      <c r="AF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O1132" s="2"/>
      <c r="P1132" s="2"/>
      <c r="Q1132" s="2"/>
      <c r="S1132" s="2"/>
      <c r="T1132" s="2"/>
      <c r="U1132" s="2"/>
      <c r="V1132" s="2"/>
      <c r="W1132" s="2"/>
      <c r="X1132" s="2"/>
      <c r="Y1132" s="2"/>
      <c r="Z1132" s="2"/>
      <c r="AB1132" s="2"/>
      <c r="AC1132" s="2"/>
      <c r="AD1132" s="2"/>
      <c r="AE1132" s="2"/>
      <c r="AF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O1134" s="2"/>
      <c r="P1134" s="2"/>
      <c r="Q1134" s="2"/>
      <c r="S1134" s="2"/>
      <c r="T1134" s="2"/>
      <c r="U1134" s="2"/>
      <c r="V1134" s="2"/>
      <c r="W1134" s="2"/>
      <c r="X1134" s="2"/>
      <c r="Y1134" s="2"/>
      <c r="Z1134" s="2"/>
      <c r="AB1134" s="2"/>
      <c r="AC1134" s="2"/>
      <c r="AD1134" s="2"/>
      <c r="AE1134" s="2"/>
      <c r="AF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O1135" s="2"/>
      <c r="P1135" s="2"/>
      <c r="Q1135" s="2"/>
      <c r="S1135" s="2"/>
      <c r="T1135" s="2"/>
      <c r="U1135" s="2"/>
      <c r="V1135" s="2"/>
      <c r="W1135" s="2"/>
      <c r="X1135" s="2"/>
      <c r="Y1135" s="2"/>
      <c r="Z1135" s="2"/>
      <c r="AB1135" s="2"/>
      <c r="AC1135" s="2"/>
      <c r="AD1135" s="2"/>
      <c r="AE1135" s="2"/>
      <c r="AF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O1137" s="2"/>
      <c r="P1137" s="2"/>
      <c r="Q1137" s="2"/>
      <c r="S1137" s="2"/>
      <c r="T1137" s="2"/>
      <c r="U1137" s="2"/>
      <c r="V1137" s="2"/>
      <c r="W1137" s="2"/>
      <c r="X1137" s="2"/>
      <c r="Y1137" s="2"/>
      <c r="Z1137" s="2"/>
      <c r="AB1137" s="2"/>
      <c r="AC1137" s="2"/>
      <c r="AD1137" s="2"/>
      <c r="AE1137" s="2"/>
      <c r="AF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T1139" s="2"/>
      <c r="U1139" s="2"/>
      <c r="V1139" s="2"/>
      <c r="W1139" s="2"/>
      <c r="X1139" s="2"/>
      <c r="Y1139" s="2"/>
      <c r="Z1139" s="2"/>
      <c r="AB1139" s="2"/>
      <c r="AC1139" s="2"/>
      <c r="AD1139" s="2"/>
      <c r="AE1139" s="2"/>
      <c r="AF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O1141" s="2"/>
      <c r="P1141" s="2"/>
      <c r="Q1141" s="2"/>
      <c r="S1141" s="2"/>
      <c r="T1141" s="2"/>
      <c r="U1141" s="2"/>
      <c r="V1141" s="2"/>
      <c r="W1141" s="2"/>
      <c r="X1141" s="2"/>
      <c r="Y1141" s="2"/>
      <c r="Z1141" s="2"/>
      <c r="AB1141" s="2"/>
      <c r="AC1141" s="2"/>
      <c r="AD1141" s="2"/>
      <c r="AE1141" s="2"/>
      <c r="AF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T1142" s="2"/>
      <c r="U1142" s="2"/>
      <c r="V1142" s="2"/>
      <c r="W1142" s="2"/>
      <c r="X1142" s="2"/>
      <c r="Y1142" s="2"/>
      <c r="Z1142" s="2"/>
      <c r="AB1142" s="2"/>
      <c r="AC1142" s="2"/>
      <c r="AD1142" s="2"/>
      <c r="AE1142" s="2"/>
      <c r="AF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T1144" s="2"/>
      <c r="U1144" s="2"/>
      <c r="V1144" s="2"/>
      <c r="W1144" s="2"/>
      <c r="X1144" s="2"/>
      <c r="Y1144" s="2"/>
      <c r="Z1144" s="2"/>
      <c r="AB1144" s="2"/>
      <c r="AC1144" s="2"/>
      <c r="AD1144" s="2"/>
      <c r="AE1144" s="2"/>
      <c r="AF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O1145" s="2"/>
      <c r="P1145" s="2"/>
      <c r="Q1145" s="2"/>
      <c r="S1145" s="2"/>
      <c r="T1145" s="2"/>
      <c r="U1145" s="2"/>
      <c r="V1145" s="2"/>
      <c r="W1145" s="2"/>
      <c r="X1145" s="2"/>
      <c r="Y1145" s="2"/>
      <c r="Z1145" s="2"/>
      <c r="AB1145" s="2"/>
      <c r="AC1145" s="2"/>
      <c r="AD1145" s="2"/>
      <c r="AE1145" s="2"/>
      <c r="AF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O1146" s="2"/>
      <c r="P1146" s="2"/>
      <c r="Q1146" s="2"/>
      <c r="S1146" s="2"/>
      <c r="T1146" s="2"/>
      <c r="U1146" s="2"/>
      <c r="V1146" s="2"/>
      <c r="W1146" s="2"/>
      <c r="X1146" s="2"/>
      <c r="Y1146" s="2"/>
      <c r="Z1146" s="2"/>
      <c r="AB1146" s="2"/>
      <c r="AC1146" s="2"/>
      <c r="AD1146" s="2"/>
      <c r="AE1146" s="2"/>
      <c r="AF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O1147" s="2"/>
      <c r="P1147" s="2"/>
      <c r="Q1147" s="2"/>
      <c r="S1147" s="2"/>
      <c r="T1147" s="2"/>
      <c r="U1147" s="2"/>
      <c r="V1147" s="2"/>
      <c r="W1147" s="2"/>
      <c r="X1147" s="2"/>
      <c r="Y1147" s="2"/>
      <c r="Z1147" s="2"/>
      <c r="AB1147" s="2"/>
      <c r="AC1147" s="2"/>
      <c r="AD1147" s="2"/>
      <c r="AE1147" s="2"/>
      <c r="AF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</row>
    <row r="1150">
      <c r="A1150" s="2"/>
      <c r="B1150" s="2"/>
      <c r="C1150" s="4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O1150" s="2"/>
      <c r="P1150" s="2"/>
      <c r="Q1150" s="2"/>
      <c r="S1150" s="2"/>
      <c r="T1150" s="2"/>
      <c r="U1150" s="2"/>
      <c r="V1150" s="2"/>
      <c r="W1150" s="2"/>
      <c r="X1150" s="2"/>
      <c r="Y1150" s="2"/>
      <c r="Z1150" s="2"/>
      <c r="AB1150" s="2"/>
      <c r="AC1150" s="2"/>
      <c r="AD1150" s="2"/>
      <c r="AE1150" s="2"/>
      <c r="AF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O1151" s="2"/>
      <c r="P1151" s="2"/>
      <c r="Q1151" s="2"/>
      <c r="S1151" s="2"/>
      <c r="T1151" s="2"/>
      <c r="U1151" s="2"/>
      <c r="V1151" s="2"/>
      <c r="W1151" s="2"/>
      <c r="X1151" s="2"/>
      <c r="Y1151" s="2"/>
      <c r="Z1151" s="2"/>
      <c r="AB1151" s="2"/>
      <c r="AC1151" s="2"/>
      <c r="AD1151" s="2"/>
      <c r="AE1151" s="2"/>
      <c r="AF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O1152" s="2"/>
      <c r="P1152" s="2"/>
      <c r="Q1152" s="2"/>
      <c r="S1152" s="2"/>
      <c r="T1152" s="2"/>
      <c r="U1152" s="2"/>
      <c r="V1152" s="2"/>
      <c r="W1152" s="2"/>
      <c r="X1152" s="2"/>
      <c r="Y1152" s="2"/>
      <c r="Z1152" s="2"/>
      <c r="AB1152" s="2"/>
      <c r="AC1152" s="2"/>
      <c r="AD1152" s="2"/>
      <c r="AE1152" s="2"/>
      <c r="AF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O1155" s="2"/>
      <c r="P1155" s="2"/>
      <c r="Q1155" s="2"/>
      <c r="S1155" s="2"/>
      <c r="T1155" s="2"/>
      <c r="U1155" s="2"/>
      <c r="V1155" s="2"/>
      <c r="W1155" s="2"/>
      <c r="X1155" s="2"/>
      <c r="Y1155" s="2"/>
      <c r="Z1155" s="2"/>
      <c r="AB1155" s="2"/>
      <c r="AC1155" s="2"/>
      <c r="AD1155" s="2"/>
      <c r="AE1155" s="2"/>
      <c r="AF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O1156" s="2"/>
      <c r="P1156" s="2"/>
      <c r="Q1156" s="2"/>
      <c r="S1156" s="2"/>
      <c r="T1156" s="2"/>
      <c r="U1156" s="2"/>
      <c r="V1156" s="2"/>
      <c r="W1156" s="2"/>
      <c r="X1156" s="2"/>
      <c r="Y1156" s="2"/>
      <c r="Z1156" s="2"/>
      <c r="AB1156" s="2"/>
      <c r="AC1156" s="2"/>
      <c r="AD1156" s="2"/>
      <c r="AE1156" s="2"/>
      <c r="AF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S1157" s="2"/>
      <c r="T1157" s="2"/>
      <c r="U1157" s="2"/>
      <c r="V1157" s="2"/>
      <c r="W1157" s="2"/>
      <c r="X1157" s="2"/>
      <c r="Y1157" s="2"/>
      <c r="Z1157" s="2"/>
      <c r="AB1157" s="2"/>
      <c r="AC1157" s="2"/>
      <c r="AD1157" s="2"/>
      <c r="AE1157" s="2"/>
      <c r="AF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T1158" s="2"/>
      <c r="U1158" s="2"/>
      <c r="V1158" s="2"/>
      <c r="W1158" s="2"/>
      <c r="X1158" s="2"/>
      <c r="Y1158" s="2"/>
      <c r="Z1158" s="2"/>
      <c r="AB1158" s="2"/>
      <c r="AC1158" s="2"/>
      <c r="AD1158" s="2"/>
      <c r="AE1158" s="2"/>
      <c r="AF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O1159" s="2"/>
      <c r="P1159" s="2"/>
      <c r="Q1159" s="2"/>
      <c r="S1159" s="2"/>
      <c r="T1159" s="2"/>
      <c r="U1159" s="2"/>
      <c r="V1159" s="2"/>
      <c r="W1159" s="2"/>
      <c r="X1159" s="2"/>
      <c r="Y1159" s="2"/>
      <c r="Z1159" s="2"/>
      <c r="AB1159" s="2"/>
      <c r="AC1159" s="2"/>
      <c r="AD1159" s="2"/>
      <c r="AE1159" s="2"/>
      <c r="AF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O1162" s="2"/>
      <c r="P1162" s="2"/>
      <c r="Q1162" s="2"/>
      <c r="S1162" s="2"/>
      <c r="T1162" s="2"/>
      <c r="U1162" s="2"/>
      <c r="V1162" s="2"/>
      <c r="W1162" s="2"/>
      <c r="X1162" s="2"/>
      <c r="Y1162" s="2"/>
      <c r="Z1162" s="2"/>
      <c r="AB1162" s="2"/>
      <c r="AC1162" s="2"/>
      <c r="AD1162" s="2"/>
      <c r="AE1162" s="2"/>
      <c r="AF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O1164" s="2"/>
      <c r="P1164" s="2"/>
      <c r="Q1164" s="2"/>
      <c r="S1164" s="2"/>
      <c r="T1164" s="2"/>
      <c r="U1164" s="2"/>
      <c r="V1164" s="2"/>
      <c r="W1164" s="2"/>
      <c r="X1164" s="2"/>
      <c r="Y1164" s="2"/>
      <c r="Z1164" s="2"/>
      <c r="AB1164" s="2"/>
      <c r="AC1164" s="2"/>
      <c r="AD1164" s="2"/>
      <c r="AE1164" s="2"/>
      <c r="AF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O1165" s="2"/>
      <c r="P1165" s="2"/>
      <c r="Q1165" s="2"/>
      <c r="S1165" s="2"/>
      <c r="T1165" s="2"/>
      <c r="U1165" s="2"/>
      <c r="V1165" s="2"/>
      <c r="W1165" s="2"/>
      <c r="X1165" s="2"/>
      <c r="Y1165" s="2"/>
      <c r="Z1165" s="2"/>
      <c r="AB1165" s="2"/>
      <c r="AC1165" s="2"/>
      <c r="AD1165" s="2"/>
      <c r="AE1165" s="2"/>
      <c r="AF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O1166" s="2"/>
      <c r="P1166" s="2"/>
      <c r="Q1166" s="2"/>
      <c r="S1166" s="2"/>
      <c r="T1166" s="2"/>
      <c r="U1166" s="2"/>
      <c r="V1166" s="2"/>
      <c r="W1166" s="2"/>
      <c r="X1166" s="2"/>
      <c r="Y1166" s="2"/>
      <c r="Z1166" s="2"/>
      <c r="AB1166" s="2"/>
      <c r="AC1166" s="2"/>
      <c r="AD1166" s="2"/>
      <c r="AE1166" s="2"/>
      <c r="AF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T1167" s="2"/>
      <c r="U1167" s="2"/>
      <c r="V1167" s="2"/>
      <c r="W1167" s="2"/>
      <c r="X1167" s="2"/>
      <c r="Y1167" s="2"/>
      <c r="Z1167" s="2"/>
      <c r="AB1167" s="2"/>
      <c r="AC1167" s="2"/>
      <c r="AD1167" s="2"/>
      <c r="AE1167" s="2"/>
      <c r="AF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S1169" s="2"/>
      <c r="T1169" s="2"/>
      <c r="U1169" s="2"/>
      <c r="V1169" s="2"/>
      <c r="W1169" s="2"/>
      <c r="X1169" s="2"/>
      <c r="Y1169" s="2"/>
      <c r="Z1169" s="2"/>
      <c r="AB1169" s="2"/>
      <c r="AC1169" s="2"/>
      <c r="AD1169" s="2"/>
      <c r="AE1169" s="2"/>
      <c r="AF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O1171" s="2"/>
      <c r="P1171" s="2"/>
      <c r="Q1171" s="2"/>
      <c r="S1171" s="2"/>
      <c r="T1171" s="2"/>
      <c r="U1171" s="2"/>
      <c r="V1171" s="2"/>
      <c r="W1171" s="2"/>
      <c r="X1171" s="2"/>
      <c r="Y1171" s="2"/>
      <c r="Z1171" s="2"/>
      <c r="AB1171" s="2"/>
      <c r="AC1171" s="2"/>
      <c r="AD1171" s="2"/>
      <c r="AE1171" s="2"/>
      <c r="AF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O1172" s="2"/>
      <c r="P1172" s="2"/>
      <c r="Q1172" s="2"/>
      <c r="S1172" s="2"/>
      <c r="T1172" s="2"/>
      <c r="U1172" s="2"/>
      <c r="V1172" s="2"/>
      <c r="W1172" s="2"/>
      <c r="X1172" s="2"/>
      <c r="Y1172" s="2"/>
      <c r="Z1172" s="2"/>
      <c r="AB1172" s="2"/>
      <c r="AC1172" s="2"/>
      <c r="AD1172" s="2"/>
      <c r="AE1172" s="2"/>
      <c r="AF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O1174" s="2"/>
      <c r="P1174" s="2"/>
      <c r="Q1174" s="2"/>
      <c r="S1174" s="2"/>
      <c r="T1174" s="2"/>
      <c r="U1174" s="2"/>
      <c r="V1174" s="2"/>
      <c r="W1174" s="2"/>
      <c r="X1174" s="2"/>
      <c r="Y1174" s="2"/>
      <c r="Z1174" s="2"/>
      <c r="AB1174" s="2"/>
      <c r="AC1174" s="2"/>
      <c r="AD1174" s="2"/>
      <c r="AE1174" s="2"/>
      <c r="AF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O1175" s="2"/>
      <c r="P1175" s="2"/>
      <c r="Q1175" s="2"/>
      <c r="S1175" s="2"/>
      <c r="T1175" s="2"/>
      <c r="U1175" s="2"/>
      <c r="V1175" s="2"/>
      <c r="W1175" s="2"/>
      <c r="X1175" s="2"/>
      <c r="Y1175" s="2"/>
      <c r="Z1175" s="2"/>
      <c r="AB1175" s="2"/>
      <c r="AC1175" s="2"/>
      <c r="AD1175" s="2"/>
      <c r="AE1175" s="2"/>
      <c r="AF1175" s="2"/>
    </row>
    <row r="1176">
      <c r="A1176" s="2"/>
      <c r="B1176" s="2"/>
      <c r="C1176" s="4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O1176" s="2"/>
      <c r="P1176" s="2"/>
      <c r="Q1176" s="2"/>
      <c r="S1176" s="2"/>
      <c r="T1176" s="2"/>
      <c r="U1176" s="2"/>
      <c r="V1176" s="2"/>
      <c r="Y1176" s="2"/>
      <c r="Z1176" s="2"/>
      <c r="AB1176" s="2"/>
      <c r="AC1176" s="2"/>
      <c r="AD1176" s="2"/>
      <c r="AE1176" s="2"/>
      <c r="AF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O1177" s="2"/>
      <c r="P1177" s="2"/>
      <c r="Q1177" s="2"/>
      <c r="S1177" s="2"/>
      <c r="T1177" s="2"/>
      <c r="U1177" s="2"/>
      <c r="V1177" s="2"/>
      <c r="W1177" s="2"/>
      <c r="X1177" s="2"/>
      <c r="Y1177" s="2"/>
      <c r="Z1177" s="2"/>
      <c r="AB1177" s="2"/>
      <c r="AC1177" s="2"/>
      <c r="AD1177" s="2"/>
      <c r="AE1177" s="2"/>
      <c r="AF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O1178" s="2"/>
      <c r="P1178" s="2"/>
      <c r="Q1178" s="2"/>
      <c r="S1178" s="2"/>
      <c r="T1178" s="2"/>
      <c r="U1178" s="2"/>
      <c r="V1178" s="2"/>
      <c r="W1178" s="2"/>
      <c r="X1178" s="2"/>
      <c r="Y1178" s="2"/>
      <c r="Z1178" s="2"/>
      <c r="AB1178" s="2"/>
      <c r="AC1178" s="2"/>
      <c r="AD1178" s="2"/>
      <c r="AE1178" s="2"/>
      <c r="AF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O1179" s="2"/>
      <c r="P1179" s="2"/>
      <c r="Q1179" s="2"/>
      <c r="S1179" s="2"/>
      <c r="T1179" s="2"/>
      <c r="U1179" s="2"/>
      <c r="V1179" s="2"/>
      <c r="W1179" s="2"/>
      <c r="X1179" s="2"/>
      <c r="Y1179" s="2"/>
      <c r="Z1179" s="2"/>
      <c r="AB1179" s="2"/>
      <c r="AC1179" s="2"/>
      <c r="AD1179" s="2"/>
      <c r="AE1179" s="2"/>
      <c r="AF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O1180" s="2"/>
      <c r="P1180" s="2"/>
      <c r="Q1180" s="2"/>
      <c r="S1180" s="2"/>
      <c r="T1180" s="2"/>
      <c r="U1180" s="2"/>
      <c r="V1180" s="2"/>
      <c r="W1180" s="2"/>
      <c r="X1180" s="2"/>
      <c r="Y1180" s="2"/>
      <c r="Z1180" s="2"/>
      <c r="AB1180" s="2"/>
      <c r="AC1180" s="2"/>
      <c r="AD1180" s="2"/>
      <c r="AE1180" s="2"/>
      <c r="AF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S1181" s="2"/>
      <c r="T1181" s="2"/>
      <c r="U1181" s="2"/>
      <c r="V1181" s="2"/>
      <c r="W1181" s="2"/>
      <c r="X1181" s="2"/>
      <c r="Y1181" s="2"/>
      <c r="Z1181" s="2"/>
      <c r="AB1181" s="2"/>
      <c r="AC1181" s="2"/>
      <c r="AD1181" s="2"/>
      <c r="AE1181" s="2"/>
      <c r="AF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O1182" s="2"/>
      <c r="P1182" s="2"/>
      <c r="Q1182" s="2"/>
      <c r="S1182" s="2"/>
      <c r="T1182" s="2"/>
      <c r="U1182" s="2"/>
      <c r="V1182" s="2"/>
      <c r="W1182" s="2"/>
      <c r="X1182" s="2"/>
      <c r="Y1182" s="2"/>
      <c r="Z1182" s="2"/>
      <c r="AB1182" s="2"/>
      <c r="AC1182" s="2"/>
      <c r="AD1182" s="2"/>
      <c r="AE1182" s="2"/>
      <c r="AF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O1183" s="2"/>
      <c r="P1183" s="2"/>
      <c r="Q1183" s="2"/>
      <c r="S1183" s="2"/>
      <c r="T1183" s="2"/>
      <c r="U1183" s="2"/>
      <c r="V1183" s="2"/>
      <c r="W1183" s="2"/>
      <c r="X1183" s="2"/>
      <c r="Y1183" s="2"/>
      <c r="Z1183" s="2"/>
      <c r="AB1183" s="2"/>
      <c r="AC1183" s="2"/>
      <c r="AD1183" s="2"/>
      <c r="AE1183" s="2"/>
      <c r="AF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S1184" s="2"/>
      <c r="T1184" s="2"/>
      <c r="U1184" s="2"/>
      <c r="V1184" s="2"/>
      <c r="W1184" s="2"/>
      <c r="X1184" s="2"/>
      <c r="Y1184" s="2"/>
      <c r="Z1184" s="2"/>
      <c r="AB1184" s="2"/>
      <c r="AC1184" s="2"/>
      <c r="AD1184" s="2"/>
      <c r="AE1184" s="2"/>
      <c r="AF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O1185" s="2"/>
      <c r="P1185" s="2"/>
      <c r="Q1185" s="2"/>
      <c r="S1185" s="2"/>
      <c r="T1185" s="2"/>
      <c r="U1185" s="2"/>
      <c r="V1185" s="2"/>
      <c r="W1185" s="2"/>
      <c r="X1185" s="2"/>
      <c r="Y1185" s="2"/>
      <c r="Z1185" s="2"/>
      <c r="AB1185" s="2"/>
      <c r="AC1185" s="2"/>
      <c r="AD1185" s="2"/>
      <c r="AE1185" s="2"/>
      <c r="AF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S1186" s="2"/>
      <c r="T1186" s="2"/>
      <c r="U1186" s="2"/>
      <c r="V1186" s="2"/>
      <c r="W1186" s="2"/>
      <c r="X1186" s="2"/>
      <c r="Y1186" s="2"/>
      <c r="Z1186" s="2"/>
      <c r="AB1186" s="2"/>
      <c r="AC1186" s="2"/>
      <c r="AD1186" s="2"/>
      <c r="AE1186" s="2"/>
      <c r="AF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O1187" s="2"/>
      <c r="P1187" s="2"/>
      <c r="Q1187" s="2"/>
      <c r="S1187" s="2"/>
      <c r="T1187" s="2"/>
      <c r="U1187" s="2"/>
      <c r="V1187" s="2"/>
      <c r="W1187" s="2"/>
      <c r="X1187" s="2"/>
      <c r="Y1187" s="2"/>
      <c r="Z1187" s="2"/>
      <c r="AB1187" s="2"/>
      <c r="AC1187" s="2"/>
      <c r="AD1187" s="2"/>
      <c r="AE1187" s="2"/>
      <c r="AF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S1188" s="2"/>
      <c r="T1188" s="2"/>
      <c r="U1188" s="2"/>
      <c r="V1188" s="2"/>
      <c r="W1188" s="2"/>
      <c r="X1188" s="2"/>
      <c r="Y1188" s="2"/>
      <c r="Z1188" s="2"/>
      <c r="AB1188" s="2"/>
      <c r="AC1188" s="2"/>
      <c r="AD1188" s="2"/>
      <c r="AE1188" s="2"/>
      <c r="AF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O1189" s="2"/>
      <c r="P1189" s="2"/>
      <c r="Q1189" s="2"/>
      <c r="S1189" s="2"/>
      <c r="T1189" s="2"/>
      <c r="U1189" s="2"/>
      <c r="V1189" s="2"/>
      <c r="W1189" s="2"/>
      <c r="X1189" s="2"/>
      <c r="Y1189" s="2"/>
      <c r="Z1189" s="2"/>
      <c r="AB1189" s="2"/>
      <c r="AC1189" s="2"/>
      <c r="AD1189" s="2"/>
      <c r="AE1189" s="2"/>
      <c r="AF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O1190" s="2"/>
      <c r="P1190" s="2"/>
      <c r="Q1190" s="2"/>
      <c r="S1190" s="2"/>
      <c r="T1190" s="2"/>
      <c r="U1190" s="2"/>
      <c r="V1190" s="2"/>
      <c r="W1190" s="2"/>
      <c r="X1190" s="2"/>
      <c r="Y1190" s="2"/>
      <c r="Z1190" s="2"/>
      <c r="AB1190" s="2"/>
      <c r="AC1190" s="2"/>
      <c r="AD1190" s="2"/>
      <c r="AE1190" s="2"/>
      <c r="AF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O1191" s="2"/>
      <c r="P1191" s="2"/>
      <c r="Q1191" s="2"/>
      <c r="S1191" s="2"/>
      <c r="T1191" s="2"/>
      <c r="U1191" s="2"/>
      <c r="V1191" s="2"/>
      <c r="W1191" s="2"/>
      <c r="X1191" s="2"/>
      <c r="Y1191" s="2"/>
      <c r="Z1191" s="2"/>
      <c r="AB1191" s="2"/>
      <c r="AC1191" s="2"/>
      <c r="AD1191" s="2"/>
      <c r="AE1191" s="2"/>
      <c r="AF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O1192" s="2"/>
      <c r="P1192" s="2"/>
      <c r="Q1192" s="2"/>
      <c r="S1192" s="2"/>
      <c r="T1192" s="2"/>
      <c r="U1192" s="2"/>
      <c r="V1192" s="2"/>
      <c r="W1192" s="2"/>
      <c r="X1192" s="2"/>
      <c r="Y1192" s="2"/>
      <c r="Z1192" s="2"/>
      <c r="AB1192" s="2"/>
      <c r="AC1192" s="2"/>
      <c r="AD1192" s="2"/>
      <c r="AE1192" s="2"/>
      <c r="AF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T1193" s="2"/>
      <c r="U1193" s="2"/>
      <c r="V1193" s="2"/>
      <c r="W1193" s="2"/>
      <c r="X1193" s="2"/>
      <c r="Y1193" s="2"/>
      <c r="Z1193" s="2"/>
      <c r="AB1193" s="2"/>
      <c r="AC1193" s="2"/>
      <c r="AD1193" s="2"/>
      <c r="AE1193" s="2"/>
      <c r="AF1193" s="2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1" t="s">
        <v>37</v>
      </c>
      <c r="B2" s="1" t="s">
        <v>17</v>
      </c>
      <c r="C2" s="1">
        <v>199.0</v>
      </c>
      <c r="D2" s="1">
        <v>50.0</v>
      </c>
      <c r="E2" s="2"/>
      <c r="F2" s="1" t="s">
        <v>38</v>
      </c>
      <c r="G2" s="1" t="s">
        <v>45</v>
      </c>
      <c r="H2" s="1" t="s">
        <v>6357</v>
      </c>
      <c r="I2" s="1" t="s">
        <v>6358</v>
      </c>
      <c r="J2" s="1" t="s">
        <v>2242</v>
      </c>
      <c r="K2" s="2"/>
      <c r="L2" s="1">
        <v>363.0</v>
      </c>
      <c r="M2" s="1"/>
      <c r="N2" s="1">
        <v>6.231766666666666</v>
      </c>
      <c r="O2" s="1" t="s">
        <v>2254</v>
      </c>
      <c r="P2" s="1" t="s">
        <v>6359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>
      <c r="A3" s="1" t="s">
        <v>24</v>
      </c>
      <c r="B3" s="1" t="s">
        <v>17</v>
      </c>
      <c r="C3" s="1">
        <v>394.0</v>
      </c>
      <c r="D3" s="1">
        <v>0.0</v>
      </c>
      <c r="E3" s="1" t="s">
        <v>25</v>
      </c>
      <c r="F3" s="1" t="s">
        <v>18</v>
      </c>
      <c r="G3" s="1" t="s">
        <v>19</v>
      </c>
      <c r="H3" s="1" t="s">
        <v>6360</v>
      </c>
      <c r="I3" s="1" t="s">
        <v>6361</v>
      </c>
      <c r="J3" s="1" t="s">
        <v>6361</v>
      </c>
      <c r="K3" s="2"/>
      <c r="L3" s="1">
        <v>-6.0</v>
      </c>
      <c r="M3" s="1"/>
      <c r="N3" s="1">
        <v>8.551833333333333</v>
      </c>
      <c r="O3" s="1" t="s">
        <v>6362</v>
      </c>
      <c r="P3" s="1" t="s">
        <v>6363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>
      <c r="A4" s="1" t="s">
        <v>29</v>
      </c>
      <c r="B4" s="1" t="s">
        <v>17</v>
      </c>
      <c r="C4" s="3">
        <v>394.0</v>
      </c>
      <c r="D4" s="1">
        <v>0.0</v>
      </c>
      <c r="E4" s="1" t="s">
        <v>6364</v>
      </c>
      <c r="F4" s="1" t="s">
        <v>18</v>
      </c>
      <c r="G4" s="1" t="s">
        <v>19</v>
      </c>
      <c r="H4" s="1" t="s">
        <v>6365</v>
      </c>
      <c r="I4" s="1" t="s">
        <v>6366</v>
      </c>
      <c r="J4" s="1" t="s">
        <v>6366</v>
      </c>
      <c r="K4" s="2"/>
      <c r="L4" s="1">
        <v>-8.0</v>
      </c>
      <c r="M4" s="1"/>
      <c r="N4" s="1">
        <v>6.9657</v>
      </c>
      <c r="O4" s="1" t="s">
        <v>6362</v>
      </c>
      <c r="P4" s="1" t="s">
        <v>6367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>
      <c r="A5" s="1" t="s">
        <v>29</v>
      </c>
      <c r="B5" s="3" t="s">
        <v>17</v>
      </c>
      <c r="C5" s="3">
        <v>528.0</v>
      </c>
      <c r="D5" s="1">
        <v>0.0</v>
      </c>
      <c r="E5" s="1" t="s">
        <v>173</v>
      </c>
      <c r="F5" s="1" t="s">
        <v>18</v>
      </c>
      <c r="G5" s="1" t="s">
        <v>19</v>
      </c>
      <c r="H5" s="1" t="s">
        <v>6368</v>
      </c>
      <c r="I5" s="1" t="s">
        <v>6369</v>
      </c>
      <c r="J5" s="1" t="s">
        <v>6369</v>
      </c>
      <c r="K5" s="2"/>
      <c r="L5" s="1">
        <v>-10.0</v>
      </c>
      <c r="M5" s="1"/>
      <c r="N5" s="1">
        <v>9.22895</v>
      </c>
      <c r="O5" s="1" t="s">
        <v>6362</v>
      </c>
      <c r="P5" s="1" t="s">
        <v>6370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>
      <c r="A6" s="1" t="s">
        <v>16</v>
      </c>
      <c r="B6" s="1" t="s">
        <v>17</v>
      </c>
      <c r="C6" s="1">
        <v>381.0</v>
      </c>
      <c r="D6" s="1">
        <v>0.0</v>
      </c>
      <c r="E6" s="2"/>
      <c r="F6" s="1" t="s">
        <v>18</v>
      </c>
      <c r="G6" s="1" t="s">
        <v>19</v>
      </c>
      <c r="H6" s="1" t="s">
        <v>6371</v>
      </c>
      <c r="I6" s="1" t="s">
        <v>6372</v>
      </c>
      <c r="J6" s="1" t="s">
        <v>6372</v>
      </c>
      <c r="K6" s="2"/>
      <c r="L6" s="1">
        <v>-7.0</v>
      </c>
      <c r="M6" s="1"/>
      <c r="N6" s="1">
        <v>7.5807166666666665</v>
      </c>
      <c r="O6" s="1" t="s">
        <v>6362</v>
      </c>
      <c r="P6" s="1" t="s">
        <v>6373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>
      <c r="A7" s="1" t="s">
        <v>24</v>
      </c>
      <c r="B7" s="1" t="s">
        <v>17</v>
      </c>
      <c r="C7" s="1">
        <v>321.0</v>
      </c>
      <c r="D7" s="1">
        <v>0.0</v>
      </c>
      <c r="E7" s="1" t="s">
        <v>25</v>
      </c>
      <c r="F7" s="1" t="s">
        <v>18</v>
      </c>
      <c r="G7" s="1" t="s">
        <v>19</v>
      </c>
      <c r="H7" s="1" t="s">
        <v>6374</v>
      </c>
      <c r="I7" s="1" t="s">
        <v>6375</v>
      </c>
      <c r="J7" s="1" t="s">
        <v>6375</v>
      </c>
      <c r="K7" s="2"/>
      <c r="L7" s="1">
        <v>-9.0</v>
      </c>
      <c r="M7" s="1"/>
      <c r="N7" s="1">
        <v>5.944716666666666</v>
      </c>
      <c r="O7" s="1" t="s">
        <v>6362</v>
      </c>
      <c r="P7" s="1" t="s">
        <v>6376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>
      <c r="A8" s="1" t="s">
        <v>24</v>
      </c>
      <c r="B8" s="1" t="s">
        <v>17</v>
      </c>
      <c r="C8" s="1">
        <v>453.0</v>
      </c>
      <c r="D8" s="1">
        <v>0.0</v>
      </c>
      <c r="E8" s="1" t="s">
        <v>25</v>
      </c>
      <c r="F8" s="1" t="s">
        <v>18</v>
      </c>
      <c r="G8" s="1" t="s">
        <v>19</v>
      </c>
      <c r="H8" s="1" t="s">
        <v>6377</v>
      </c>
      <c r="I8" s="1" t="s">
        <v>6378</v>
      </c>
      <c r="J8" s="1" t="s">
        <v>6378</v>
      </c>
      <c r="K8" s="2"/>
      <c r="L8" s="1">
        <v>-3.0</v>
      </c>
      <c r="M8" s="1"/>
      <c r="N8" s="1">
        <v>11.37995</v>
      </c>
      <c r="O8" s="1" t="s">
        <v>6362</v>
      </c>
      <c r="P8" s="1" t="s">
        <v>6379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>
      <c r="A9" s="1" t="s">
        <v>29</v>
      </c>
      <c r="B9" s="1" t="s">
        <v>17</v>
      </c>
      <c r="C9" s="3">
        <v>329.0</v>
      </c>
      <c r="D9" s="1">
        <v>0.0</v>
      </c>
      <c r="E9" s="1" t="s">
        <v>173</v>
      </c>
      <c r="F9" s="1" t="s">
        <v>18</v>
      </c>
      <c r="G9" s="1" t="s">
        <v>19</v>
      </c>
      <c r="H9" s="1" t="s">
        <v>6380</v>
      </c>
      <c r="I9" s="1" t="s">
        <v>6381</v>
      </c>
      <c r="J9" s="1" t="s">
        <v>6381</v>
      </c>
      <c r="K9" s="2"/>
      <c r="L9" s="1">
        <v>-3.0</v>
      </c>
      <c r="M9" s="1"/>
      <c r="N9" s="1">
        <v>11.050033333333333</v>
      </c>
      <c r="O9" s="1" t="s">
        <v>6362</v>
      </c>
      <c r="P9" s="1" t="s">
        <v>176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>
      <c r="A10" s="1" t="s">
        <v>16</v>
      </c>
      <c r="B10" s="1" t="s">
        <v>17</v>
      </c>
      <c r="C10" s="1">
        <v>364.0</v>
      </c>
      <c r="D10" s="1">
        <v>0.0</v>
      </c>
      <c r="E10" s="2"/>
      <c r="F10" s="1" t="s">
        <v>18</v>
      </c>
      <c r="G10" s="1" t="s">
        <v>19</v>
      </c>
      <c r="H10" s="1" t="s">
        <v>6382</v>
      </c>
      <c r="I10" s="1" t="s">
        <v>6383</v>
      </c>
      <c r="J10" s="1" t="s">
        <v>6383</v>
      </c>
      <c r="K10" s="2"/>
      <c r="L10" s="1">
        <v>-8.0</v>
      </c>
      <c r="M10" s="1"/>
      <c r="N10" s="1">
        <v>6.4862</v>
      </c>
      <c r="O10" s="1" t="s">
        <v>6362</v>
      </c>
      <c r="P10" s="1" t="s">
        <v>6384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>
      <c r="A11" s="1" t="s">
        <v>37</v>
      </c>
      <c r="B11" s="1" t="s">
        <v>17</v>
      </c>
      <c r="C11" s="3">
        <v>473.0</v>
      </c>
      <c r="D11" s="1">
        <v>0.0</v>
      </c>
      <c r="E11" s="1" t="s">
        <v>25</v>
      </c>
      <c r="F11" s="1" t="s">
        <v>44</v>
      </c>
      <c r="G11" s="1" t="s">
        <v>19</v>
      </c>
      <c r="H11" s="1" t="s">
        <v>6385</v>
      </c>
      <c r="I11" s="1" t="s">
        <v>6386</v>
      </c>
      <c r="J11" s="1" t="s">
        <v>6387</v>
      </c>
      <c r="K11" s="1" t="s">
        <v>6388</v>
      </c>
      <c r="L11" s="1">
        <v>-23.0</v>
      </c>
      <c r="M11" s="1">
        <v>0.30251666666666666</v>
      </c>
      <c r="N11" s="1">
        <v>5.219983333333333</v>
      </c>
      <c r="O11" s="1" t="s">
        <v>2254</v>
      </c>
      <c r="P11" s="1" t="s">
        <v>6389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>
      <c r="A12" s="1" t="s">
        <v>24</v>
      </c>
      <c r="B12" s="1" t="s">
        <v>17</v>
      </c>
      <c r="C12" s="1">
        <v>264.0</v>
      </c>
      <c r="D12" s="1">
        <v>0.0</v>
      </c>
      <c r="E12" s="1" t="s">
        <v>25</v>
      </c>
      <c r="F12" s="1" t="s">
        <v>18</v>
      </c>
      <c r="G12" s="1" t="s">
        <v>19</v>
      </c>
      <c r="H12" s="1" t="s">
        <v>6390</v>
      </c>
      <c r="I12" s="1" t="s">
        <v>6391</v>
      </c>
      <c r="J12" s="1" t="s">
        <v>6391</v>
      </c>
      <c r="K12" s="2"/>
      <c r="L12" s="1">
        <v>-10.0</v>
      </c>
      <c r="M12" s="1"/>
      <c r="N12" s="1">
        <v>4.69455</v>
      </c>
      <c r="O12" s="1" t="s">
        <v>6362</v>
      </c>
      <c r="P12" s="1" t="s">
        <v>6392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>
      <c r="A13" s="1" t="s">
        <v>37</v>
      </c>
      <c r="B13" s="1" t="s">
        <v>17</v>
      </c>
      <c r="C13" s="1">
        <v>236.0</v>
      </c>
      <c r="D13" s="1">
        <v>73.0</v>
      </c>
      <c r="E13" s="2"/>
      <c r="F13" s="1" t="s">
        <v>38</v>
      </c>
      <c r="G13" s="1" t="s">
        <v>19</v>
      </c>
      <c r="H13" s="1" t="s">
        <v>6393</v>
      </c>
      <c r="I13" s="1" t="s">
        <v>6394</v>
      </c>
      <c r="J13" s="1" t="s">
        <v>6394</v>
      </c>
      <c r="K13" s="2"/>
      <c r="L13" s="1">
        <v>-14.0</v>
      </c>
      <c r="M13" s="1"/>
      <c r="N13" s="1">
        <v>2.5327166666666665</v>
      </c>
      <c r="O13" s="1" t="s">
        <v>2254</v>
      </c>
      <c r="P13" s="1" t="s">
        <v>2873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>
      <c r="A14" s="1" t="s">
        <v>37</v>
      </c>
      <c r="B14" s="1" t="s">
        <v>17</v>
      </c>
      <c r="C14" s="1">
        <v>299.0</v>
      </c>
      <c r="D14" s="1">
        <v>0.0</v>
      </c>
      <c r="E14" s="1" t="s">
        <v>25</v>
      </c>
      <c r="F14" s="1" t="s">
        <v>44</v>
      </c>
      <c r="G14" s="1" t="s">
        <v>19</v>
      </c>
      <c r="H14" s="1" t="s">
        <v>6395</v>
      </c>
      <c r="I14" s="1" t="s">
        <v>6396</v>
      </c>
      <c r="J14" s="1" t="s">
        <v>6397</v>
      </c>
      <c r="K14" s="1" t="s">
        <v>6398</v>
      </c>
      <c r="L14" s="1">
        <v>-9.0</v>
      </c>
      <c r="M14" s="1">
        <v>0.21356666666666665</v>
      </c>
      <c r="N14" s="1">
        <v>3.3652</v>
      </c>
      <c r="O14" s="1" t="s">
        <v>2254</v>
      </c>
      <c r="P14" s="1" t="s">
        <v>6399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>
      <c r="A15" s="1" t="s">
        <v>24</v>
      </c>
      <c r="B15" s="1" t="s">
        <v>17</v>
      </c>
      <c r="C15" s="1">
        <v>570.0</v>
      </c>
      <c r="D15" s="1">
        <v>0.0</v>
      </c>
      <c r="E15" s="1" t="s">
        <v>25</v>
      </c>
      <c r="F15" s="1" t="s">
        <v>18</v>
      </c>
      <c r="G15" s="1" t="s">
        <v>19</v>
      </c>
      <c r="H15" s="1" t="s">
        <v>6400</v>
      </c>
      <c r="I15" s="1" t="s">
        <v>6401</v>
      </c>
      <c r="J15" s="1" t="s">
        <v>6401</v>
      </c>
      <c r="K15" s="2"/>
      <c r="L15" s="1">
        <v>-14.0</v>
      </c>
      <c r="M15" s="1"/>
      <c r="N15" s="1">
        <v>5.19355</v>
      </c>
      <c r="O15" s="1" t="s">
        <v>6362</v>
      </c>
      <c r="P15" s="1" t="s">
        <v>6402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>
      <c r="A16" s="1" t="s">
        <v>117</v>
      </c>
      <c r="B16" s="1" t="s">
        <v>17</v>
      </c>
      <c r="C16" s="3">
        <v>249.0</v>
      </c>
      <c r="D16" s="1">
        <v>0.0</v>
      </c>
      <c r="E16" s="2"/>
      <c r="F16" s="1" t="s">
        <v>38</v>
      </c>
      <c r="G16" s="1" t="s">
        <v>45</v>
      </c>
      <c r="H16" s="1" t="s">
        <v>6403</v>
      </c>
      <c r="I16" s="1" t="s">
        <v>6404</v>
      </c>
      <c r="J16" s="1" t="s">
        <v>6404</v>
      </c>
      <c r="K16" s="2"/>
      <c r="L16" s="1">
        <v>-1.0</v>
      </c>
      <c r="M16" s="1"/>
      <c r="N16" s="1">
        <v>3.2872666666666666</v>
      </c>
      <c r="O16" s="1" t="s">
        <v>120</v>
      </c>
      <c r="P16" s="1" t="s">
        <v>6405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>
      <c r="A17" s="1" t="s">
        <v>16</v>
      </c>
      <c r="B17" s="1" t="s">
        <v>17</v>
      </c>
      <c r="C17" s="3">
        <v>264.0</v>
      </c>
      <c r="D17" s="1">
        <v>0.0</v>
      </c>
      <c r="E17" s="2"/>
      <c r="F17" s="1" t="s">
        <v>18</v>
      </c>
      <c r="G17" s="1" t="s">
        <v>19</v>
      </c>
      <c r="H17" s="1" t="s">
        <v>6406</v>
      </c>
      <c r="I17" s="1" t="s">
        <v>6407</v>
      </c>
      <c r="J17" s="1" t="s">
        <v>6407</v>
      </c>
      <c r="K17" s="2"/>
      <c r="L17" s="1">
        <v>-9.0</v>
      </c>
      <c r="M17" s="1"/>
      <c r="N17" s="1">
        <v>5.634016666666667</v>
      </c>
      <c r="O17" s="1" t="s">
        <v>6362</v>
      </c>
      <c r="P17" s="1" t="s">
        <v>6408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>
      <c r="A18" s="1" t="s">
        <v>24</v>
      </c>
      <c r="B18" s="3" t="s">
        <v>17</v>
      </c>
      <c r="C18" s="1">
        <v>264.0</v>
      </c>
      <c r="D18" s="1">
        <v>0.0</v>
      </c>
      <c r="E18" s="1" t="s">
        <v>25</v>
      </c>
      <c r="F18" s="1" t="s">
        <v>18</v>
      </c>
      <c r="G18" s="1" t="s">
        <v>19</v>
      </c>
      <c r="H18" s="1" t="s">
        <v>6409</v>
      </c>
      <c r="I18" s="1" t="s">
        <v>6410</v>
      </c>
      <c r="J18" s="1" t="s">
        <v>6410</v>
      </c>
      <c r="K18" s="2"/>
      <c r="L18" s="1">
        <v>-9.0</v>
      </c>
      <c r="M18" s="1"/>
      <c r="N18" s="1">
        <v>5.910783333333334</v>
      </c>
      <c r="O18" s="1" t="s">
        <v>6362</v>
      </c>
      <c r="P18" s="1" t="s">
        <v>6411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>
      <c r="A19" s="1" t="s">
        <v>37</v>
      </c>
      <c r="B19" s="1" t="s">
        <v>17</v>
      </c>
      <c r="C19" s="3">
        <v>309.0</v>
      </c>
      <c r="D19" s="1">
        <v>0.0</v>
      </c>
      <c r="E19" s="1" t="s">
        <v>25</v>
      </c>
      <c r="F19" s="1" t="s">
        <v>44</v>
      </c>
      <c r="G19" s="1" t="s">
        <v>19</v>
      </c>
      <c r="H19" s="1" t="s">
        <v>6412</v>
      </c>
      <c r="I19" s="1" t="s">
        <v>6413</v>
      </c>
      <c r="J19" s="1" t="s">
        <v>6414</v>
      </c>
      <c r="K19" s="1" t="s">
        <v>6415</v>
      </c>
      <c r="L19" s="1">
        <v>-5.0</v>
      </c>
      <c r="M19" s="1">
        <v>0.30775</v>
      </c>
      <c r="N19" s="1">
        <v>7.507183333333334</v>
      </c>
      <c r="O19" s="1" t="s">
        <v>2254</v>
      </c>
      <c r="P19" s="1" t="s">
        <v>2524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>
      <c r="A20" s="1" t="s">
        <v>117</v>
      </c>
      <c r="B20" s="1" t="s">
        <v>17</v>
      </c>
      <c r="C20" s="1">
        <v>309.0</v>
      </c>
      <c r="D20" s="1">
        <v>0.0</v>
      </c>
      <c r="E20" s="2"/>
      <c r="F20" s="1" t="s">
        <v>38</v>
      </c>
      <c r="G20" s="1" t="s">
        <v>45</v>
      </c>
      <c r="H20" s="1" t="s">
        <v>6416</v>
      </c>
      <c r="I20" s="1" t="s">
        <v>6417</v>
      </c>
      <c r="J20" s="1" t="s">
        <v>6417</v>
      </c>
      <c r="K20" s="2"/>
      <c r="L20" s="1">
        <v>-2.0</v>
      </c>
      <c r="M20" s="1"/>
      <c r="N20" s="1">
        <v>2.3723</v>
      </c>
      <c r="O20" s="1" t="s">
        <v>120</v>
      </c>
      <c r="P20" s="1" t="s">
        <v>6418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>
      <c r="A21" s="1" t="s">
        <v>24</v>
      </c>
      <c r="B21" s="1" t="s">
        <v>17</v>
      </c>
      <c r="C21" s="1">
        <v>329.0</v>
      </c>
      <c r="D21" s="1">
        <v>0.0</v>
      </c>
      <c r="E21" s="1" t="s">
        <v>25</v>
      </c>
      <c r="F21" s="1" t="s">
        <v>18</v>
      </c>
      <c r="G21" s="1" t="s">
        <v>19</v>
      </c>
      <c r="H21" s="1" t="s">
        <v>6419</v>
      </c>
      <c r="I21" s="1" t="s">
        <v>6420</v>
      </c>
      <c r="J21" s="1" t="s">
        <v>6420</v>
      </c>
      <c r="K21" s="2"/>
      <c r="L21" s="1">
        <v>-11.0</v>
      </c>
      <c r="M21" s="1"/>
      <c r="N21" s="1">
        <v>3.6167</v>
      </c>
      <c r="O21" s="1" t="s">
        <v>6362</v>
      </c>
      <c r="P21" s="1" t="s">
        <v>6421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>
      <c r="A22" s="1" t="s">
        <v>24</v>
      </c>
      <c r="B22" s="1" t="s">
        <v>17</v>
      </c>
      <c r="C22" s="1">
        <v>331.0</v>
      </c>
      <c r="D22" s="1">
        <v>0.0</v>
      </c>
      <c r="E22" s="1" t="s">
        <v>25</v>
      </c>
      <c r="F22" s="1" t="s">
        <v>18</v>
      </c>
      <c r="G22" s="1" t="s">
        <v>19</v>
      </c>
      <c r="H22" s="1" t="s">
        <v>6422</v>
      </c>
      <c r="I22" s="1" t="s">
        <v>6423</v>
      </c>
      <c r="J22" s="1" t="s">
        <v>6423</v>
      </c>
      <c r="K22" s="2"/>
      <c r="L22" s="1">
        <v>-9.0</v>
      </c>
      <c r="M22" s="1"/>
      <c r="N22" s="1">
        <v>5.4707333333333334</v>
      </c>
      <c r="O22" s="1" t="s">
        <v>6362</v>
      </c>
      <c r="P22" s="1" t="s">
        <v>6424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>
      <c r="A23" s="1" t="s">
        <v>117</v>
      </c>
      <c r="B23" s="1" t="s">
        <v>17</v>
      </c>
      <c r="C23" s="1">
        <v>647.0</v>
      </c>
      <c r="D23" s="1">
        <v>0.0</v>
      </c>
      <c r="E23" s="2"/>
      <c r="F23" s="1" t="s">
        <v>38</v>
      </c>
      <c r="G23" s="1" t="s">
        <v>45</v>
      </c>
      <c r="H23" s="1" t="s">
        <v>6425</v>
      </c>
      <c r="I23" s="1" t="s">
        <v>6426</v>
      </c>
      <c r="J23" s="1" t="s">
        <v>6426</v>
      </c>
      <c r="K23" s="2"/>
      <c r="L23" s="1">
        <v>-7.0</v>
      </c>
      <c r="M23" s="1"/>
      <c r="N23" s="1">
        <v>2.5442</v>
      </c>
      <c r="O23" s="1" t="s">
        <v>120</v>
      </c>
      <c r="P23" s="1" t="s">
        <v>6427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>
      <c r="A24" s="1" t="s">
        <v>37</v>
      </c>
      <c r="B24" s="1" t="s">
        <v>17</v>
      </c>
      <c r="C24" s="1">
        <v>309.0</v>
      </c>
      <c r="D24" s="1">
        <v>0.0</v>
      </c>
      <c r="E24" s="1" t="s">
        <v>25</v>
      </c>
      <c r="F24" s="1" t="s">
        <v>44</v>
      </c>
      <c r="G24" s="1" t="s">
        <v>19</v>
      </c>
      <c r="H24" s="1" t="s">
        <v>6428</v>
      </c>
      <c r="I24" s="1" t="s">
        <v>6429</v>
      </c>
      <c r="J24" s="1" t="s">
        <v>6430</v>
      </c>
      <c r="K24" s="1" t="s">
        <v>6431</v>
      </c>
      <c r="L24" s="1">
        <v>-6.0</v>
      </c>
      <c r="M24" s="1">
        <v>0.18376666666666666</v>
      </c>
      <c r="N24" s="1">
        <v>7.132516666666667</v>
      </c>
      <c r="O24" s="1" t="s">
        <v>2254</v>
      </c>
      <c r="P24" s="1" t="s">
        <v>3448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>
      <c r="A25" s="1" t="s">
        <v>29</v>
      </c>
      <c r="B25" s="1" t="s">
        <v>17</v>
      </c>
      <c r="C25" s="3">
        <v>329.0</v>
      </c>
      <c r="D25" s="1">
        <v>0.0</v>
      </c>
      <c r="E25" s="1" t="s">
        <v>1555</v>
      </c>
      <c r="F25" s="1" t="s">
        <v>18</v>
      </c>
      <c r="G25" s="1" t="s">
        <v>19</v>
      </c>
      <c r="H25" s="1" t="s">
        <v>6432</v>
      </c>
      <c r="I25" s="1" t="s">
        <v>6433</v>
      </c>
      <c r="J25" s="1" t="s">
        <v>6433</v>
      </c>
      <c r="K25" s="2"/>
      <c r="L25" s="1">
        <v>-5.0</v>
      </c>
      <c r="M25" s="1"/>
      <c r="N25" s="1">
        <v>9.673716666666667</v>
      </c>
      <c r="O25" s="1" t="s">
        <v>6362</v>
      </c>
      <c r="P25" s="1" t="s">
        <v>1101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>
      <c r="A26" s="1" t="s">
        <v>16</v>
      </c>
      <c r="B26" s="1" t="s">
        <v>17</v>
      </c>
      <c r="C26" s="1">
        <v>329.0</v>
      </c>
      <c r="D26" s="1">
        <v>0.0</v>
      </c>
      <c r="E26" s="2"/>
      <c r="F26" s="1" t="s">
        <v>18</v>
      </c>
      <c r="G26" s="1" t="s">
        <v>19</v>
      </c>
      <c r="H26" s="1" t="s">
        <v>6434</v>
      </c>
      <c r="I26" s="1" t="s">
        <v>6435</v>
      </c>
      <c r="J26" s="1" t="s">
        <v>6435</v>
      </c>
      <c r="K26" s="2"/>
      <c r="L26" s="1">
        <v>-10.0</v>
      </c>
      <c r="M26" s="1"/>
      <c r="N26" s="1">
        <v>4.72035</v>
      </c>
      <c r="O26" s="1" t="s">
        <v>6362</v>
      </c>
      <c r="P26" s="1" t="s">
        <v>6436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>
      <c r="A27" s="1" t="s">
        <v>24</v>
      </c>
      <c r="B27" s="1" t="s">
        <v>17</v>
      </c>
      <c r="C27" s="3">
        <v>289.0</v>
      </c>
      <c r="D27" s="1">
        <v>0.0</v>
      </c>
      <c r="E27" s="1" t="s">
        <v>25</v>
      </c>
      <c r="F27" s="1" t="s">
        <v>18</v>
      </c>
      <c r="G27" s="1" t="s">
        <v>19</v>
      </c>
      <c r="H27" s="1" t="s">
        <v>6437</v>
      </c>
      <c r="I27" s="1" t="s">
        <v>6438</v>
      </c>
      <c r="J27" s="1" t="s">
        <v>6438</v>
      </c>
      <c r="K27" s="2"/>
      <c r="L27" s="1">
        <v>-9.0</v>
      </c>
      <c r="M27" s="1"/>
      <c r="N27" s="1">
        <v>5.318933333333334</v>
      </c>
      <c r="O27" s="1" t="s">
        <v>6362</v>
      </c>
      <c r="P27" s="1" t="s">
        <v>6439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>
      <c r="A28" s="1" t="s">
        <v>117</v>
      </c>
      <c r="B28" s="1" t="s">
        <v>17</v>
      </c>
      <c r="C28" s="1">
        <v>309.0</v>
      </c>
      <c r="D28" s="1">
        <v>0.0</v>
      </c>
      <c r="E28" s="2"/>
      <c r="F28" s="1" t="s">
        <v>38</v>
      </c>
      <c r="G28" s="1" t="s">
        <v>45</v>
      </c>
      <c r="H28" s="1" t="s">
        <v>6440</v>
      </c>
      <c r="I28" s="1" t="s">
        <v>6441</v>
      </c>
      <c r="J28" s="1" t="s">
        <v>6441</v>
      </c>
      <c r="K28" s="2"/>
      <c r="L28" s="1">
        <v>1.0</v>
      </c>
      <c r="M28" s="1"/>
      <c r="N28" s="1">
        <v>6.3144833333333334</v>
      </c>
      <c r="O28" s="1" t="s">
        <v>120</v>
      </c>
      <c r="P28" s="1" t="s">
        <v>6442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>
      <c r="A29" s="1" t="s">
        <v>29</v>
      </c>
      <c r="B29" s="1" t="s">
        <v>17</v>
      </c>
      <c r="C29" s="3">
        <v>405.0</v>
      </c>
      <c r="D29" s="1">
        <v>0.0</v>
      </c>
      <c r="E29" s="1" t="s">
        <v>6443</v>
      </c>
      <c r="F29" s="1" t="s">
        <v>18</v>
      </c>
      <c r="G29" s="1" t="s">
        <v>19</v>
      </c>
      <c r="H29" s="1" t="s">
        <v>6444</v>
      </c>
      <c r="I29" s="1" t="s">
        <v>6445</v>
      </c>
      <c r="J29" s="1" t="s">
        <v>6445</v>
      </c>
      <c r="K29" s="2"/>
      <c r="L29" s="1">
        <v>-6.0</v>
      </c>
      <c r="M29" s="1"/>
      <c r="N29" s="1">
        <v>8.913566666666666</v>
      </c>
      <c r="O29" s="1" t="s">
        <v>6362</v>
      </c>
      <c r="P29" s="1" t="s">
        <v>6446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>
      <c r="A30" s="1" t="s">
        <v>24</v>
      </c>
      <c r="B30" s="1" t="s">
        <v>17</v>
      </c>
      <c r="C30" s="3">
        <v>439.0</v>
      </c>
      <c r="D30" s="1">
        <v>0.0</v>
      </c>
      <c r="E30" s="1" t="s">
        <v>25</v>
      </c>
      <c r="F30" s="1" t="s">
        <v>18</v>
      </c>
      <c r="G30" s="1" t="s">
        <v>19</v>
      </c>
      <c r="H30" s="1" t="s">
        <v>6447</v>
      </c>
      <c r="I30" s="1" t="s">
        <v>6448</v>
      </c>
      <c r="J30" s="1" t="s">
        <v>6448</v>
      </c>
      <c r="K30" s="2"/>
      <c r="L30" s="1">
        <v>-9.0</v>
      </c>
      <c r="M30" s="1"/>
      <c r="N30" s="1">
        <v>5.360283333333333</v>
      </c>
      <c r="O30" s="1" t="s">
        <v>6362</v>
      </c>
      <c r="P30" s="1" t="s">
        <v>6449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>
      <c r="A31" s="1" t="s">
        <v>16</v>
      </c>
      <c r="B31" s="3" t="s">
        <v>17</v>
      </c>
      <c r="C31" s="1">
        <v>658.0</v>
      </c>
      <c r="D31" s="1">
        <v>0.0</v>
      </c>
      <c r="E31" s="2"/>
      <c r="F31" s="1" t="s">
        <v>18</v>
      </c>
      <c r="G31" s="1" t="s">
        <v>19</v>
      </c>
      <c r="H31" s="1" t="s">
        <v>6450</v>
      </c>
      <c r="I31" s="1" t="s">
        <v>6451</v>
      </c>
      <c r="J31" s="1" t="s">
        <v>6451</v>
      </c>
      <c r="K31" s="2"/>
      <c r="L31" s="1">
        <v>-5.0</v>
      </c>
      <c r="M31" s="1"/>
      <c r="N31" s="1">
        <v>14.288066666666667</v>
      </c>
      <c r="O31" s="1" t="s">
        <v>6362</v>
      </c>
      <c r="P31" s="1" t="s">
        <v>6452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>
      <c r="A32" s="1" t="s">
        <v>16</v>
      </c>
      <c r="B32" s="1" t="s">
        <v>17</v>
      </c>
      <c r="C32" s="1">
        <v>786.0</v>
      </c>
      <c r="D32" s="1">
        <v>0.0</v>
      </c>
      <c r="E32" s="2"/>
      <c r="F32" s="1" t="s">
        <v>18</v>
      </c>
      <c r="G32" s="1" t="s">
        <v>19</v>
      </c>
      <c r="H32" s="1" t="s">
        <v>6453</v>
      </c>
      <c r="I32" s="1" t="s">
        <v>6454</v>
      </c>
      <c r="J32" s="1" t="s">
        <v>6454</v>
      </c>
      <c r="K32" s="2"/>
      <c r="L32" s="1">
        <v>-11.0</v>
      </c>
      <c r="M32" s="1"/>
      <c r="N32" s="1">
        <v>8.846883333333333</v>
      </c>
      <c r="O32" s="1" t="s">
        <v>6362</v>
      </c>
      <c r="P32" s="1" t="s">
        <v>6455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>
      <c r="A33" s="1" t="s">
        <v>24</v>
      </c>
      <c r="B33" s="1" t="s">
        <v>17</v>
      </c>
      <c r="C33" s="1">
        <v>364.0</v>
      </c>
      <c r="D33" s="1">
        <v>0.0</v>
      </c>
      <c r="E33" s="1" t="s">
        <v>25</v>
      </c>
      <c r="F33" s="1" t="s">
        <v>18</v>
      </c>
      <c r="G33" s="1" t="s">
        <v>19</v>
      </c>
      <c r="H33" s="1" t="s">
        <v>6456</v>
      </c>
      <c r="I33" s="1" t="s">
        <v>6457</v>
      </c>
      <c r="J33" s="1" t="s">
        <v>6457</v>
      </c>
      <c r="K33" s="2"/>
      <c r="L33" s="1">
        <v>-3.0</v>
      </c>
      <c r="M33" s="1"/>
      <c r="N33" s="1">
        <v>11.856433333333333</v>
      </c>
      <c r="O33" s="1" t="s">
        <v>6362</v>
      </c>
      <c r="P33" s="1" t="s">
        <v>6458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>
      <c r="A34" s="1" t="s">
        <v>37</v>
      </c>
      <c r="B34" s="1" t="s">
        <v>17</v>
      </c>
      <c r="C34" s="1">
        <v>598.0</v>
      </c>
      <c r="D34" s="1">
        <v>149.0</v>
      </c>
      <c r="E34" s="2"/>
      <c r="F34" s="1" t="s">
        <v>38</v>
      </c>
      <c r="G34" s="1" t="s">
        <v>19</v>
      </c>
      <c r="H34" s="1" t="s">
        <v>6459</v>
      </c>
      <c r="I34" s="1" t="s">
        <v>6460</v>
      </c>
      <c r="J34" s="1" t="s">
        <v>6460</v>
      </c>
      <c r="K34" s="2"/>
      <c r="L34" s="1">
        <v>-16.0</v>
      </c>
      <c r="M34" s="1"/>
      <c r="N34" s="1">
        <v>7.165216666666667</v>
      </c>
      <c r="O34" s="1" t="s">
        <v>2254</v>
      </c>
      <c r="P34" s="1" t="s">
        <v>6461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>
      <c r="A35" s="1" t="s">
        <v>24</v>
      </c>
      <c r="B35" s="1" t="s">
        <v>17</v>
      </c>
      <c r="C35" s="1">
        <v>483.0</v>
      </c>
      <c r="D35" s="1">
        <v>0.0</v>
      </c>
      <c r="E35" s="1" t="s">
        <v>25</v>
      </c>
      <c r="F35" s="1" t="s">
        <v>18</v>
      </c>
      <c r="G35" s="1" t="s">
        <v>19</v>
      </c>
      <c r="H35" s="1" t="s">
        <v>6462</v>
      </c>
      <c r="I35" s="1" t="s">
        <v>6463</v>
      </c>
      <c r="J35" s="1" t="s">
        <v>6463</v>
      </c>
      <c r="K35" s="2"/>
      <c r="L35" s="1">
        <v>-8.0</v>
      </c>
      <c r="M35" s="1"/>
      <c r="N35" s="1">
        <v>6.358216666666666</v>
      </c>
      <c r="O35" s="1" t="s">
        <v>6362</v>
      </c>
      <c r="P35" s="1" t="s">
        <v>6464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>
      <c r="A36" s="1" t="s">
        <v>16</v>
      </c>
      <c r="B36" s="1" t="s">
        <v>17</v>
      </c>
      <c r="C36" s="1">
        <v>364.0</v>
      </c>
      <c r="D36" s="1">
        <v>0.0</v>
      </c>
      <c r="E36" s="2"/>
      <c r="F36" s="1" t="s">
        <v>18</v>
      </c>
      <c r="G36" s="1" t="s">
        <v>19</v>
      </c>
      <c r="H36" s="1" t="s">
        <v>6465</v>
      </c>
      <c r="I36" s="1" t="s">
        <v>6466</v>
      </c>
      <c r="J36" s="1" t="s">
        <v>6466</v>
      </c>
      <c r="K36" s="2"/>
      <c r="L36" s="1">
        <v>-10.0</v>
      </c>
      <c r="M36" s="1"/>
      <c r="N36" s="1">
        <v>4.651983333333333</v>
      </c>
      <c r="O36" s="1" t="s">
        <v>6362</v>
      </c>
      <c r="P36" s="1" t="s">
        <v>6467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>
      <c r="A37" s="1" t="s">
        <v>37</v>
      </c>
      <c r="B37" s="1" t="s">
        <v>17</v>
      </c>
      <c r="C37" s="1">
        <v>0.0</v>
      </c>
      <c r="D37" s="1">
        <v>498.0</v>
      </c>
      <c r="E37" s="2"/>
      <c r="F37" s="1" t="s">
        <v>38</v>
      </c>
      <c r="G37" s="1" t="s">
        <v>19</v>
      </c>
      <c r="H37" s="1" t="s">
        <v>6468</v>
      </c>
      <c r="I37" s="1" t="s">
        <v>6469</v>
      </c>
      <c r="J37" s="1" t="s">
        <v>6469</v>
      </c>
      <c r="K37" s="2"/>
      <c r="L37" s="1">
        <v>-8.0</v>
      </c>
      <c r="M37" s="1"/>
      <c r="N37" s="1">
        <v>10.99505</v>
      </c>
      <c r="O37" s="1" t="s">
        <v>2254</v>
      </c>
      <c r="P37" s="1" t="s">
        <v>6470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>
      <c r="A38" s="1" t="s">
        <v>16</v>
      </c>
      <c r="B38" s="3" t="s">
        <v>17</v>
      </c>
      <c r="C38" s="1">
        <v>523.0</v>
      </c>
      <c r="D38" s="1">
        <v>0.0</v>
      </c>
      <c r="E38" s="2"/>
      <c r="F38" s="1" t="s">
        <v>18</v>
      </c>
      <c r="G38" s="1" t="s">
        <v>19</v>
      </c>
      <c r="H38" s="1" t="s">
        <v>6471</v>
      </c>
      <c r="I38" s="1" t="s">
        <v>6472</v>
      </c>
      <c r="J38" s="1" t="s">
        <v>6472</v>
      </c>
      <c r="K38" s="2"/>
      <c r="L38" s="1">
        <v>-6.0</v>
      </c>
      <c r="M38" s="1"/>
      <c r="N38" s="1">
        <v>13.489783333333333</v>
      </c>
      <c r="O38" s="1" t="s">
        <v>6362</v>
      </c>
      <c r="P38" s="1" t="s">
        <v>6473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>
      <c r="A39" s="1" t="s">
        <v>24</v>
      </c>
      <c r="B39" s="1" t="s">
        <v>17</v>
      </c>
      <c r="C39" s="3">
        <v>876.0</v>
      </c>
      <c r="D39" s="1">
        <v>0.0</v>
      </c>
      <c r="E39" s="1" t="s">
        <v>25</v>
      </c>
      <c r="F39" s="1" t="s">
        <v>18</v>
      </c>
      <c r="G39" s="1" t="s">
        <v>19</v>
      </c>
      <c r="H39" s="1" t="s">
        <v>6474</v>
      </c>
      <c r="I39" s="1" t="s">
        <v>6475</v>
      </c>
      <c r="J39" s="1" t="s">
        <v>6475</v>
      </c>
      <c r="K39" s="2"/>
      <c r="L39" s="1">
        <v>-7.0</v>
      </c>
      <c r="M39" s="1"/>
      <c r="N39" s="1">
        <v>12.187616666666667</v>
      </c>
      <c r="O39" s="1" t="s">
        <v>6362</v>
      </c>
      <c r="P39" s="1" t="s">
        <v>6476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>
      <c r="A40" s="1" t="s">
        <v>37</v>
      </c>
      <c r="B40" s="1" t="s">
        <v>17</v>
      </c>
      <c r="C40" s="1">
        <v>418.0</v>
      </c>
      <c r="D40" s="1">
        <v>100.0</v>
      </c>
      <c r="E40" s="2"/>
      <c r="F40" s="1" t="s">
        <v>38</v>
      </c>
      <c r="G40" s="1" t="s">
        <v>254</v>
      </c>
      <c r="H40" s="1" t="s">
        <v>6477</v>
      </c>
      <c r="I40" s="1" t="s">
        <v>6478</v>
      </c>
      <c r="J40" s="1" t="s">
        <v>6478</v>
      </c>
      <c r="K40" s="2"/>
      <c r="L40" s="1">
        <v>-9.0</v>
      </c>
      <c r="M40" s="1"/>
      <c r="N40" s="1">
        <v>9.566733333333334</v>
      </c>
      <c r="O40" s="1" t="s">
        <v>2254</v>
      </c>
      <c r="P40" s="1" t="s">
        <v>6479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>
      <c r="A41" s="1" t="s">
        <v>29</v>
      </c>
      <c r="B41" s="1" t="s">
        <v>17</v>
      </c>
      <c r="C41" s="3">
        <v>329.0</v>
      </c>
      <c r="D41" s="1">
        <v>0.0</v>
      </c>
      <c r="E41" s="1" t="s">
        <v>6480</v>
      </c>
      <c r="F41" s="1" t="s">
        <v>18</v>
      </c>
      <c r="G41" s="1" t="s">
        <v>19</v>
      </c>
      <c r="H41" s="1" t="s">
        <v>6481</v>
      </c>
      <c r="I41" s="1" t="s">
        <v>6482</v>
      </c>
      <c r="J41" s="1" t="s">
        <v>6482</v>
      </c>
      <c r="K41" s="2"/>
      <c r="L41" s="1">
        <v>-8.0</v>
      </c>
      <c r="M41" s="1"/>
      <c r="N41" s="1">
        <v>6.207933333333333</v>
      </c>
      <c r="O41" s="1" t="s">
        <v>6362</v>
      </c>
      <c r="P41" s="1" t="s">
        <v>176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>
      <c r="A42" s="1" t="s">
        <v>24</v>
      </c>
      <c r="B42" s="1" t="s">
        <v>17</v>
      </c>
      <c r="C42" s="1">
        <v>323.0</v>
      </c>
      <c r="D42" s="1">
        <v>0.0</v>
      </c>
      <c r="E42" s="1" t="s">
        <v>25</v>
      </c>
      <c r="F42" s="1" t="s">
        <v>18</v>
      </c>
      <c r="G42" s="1" t="s">
        <v>19</v>
      </c>
      <c r="H42" s="1" t="s">
        <v>6483</v>
      </c>
      <c r="I42" s="1" t="s">
        <v>6484</v>
      </c>
      <c r="J42" s="1" t="s">
        <v>6484</v>
      </c>
      <c r="K42" s="2"/>
      <c r="L42" s="1">
        <v>-9.0</v>
      </c>
      <c r="M42" s="1"/>
      <c r="N42" s="1">
        <v>5.893433333333333</v>
      </c>
      <c r="O42" s="1" t="s">
        <v>6362</v>
      </c>
      <c r="P42" s="1" t="s">
        <v>6485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>
      <c r="A43" s="1" t="s">
        <v>37</v>
      </c>
      <c r="B43" s="1" t="s">
        <v>17</v>
      </c>
      <c r="C43" s="1">
        <v>443.0</v>
      </c>
      <c r="D43" s="1">
        <v>0.0</v>
      </c>
      <c r="E43" s="1" t="s">
        <v>25</v>
      </c>
      <c r="F43" s="1" t="s">
        <v>44</v>
      </c>
      <c r="G43" s="1" t="s">
        <v>19</v>
      </c>
      <c r="H43" s="1" t="s">
        <v>6486</v>
      </c>
      <c r="I43" s="1" t="s">
        <v>6487</v>
      </c>
      <c r="J43" s="1" t="s">
        <v>6488</v>
      </c>
      <c r="K43" s="1" t="s">
        <v>6489</v>
      </c>
      <c r="L43" s="1">
        <v>-28.0</v>
      </c>
      <c r="M43" s="1">
        <v>1.1067</v>
      </c>
      <c r="N43" s="1">
        <v>7.429083333333334</v>
      </c>
      <c r="O43" s="1" t="s">
        <v>2254</v>
      </c>
      <c r="P43" s="1" t="s">
        <v>6490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>
      <c r="A44" s="1" t="s">
        <v>37</v>
      </c>
      <c r="B44" s="1" t="s">
        <v>17</v>
      </c>
      <c r="C44" s="1">
        <v>574.0</v>
      </c>
      <c r="D44" s="1">
        <v>124.0</v>
      </c>
      <c r="E44" s="2"/>
      <c r="F44" s="1" t="s">
        <v>38</v>
      </c>
      <c r="G44" s="1" t="s">
        <v>19</v>
      </c>
      <c r="H44" s="1" t="s">
        <v>6491</v>
      </c>
      <c r="I44" s="1" t="s">
        <v>6492</v>
      </c>
      <c r="J44" s="1" t="s">
        <v>6492</v>
      </c>
      <c r="K44" s="2"/>
      <c r="L44" s="1">
        <v>-12.0</v>
      </c>
      <c r="M44" s="1"/>
      <c r="N44" s="1">
        <v>11.07965</v>
      </c>
      <c r="O44" s="1" t="s">
        <v>2254</v>
      </c>
      <c r="P44" s="1" t="s">
        <v>6493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>
      <c r="A45" s="1" t="s">
        <v>24</v>
      </c>
      <c r="B45" s="1" t="s">
        <v>17</v>
      </c>
      <c r="C45" s="1">
        <v>329.0</v>
      </c>
      <c r="D45" s="1">
        <v>0.0</v>
      </c>
      <c r="E45" s="1" t="s">
        <v>25</v>
      </c>
      <c r="F45" s="1" t="s">
        <v>18</v>
      </c>
      <c r="G45" s="1" t="s">
        <v>19</v>
      </c>
      <c r="H45" s="1" t="s">
        <v>6494</v>
      </c>
      <c r="I45" s="1" t="s">
        <v>6495</v>
      </c>
      <c r="J45" s="1" t="s">
        <v>6495</v>
      </c>
      <c r="K45" s="2"/>
      <c r="L45" s="1">
        <v>-6.0</v>
      </c>
      <c r="M45" s="1"/>
      <c r="N45" s="1">
        <v>11.487333333333334</v>
      </c>
      <c r="O45" s="1" t="s">
        <v>6362</v>
      </c>
      <c r="P45" s="1" t="s">
        <v>6421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>
      <c r="A46" s="1" t="s">
        <v>37</v>
      </c>
      <c r="B46" s="1" t="s">
        <v>17</v>
      </c>
      <c r="C46" s="1">
        <v>289.0</v>
      </c>
      <c r="D46" s="1">
        <v>0.0</v>
      </c>
      <c r="E46" s="1" t="s">
        <v>25</v>
      </c>
      <c r="F46" s="1" t="s">
        <v>44</v>
      </c>
      <c r="G46" s="1" t="s">
        <v>19</v>
      </c>
      <c r="H46" s="1" t="s">
        <v>6496</v>
      </c>
      <c r="I46" s="1" t="s">
        <v>6497</v>
      </c>
      <c r="J46" s="1" t="s">
        <v>6498</v>
      </c>
      <c r="K46" s="1" t="s">
        <v>6499</v>
      </c>
      <c r="L46" s="1">
        <v>9.0</v>
      </c>
      <c r="M46" s="1">
        <v>5.783666666666667</v>
      </c>
      <c r="N46" s="1">
        <v>13.88215</v>
      </c>
      <c r="O46" s="1" t="s">
        <v>2254</v>
      </c>
      <c r="P46" s="1" t="s">
        <v>6500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>
      <c r="A47" s="1" t="s">
        <v>37</v>
      </c>
      <c r="B47" s="1" t="s">
        <v>17</v>
      </c>
      <c r="C47" s="1">
        <v>686.0</v>
      </c>
      <c r="D47" s="1">
        <v>0.0</v>
      </c>
      <c r="E47" s="1" t="s">
        <v>25</v>
      </c>
      <c r="F47" s="1" t="s">
        <v>44</v>
      </c>
      <c r="G47" s="1" t="s">
        <v>19</v>
      </c>
      <c r="H47" s="1" t="s">
        <v>6501</v>
      </c>
      <c r="I47" s="1" t="s">
        <v>6502</v>
      </c>
      <c r="J47" s="1" t="s">
        <v>6503</v>
      </c>
      <c r="K47" s="1" t="s">
        <v>6504</v>
      </c>
      <c r="L47" s="1">
        <v>-22.0</v>
      </c>
      <c r="M47" s="1">
        <v>1.1883333333333332</v>
      </c>
      <c r="N47" s="1">
        <v>6.607916666666667</v>
      </c>
      <c r="O47" s="1" t="s">
        <v>2254</v>
      </c>
      <c r="P47" s="1" t="s">
        <v>6505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>
      <c r="A48" s="1" t="s">
        <v>24</v>
      </c>
      <c r="B48" s="1" t="s">
        <v>17</v>
      </c>
      <c r="C48" s="3">
        <v>329.0</v>
      </c>
      <c r="D48" s="1">
        <v>0.0</v>
      </c>
      <c r="E48" s="1" t="s">
        <v>25</v>
      </c>
      <c r="F48" s="1" t="s">
        <v>18</v>
      </c>
      <c r="G48" s="1" t="s">
        <v>19</v>
      </c>
      <c r="H48" s="1" t="s">
        <v>6506</v>
      </c>
      <c r="I48" s="1" t="s">
        <v>6507</v>
      </c>
      <c r="J48" s="1" t="s">
        <v>6507</v>
      </c>
      <c r="K48" s="2"/>
      <c r="L48" s="1">
        <v>-9.0</v>
      </c>
      <c r="M48" s="1"/>
      <c r="N48" s="1">
        <v>5.979866666666667</v>
      </c>
      <c r="O48" s="1" t="s">
        <v>6362</v>
      </c>
      <c r="P48" s="1" t="s">
        <v>6508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>
      <c r="A49" s="1" t="s">
        <v>29</v>
      </c>
      <c r="B49" s="1" t="s">
        <v>17</v>
      </c>
      <c r="C49" s="1">
        <v>364.0</v>
      </c>
      <c r="D49" s="1">
        <v>0.0</v>
      </c>
      <c r="E49" s="1" t="s">
        <v>6509</v>
      </c>
      <c r="F49" s="1" t="s">
        <v>18</v>
      </c>
      <c r="G49" s="1" t="s">
        <v>19</v>
      </c>
      <c r="H49" s="1" t="s">
        <v>6510</v>
      </c>
      <c r="I49" s="1" t="s">
        <v>6511</v>
      </c>
      <c r="J49" s="1" t="s">
        <v>6511</v>
      </c>
      <c r="K49" s="2"/>
      <c r="L49" s="1">
        <v>-4.0</v>
      </c>
      <c r="M49" s="1"/>
      <c r="N49" s="1">
        <v>10.024083333333333</v>
      </c>
      <c r="O49" s="1" t="s">
        <v>6362</v>
      </c>
      <c r="P49" s="1" t="s">
        <v>787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>
      <c r="A50" s="1" t="s">
        <v>24</v>
      </c>
      <c r="B50" s="1" t="s">
        <v>17</v>
      </c>
      <c r="C50" s="1">
        <v>364.0</v>
      </c>
      <c r="D50" s="1">
        <v>0.0</v>
      </c>
      <c r="E50" s="1" t="s">
        <v>25</v>
      </c>
      <c r="F50" s="1" t="s">
        <v>18</v>
      </c>
      <c r="G50" s="1" t="s">
        <v>19</v>
      </c>
      <c r="H50" s="1" t="s">
        <v>6512</v>
      </c>
      <c r="I50" s="1" t="s">
        <v>6513</v>
      </c>
      <c r="J50" s="1" t="s">
        <v>6513</v>
      </c>
      <c r="K50" s="2"/>
      <c r="L50" s="1">
        <v>-8.0</v>
      </c>
      <c r="M50" s="1"/>
      <c r="N50" s="1">
        <v>6.5053833333333335</v>
      </c>
      <c r="O50" s="1" t="s">
        <v>6362</v>
      </c>
      <c r="P50" s="1" t="s">
        <v>6514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>
      <c r="A51" s="1" t="s">
        <v>24</v>
      </c>
      <c r="B51" s="1" t="s">
        <v>17</v>
      </c>
      <c r="C51" s="1">
        <v>313.0</v>
      </c>
      <c r="D51" s="1">
        <v>0.0</v>
      </c>
      <c r="E51" s="1" t="s">
        <v>25</v>
      </c>
      <c r="F51" s="1" t="s">
        <v>18</v>
      </c>
      <c r="G51" s="1" t="s">
        <v>19</v>
      </c>
      <c r="H51" s="1" t="s">
        <v>6515</v>
      </c>
      <c r="I51" s="1" t="s">
        <v>6516</v>
      </c>
      <c r="J51" s="1" t="s">
        <v>6516</v>
      </c>
      <c r="K51" s="2"/>
      <c r="L51" s="1">
        <v>-2.0</v>
      </c>
      <c r="M51" s="1"/>
      <c r="N51" s="1">
        <v>12.6721</v>
      </c>
      <c r="O51" s="1" t="s">
        <v>6362</v>
      </c>
      <c r="P51" s="1" t="s">
        <v>6517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>
      <c r="A52" s="1" t="s">
        <v>24</v>
      </c>
      <c r="B52" s="1" t="s">
        <v>17</v>
      </c>
      <c r="C52" s="1">
        <v>509.0</v>
      </c>
      <c r="D52" s="1">
        <v>0.0</v>
      </c>
      <c r="E52" s="1" t="s">
        <v>25</v>
      </c>
      <c r="F52" s="1" t="s">
        <v>18</v>
      </c>
      <c r="G52" s="1" t="s">
        <v>19</v>
      </c>
      <c r="H52" s="1" t="s">
        <v>6518</v>
      </c>
      <c r="I52" s="1" t="s">
        <v>6519</v>
      </c>
      <c r="J52" s="1" t="s">
        <v>6519</v>
      </c>
      <c r="K52" s="2"/>
      <c r="L52" s="1">
        <v>-6.0</v>
      </c>
      <c r="M52" s="1"/>
      <c r="N52" s="1">
        <v>13.76945</v>
      </c>
      <c r="O52" s="1" t="s">
        <v>6362</v>
      </c>
      <c r="P52" s="1" t="s">
        <v>6520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>
      <c r="A53" s="1" t="s">
        <v>24</v>
      </c>
      <c r="B53" s="3" t="s">
        <v>17</v>
      </c>
      <c r="C53" s="1">
        <v>264.0</v>
      </c>
      <c r="D53" s="1">
        <v>0.0</v>
      </c>
      <c r="E53" s="1" t="s">
        <v>25</v>
      </c>
      <c r="F53" s="1" t="s">
        <v>18</v>
      </c>
      <c r="G53" s="1" t="s">
        <v>19</v>
      </c>
      <c r="H53" s="1" t="s">
        <v>6521</v>
      </c>
      <c r="I53" s="1" t="s">
        <v>6522</v>
      </c>
      <c r="J53" s="1" t="s">
        <v>6522</v>
      </c>
      <c r="K53" s="2"/>
      <c r="L53" s="1">
        <v>-9.0</v>
      </c>
      <c r="M53" s="1"/>
      <c r="N53" s="1">
        <v>5.779083333333333</v>
      </c>
      <c r="O53" s="1" t="s">
        <v>6362</v>
      </c>
      <c r="P53" s="1" t="s">
        <v>6523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>
      <c r="A54" s="1" t="s">
        <v>16</v>
      </c>
      <c r="B54" s="1" t="s">
        <v>17</v>
      </c>
      <c r="C54" s="1">
        <v>370.0</v>
      </c>
      <c r="D54" s="1">
        <v>0.0</v>
      </c>
      <c r="E54" s="2"/>
      <c r="F54" s="1" t="s">
        <v>18</v>
      </c>
      <c r="G54" s="1" t="s">
        <v>19</v>
      </c>
      <c r="H54" s="1" t="s">
        <v>6524</v>
      </c>
      <c r="I54" s="1" t="s">
        <v>6525</v>
      </c>
      <c r="J54" s="1" t="s">
        <v>6525</v>
      </c>
      <c r="K54" s="2"/>
      <c r="L54" s="1">
        <v>-4.0</v>
      </c>
      <c r="M54" s="1"/>
      <c r="N54" s="1">
        <v>10.062583333333333</v>
      </c>
      <c r="O54" s="1" t="s">
        <v>6362</v>
      </c>
      <c r="P54" s="1" t="s">
        <v>6526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>
      <c r="A55" s="1" t="s">
        <v>24</v>
      </c>
      <c r="B55" s="1" t="s">
        <v>17</v>
      </c>
      <c r="C55" s="1">
        <v>329.0</v>
      </c>
      <c r="D55" s="1">
        <v>0.0</v>
      </c>
      <c r="E55" s="1" t="s">
        <v>25</v>
      </c>
      <c r="F55" s="1" t="s">
        <v>18</v>
      </c>
      <c r="G55" s="1" t="s">
        <v>19</v>
      </c>
      <c r="H55" s="1" t="s">
        <v>6527</v>
      </c>
      <c r="I55" s="1" t="s">
        <v>6528</v>
      </c>
      <c r="J55" s="1" t="s">
        <v>6528</v>
      </c>
      <c r="K55" s="2"/>
      <c r="L55" s="1">
        <v>-4.0</v>
      </c>
      <c r="M55" s="1"/>
      <c r="N55" s="1">
        <v>10.006</v>
      </c>
      <c r="O55" s="1" t="s">
        <v>6362</v>
      </c>
      <c r="P55" s="1" t="s">
        <v>6529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>
      <c r="A56" s="1" t="s">
        <v>37</v>
      </c>
      <c r="B56" s="1" t="s">
        <v>17</v>
      </c>
      <c r="C56" s="1">
        <v>518.0</v>
      </c>
      <c r="D56" s="1">
        <v>0.0</v>
      </c>
      <c r="E56" s="1" t="s">
        <v>6530</v>
      </c>
      <c r="F56" s="1" t="s">
        <v>44</v>
      </c>
      <c r="G56" s="1" t="s">
        <v>19</v>
      </c>
      <c r="H56" s="1" t="s">
        <v>6531</v>
      </c>
      <c r="I56" s="1" t="s">
        <v>6532</v>
      </c>
      <c r="J56" s="1" t="s">
        <v>6533</v>
      </c>
      <c r="K56" s="1" t="s">
        <v>6534</v>
      </c>
      <c r="L56" s="1">
        <v>1.0</v>
      </c>
      <c r="M56" s="1">
        <v>0.010966666666666666</v>
      </c>
      <c r="N56" s="1">
        <v>11.538516666666666</v>
      </c>
      <c r="O56" s="1" t="s">
        <v>2254</v>
      </c>
      <c r="P56" s="1" t="s">
        <v>6535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>
      <c r="A57" s="1" t="s">
        <v>24</v>
      </c>
      <c r="B57" s="1" t="s">
        <v>17</v>
      </c>
      <c r="C57" s="1">
        <v>321.0</v>
      </c>
      <c r="D57" s="1">
        <v>0.0</v>
      </c>
      <c r="E57" s="1" t="s">
        <v>25</v>
      </c>
      <c r="F57" s="1" t="s">
        <v>18</v>
      </c>
      <c r="G57" s="1" t="s">
        <v>19</v>
      </c>
      <c r="H57" s="1" t="s">
        <v>6536</v>
      </c>
      <c r="I57" s="1" t="s">
        <v>6537</v>
      </c>
      <c r="J57" s="1" t="s">
        <v>6537</v>
      </c>
      <c r="K57" s="2"/>
      <c r="L57" s="1">
        <v>-3.0</v>
      </c>
      <c r="M57" s="1"/>
      <c r="N57" s="1">
        <v>11.44005</v>
      </c>
      <c r="O57" s="1" t="s">
        <v>6362</v>
      </c>
      <c r="P57" s="1" t="s">
        <v>6376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1" t="s">
        <v>16</v>
      </c>
      <c r="B58" s="1" t="s">
        <v>17</v>
      </c>
      <c r="C58" s="1">
        <v>329.0</v>
      </c>
      <c r="D58" s="1">
        <v>0.0</v>
      </c>
      <c r="E58" s="2"/>
      <c r="F58" s="1" t="s">
        <v>18</v>
      </c>
      <c r="G58" s="1" t="s">
        <v>19</v>
      </c>
      <c r="H58" s="1" t="s">
        <v>6538</v>
      </c>
      <c r="I58" s="1" t="s">
        <v>6539</v>
      </c>
      <c r="J58" s="1" t="s">
        <v>6539</v>
      </c>
      <c r="K58" s="2"/>
      <c r="L58" s="1">
        <v>-4.0</v>
      </c>
      <c r="M58" s="1"/>
      <c r="N58" s="1">
        <v>10.319866666666666</v>
      </c>
      <c r="O58" s="1" t="s">
        <v>6362</v>
      </c>
      <c r="P58" s="1" t="s">
        <v>6540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1" t="s">
        <v>117</v>
      </c>
      <c r="B59" s="1" t="s">
        <v>17</v>
      </c>
      <c r="C59" s="1">
        <v>49.0</v>
      </c>
      <c r="D59" s="1">
        <v>0.0</v>
      </c>
      <c r="E59" s="2"/>
      <c r="F59" s="1" t="s">
        <v>38</v>
      </c>
      <c r="G59" s="1" t="s">
        <v>45</v>
      </c>
      <c r="H59" s="1" t="s">
        <v>6541</v>
      </c>
      <c r="I59" s="1" t="s">
        <v>6542</v>
      </c>
      <c r="J59" s="1" t="s">
        <v>6542</v>
      </c>
      <c r="K59" s="2"/>
      <c r="L59" s="1">
        <v>-4.0</v>
      </c>
      <c r="M59" s="1"/>
      <c r="N59" s="1">
        <v>0.5164666666666666</v>
      </c>
      <c r="O59" s="1" t="s">
        <v>120</v>
      </c>
      <c r="P59" s="1" t="s">
        <v>6543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1" t="s">
        <v>16</v>
      </c>
      <c r="B60" s="1" t="s">
        <v>311</v>
      </c>
      <c r="C60" s="1">
        <v>539.0</v>
      </c>
      <c r="D60" s="1">
        <v>0.0</v>
      </c>
      <c r="E60" s="2"/>
      <c r="F60" s="1" t="s">
        <v>18</v>
      </c>
      <c r="G60" s="1" t="s">
        <v>19</v>
      </c>
      <c r="H60" s="1" t="s">
        <v>6544</v>
      </c>
      <c r="I60" s="1" t="s">
        <v>6545</v>
      </c>
      <c r="J60" s="1" t="s">
        <v>6545</v>
      </c>
      <c r="K60" s="2"/>
      <c r="L60" s="1">
        <v>-13.0</v>
      </c>
      <c r="M60" s="1"/>
      <c r="N60" s="1">
        <v>6.3060833333333335</v>
      </c>
      <c r="O60" s="1" t="s">
        <v>6362</v>
      </c>
      <c r="P60" s="1" t="s">
        <v>6546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1" t="s">
        <v>37</v>
      </c>
      <c r="B61" s="1" t="s">
        <v>17</v>
      </c>
      <c r="C61" s="1">
        <v>344.0</v>
      </c>
      <c r="D61" s="1">
        <v>0.0</v>
      </c>
      <c r="E61" s="1" t="s">
        <v>6530</v>
      </c>
      <c r="F61" s="1" t="s">
        <v>44</v>
      </c>
      <c r="G61" s="1" t="s">
        <v>45</v>
      </c>
      <c r="H61" s="1" t="s">
        <v>6547</v>
      </c>
      <c r="I61" s="1" t="s">
        <v>6548</v>
      </c>
      <c r="J61" s="1" t="s">
        <v>6549</v>
      </c>
      <c r="K61" s="1" t="s">
        <v>6550</v>
      </c>
      <c r="L61" s="1">
        <v>-15.0</v>
      </c>
      <c r="M61" s="1">
        <v>0.01105</v>
      </c>
      <c r="N61" s="1">
        <v>8.67275</v>
      </c>
      <c r="O61" s="1" t="s">
        <v>2254</v>
      </c>
      <c r="P61" s="1" t="s">
        <v>6551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1" t="s">
        <v>16</v>
      </c>
      <c r="B62" s="1" t="s">
        <v>311</v>
      </c>
      <c r="C62" s="3">
        <v>409.0</v>
      </c>
      <c r="D62" s="1">
        <v>0.0</v>
      </c>
      <c r="E62" s="2"/>
      <c r="F62" s="1" t="s">
        <v>18</v>
      </c>
      <c r="G62" s="1" t="s">
        <v>19</v>
      </c>
      <c r="H62" s="1" t="s">
        <v>6552</v>
      </c>
      <c r="I62" s="1" t="s">
        <v>6553</v>
      </c>
      <c r="J62" s="1" t="s">
        <v>6553</v>
      </c>
      <c r="K62" s="2"/>
      <c r="L62" s="1">
        <v>-3.0</v>
      </c>
      <c r="M62" s="1"/>
      <c r="N62" s="1">
        <v>11.3071</v>
      </c>
      <c r="O62" s="1" t="s">
        <v>6362</v>
      </c>
      <c r="P62" s="1" t="s">
        <v>6554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1" t="s">
        <v>37</v>
      </c>
      <c r="B63" s="1" t="s">
        <v>17</v>
      </c>
      <c r="C63" s="1">
        <v>747.0</v>
      </c>
      <c r="D63" s="1">
        <v>0.0</v>
      </c>
      <c r="E63" s="1" t="s">
        <v>6530</v>
      </c>
      <c r="F63" s="1" t="s">
        <v>44</v>
      </c>
      <c r="G63" s="1" t="s">
        <v>19</v>
      </c>
      <c r="H63" s="1" t="s">
        <v>6555</v>
      </c>
      <c r="I63" s="1" t="s">
        <v>6556</v>
      </c>
      <c r="J63" s="1" t="s">
        <v>6557</v>
      </c>
      <c r="K63" s="1" t="s">
        <v>6558</v>
      </c>
      <c r="L63" s="1">
        <v>-10.0</v>
      </c>
      <c r="M63" s="1">
        <v>0.00965</v>
      </c>
      <c r="N63" s="1">
        <v>13.0574</v>
      </c>
      <c r="O63" s="1" t="s">
        <v>2254</v>
      </c>
      <c r="P63" s="1" t="s">
        <v>6559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1" t="s">
        <v>24</v>
      </c>
      <c r="B64" s="1" t="s">
        <v>17</v>
      </c>
      <c r="C64" s="3">
        <v>264.0</v>
      </c>
      <c r="D64" s="1">
        <v>0.0</v>
      </c>
      <c r="E64" s="1" t="s">
        <v>25</v>
      </c>
      <c r="F64" s="1" t="s">
        <v>18</v>
      </c>
      <c r="G64" s="1" t="s">
        <v>19</v>
      </c>
      <c r="H64" s="1" t="s">
        <v>6560</v>
      </c>
      <c r="I64" s="1" t="s">
        <v>6561</v>
      </c>
      <c r="J64" s="1" t="s">
        <v>6561</v>
      </c>
      <c r="K64" s="2"/>
      <c r="L64" s="1">
        <v>-6.0</v>
      </c>
      <c r="M64" s="1"/>
      <c r="N64" s="1">
        <v>10.488166666666666</v>
      </c>
      <c r="O64" s="1" t="s">
        <v>6362</v>
      </c>
      <c r="P64" s="1" t="s">
        <v>6562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1" t="s">
        <v>37</v>
      </c>
      <c r="B65" s="1" t="s">
        <v>17</v>
      </c>
      <c r="C65" s="1">
        <v>433.0</v>
      </c>
      <c r="D65" s="1">
        <v>0.0</v>
      </c>
      <c r="E65" s="1" t="s">
        <v>25</v>
      </c>
      <c r="F65" s="1" t="s">
        <v>44</v>
      </c>
      <c r="G65" s="1" t="s">
        <v>19</v>
      </c>
      <c r="H65" s="1" t="s">
        <v>6563</v>
      </c>
      <c r="I65" s="1" t="s">
        <v>6564</v>
      </c>
      <c r="J65" s="1" t="s">
        <v>6565</v>
      </c>
      <c r="K65" s="1" t="s">
        <v>6566</v>
      </c>
      <c r="L65" s="1">
        <v>3.0</v>
      </c>
      <c r="M65" s="1">
        <v>0.356</v>
      </c>
      <c r="N65" s="1">
        <v>15.95135</v>
      </c>
      <c r="O65" s="1" t="s">
        <v>2254</v>
      </c>
      <c r="P65" s="1" t="s">
        <v>6567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1" t="s">
        <v>29</v>
      </c>
      <c r="B66" s="1" t="s">
        <v>311</v>
      </c>
      <c r="C66" s="1">
        <v>434.0</v>
      </c>
      <c r="D66" s="1">
        <v>0.0</v>
      </c>
      <c r="E66" s="1" t="s">
        <v>6568</v>
      </c>
      <c r="F66" s="1" t="s">
        <v>18</v>
      </c>
      <c r="G66" s="1" t="s">
        <v>19</v>
      </c>
      <c r="H66" s="1" t="s">
        <v>6569</v>
      </c>
      <c r="I66" s="1" t="s">
        <v>6570</v>
      </c>
      <c r="J66" s="1" t="s">
        <v>6570</v>
      </c>
      <c r="K66" s="2"/>
      <c r="L66" s="1">
        <v>-2.0</v>
      </c>
      <c r="M66" s="1"/>
      <c r="N66" s="1">
        <v>12.80785</v>
      </c>
      <c r="O66" s="1" t="s">
        <v>6362</v>
      </c>
      <c r="P66" s="1" t="s">
        <v>6571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1" t="s">
        <v>24</v>
      </c>
      <c r="B67" s="1" t="s">
        <v>17</v>
      </c>
      <c r="C67" s="1">
        <v>264.0</v>
      </c>
      <c r="D67" s="1">
        <v>0.0</v>
      </c>
      <c r="E67" s="1" t="s">
        <v>25</v>
      </c>
      <c r="F67" s="1" t="s">
        <v>18</v>
      </c>
      <c r="G67" s="1" t="s">
        <v>19</v>
      </c>
      <c r="H67" s="1" t="s">
        <v>6572</v>
      </c>
      <c r="I67" s="1" t="s">
        <v>6573</v>
      </c>
      <c r="J67" s="1" t="s">
        <v>6573</v>
      </c>
      <c r="K67" s="2"/>
      <c r="L67" s="1">
        <v>-8.0</v>
      </c>
      <c r="M67" s="1"/>
      <c r="N67" s="1">
        <v>6.056933333333333</v>
      </c>
      <c r="O67" s="1" t="s">
        <v>6362</v>
      </c>
      <c r="P67" s="1" t="s">
        <v>6411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1" t="s">
        <v>16</v>
      </c>
      <c r="B68" s="1" t="s">
        <v>311</v>
      </c>
      <c r="C68" s="1">
        <v>289.0</v>
      </c>
      <c r="D68" s="1">
        <v>0.0</v>
      </c>
      <c r="E68" s="2"/>
      <c r="F68" s="1" t="s">
        <v>18</v>
      </c>
      <c r="G68" s="1" t="s">
        <v>19</v>
      </c>
      <c r="H68" s="1" t="s">
        <v>6574</v>
      </c>
      <c r="I68" s="1" t="s">
        <v>6575</v>
      </c>
      <c r="J68" s="1" t="s">
        <v>6575</v>
      </c>
      <c r="K68" s="2"/>
      <c r="L68" s="1">
        <v>23.0</v>
      </c>
      <c r="M68" s="1"/>
      <c r="N68" s="1">
        <v>38.0102</v>
      </c>
      <c r="O68" s="1" t="s">
        <v>6362</v>
      </c>
      <c r="P68" s="1" t="s">
        <v>6576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1" t="s">
        <v>24</v>
      </c>
      <c r="B69" s="1" t="s">
        <v>17</v>
      </c>
      <c r="C69" s="1">
        <v>289.0</v>
      </c>
      <c r="D69" s="1">
        <v>0.0</v>
      </c>
      <c r="E69" s="1" t="s">
        <v>25</v>
      </c>
      <c r="F69" s="1" t="s">
        <v>18</v>
      </c>
      <c r="G69" s="1" t="s">
        <v>19</v>
      </c>
      <c r="H69" s="1" t="s">
        <v>6577</v>
      </c>
      <c r="I69" s="1" t="s">
        <v>6578</v>
      </c>
      <c r="J69" s="1" t="s">
        <v>6578</v>
      </c>
      <c r="K69" s="2"/>
      <c r="L69" s="1">
        <v>-5.0</v>
      </c>
      <c r="M69" s="1"/>
      <c r="N69" s="1">
        <v>9.680116666666667</v>
      </c>
      <c r="O69" s="1" t="s">
        <v>6362</v>
      </c>
      <c r="P69" s="1" t="s">
        <v>6579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1" t="s">
        <v>117</v>
      </c>
      <c r="B70" s="1" t="s">
        <v>17</v>
      </c>
      <c r="C70" s="1">
        <v>309.0</v>
      </c>
      <c r="D70" s="1">
        <v>0.0</v>
      </c>
      <c r="E70" s="2"/>
      <c r="F70" s="1" t="s">
        <v>38</v>
      </c>
      <c r="G70" s="1" t="s">
        <v>45</v>
      </c>
      <c r="H70" s="1" t="s">
        <v>6580</v>
      </c>
      <c r="I70" s="1" t="s">
        <v>6581</v>
      </c>
      <c r="J70" s="1" t="s">
        <v>6581</v>
      </c>
      <c r="K70" s="2"/>
      <c r="L70" s="1">
        <v>2.0</v>
      </c>
      <c r="M70" s="1"/>
      <c r="N70" s="1">
        <v>7.71725</v>
      </c>
      <c r="O70" s="1" t="s">
        <v>120</v>
      </c>
      <c r="P70" s="1" t="s">
        <v>6582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1" t="s">
        <v>16</v>
      </c>
      <c r="B71" s="1" t="s">
        <v>17</v>
      </c>
      <c r="C71" s="3">
        <v>468.0</v>
      </c>
      <c r="D71" s="1">
        <v>0.0</v>
      </c>
      <c r="E71" s="2"/>
      <c r="F71" s="1" t="s">
        <v>18</v>
      </c>
      <c r="G71" s="1" t="s">
        <v>19</v>
      </c>
      <c r="H71" s="1" t="s">
        <v>6583</v>
      </c>
      <c r="I71" s="1" t="s">
        <v>6584</v>
      </c>
      <c r="J71" s="1" t="s">
        <v>6584</v>
      </c>
      <c r="K71" s="2"/>
      <c r="L71" s="1">
        <v>5.0</v>
      </c>
      <c r="M71" s="1"/>
      <c r="N71" s="1">
        <v>20.844733333333334</v>
      </c>
      <c r="O71" s="1" t="s">
        <v>6362</v>
      </c>
      <c r="P71" s="1" t="s">
        <v>6585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1" t="s">
        <v>37</v>
      </c>
      <c r="B72" s="1" t="s">
        <v>17</v>
      </c>
      <c r="C72" s="1">
        <v>339.0</v>
      </c>
      <c r="D72" s="1">
        <v>75.0</v>
      </c>
      <c r="E72" s="2"/>
      <c r="F72" s="1" t="s">
        <v>38</v>
      </c>
      <c r="G72" s="1" t="s">
        <v>254</v>
      </c>
      <c r="H72" s="1" t="s">
        <v>6586</v>
      </c>
      <c r="I72" s="1" t="s">
        <v>6587</v>
      </c>
      <c r="J72" s="1" t="s">
        <v>6587</v>
      </c>
      <c r="K72" s="2"/>
      <c r="L72" s="1">
        <v>4.0</v>
      </c>
      <c r="M72" s="1"/>
      <c r="N72" s="1">
        <v>23.94355</v>
      </c>
      <c r="O72" s="1" t="s">
        <v>2254</v>
      </c>
      <c r="P72" s="1" t="s">
        <v>6588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1" t="s">
        <v>24</v>
      </c>
      <c r="B73" s="1" t="s">
        <v>17</v>
      </c>
      <c r="C73" s="1">
        <v>329.0</v>
      </c>
      <c r="D73" s="1">
        <v>0.0</v>
      </c>
      <c r="E73" s="1" t="s">
        <v>25</v>
      </c>
      <c r="F73" s="1" t="s">
        <v>18</v>
      </c>
      <c r="G73" s="1" t="s">
        <v>19</v>
      </c>
      <c r="H73" s="1" t="s">
        <v>6589</v>
      </c>
      <c r="I73" s="1" t="s">
        <v>6590</v>
      </c>
      <c r="J73" s="1" t="s">
        <v>6590</v>
      </c>
      <c r="K73" s="2"/>
      <c r="L73" s="1">
        <v>-6.0</v>
      </c>
      <c r="M73" s="1"/>
      <c r="N73" s="1">
        <v>8.327716666666667</v>
      </c>
      <c r="O73" s="1" t="s">
        <v>6362</v>
      </c>
      <c r="P73" s="1" t="s">
        <v>6591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1" t="s">
        <v>24</v>
      </c>
      <c r="B74" s="1" t="s">
        <v>17</v>
      </c>
      <c r="C74" s="1">
        <v>658.0</v>
      </c>
      <c r="D74" s="1">
        <v>0.0</v>
      </c>
      <c r="E74" s="1" t="s">
        <v>25</v>
      </c>
      <c r="F74" s="1" t="s">
        <v>18</v>
      </c>
      <c r="G74" s="1" t="s">
        <v>19</v>
      </c>
      <c r="H74" s="1" t="s">
        <v>6592</v>
      </c>
      <c r="I74" s="1" t="s">
        <v>6593</v>
      </c>
      <c r="J74" s="1" t="s">
        <v>6593</v>
      </c>
      <c r="K74" s="2"/>
      <c r="L74" s="1">
        <v>-11.0</v>
      </c>
      <c r="M74" s="1"/>
      <c r="N74" s="1">
        <v>8.214583333333334</v>
      </c>
      <c r="O74" s="1" t="s">
        <v>6362</v>
      </c>
      <c r="P74" s="1" t="s">
        <v>6594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1" t="s">
        <v>24</v>
      </c>
      <c r="B75" s="3" t="s">
        <v>17</v>
      </c>
      <c r="C75" s="1">
        <v>433.0</v>
      </c>
      <c r="D75" s="1">
        <v>0.0</v>
      </c>
      <c r="E75" s="1" t="s">
        <v>25</v>
      </c>
      <c r="F75" s="1" t="s">
        <v>18</v>
      </c>
      <c r="G75" s="1" t="s">
        <v>19</v>
      </c>
      <c r="H75" s="1" t="s">
        <v>6595</v>
      </c>
      <c r="I75" s="1" t="s">
        <v>6596</v>
      </c>
      <c r="J75" s="1" t="s">
        <v>6596</v>
      </c>
      <c r="K75" s="2"/>
      <c r="L75" s="1">
        <v>-7.0</v>
      </c>
      <c r="M75" s="1"/>
      <c r="N75" s="1">
        <v>7.309616666666667</v>
      </c>
      <c r="O75" s="1" t="s">
        <v>6362</v>
      </c>
      <c r="P75" s="1" t="s">
        <v>6597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1" t="s">
        <v>29</v>
      </c>
      <c r="B76" s="1" t="s">
        <v>17</v>
      </c>
      <c r="C76" s="1">
        <v>434.0</v>
      </c>
      <c r="D76" s="1">
        <v>0.0</v>
      </c>
      <c r="E76" s="1" t="s">
        <v>6274</v>
      </c>
      <c r="F76" s="1" t="s">
        <v>18</v>
      </c>
      <c r="G76" s="1" t="s">
        <v>19</v>
      </c>
      <c r="H76" s="1" t="s">
        <v>6598</v>
      </c>
      <c r="I76" s="1" t="s">
        <v>6599</v>
      </c>
      <c r="J76" s="1" t="s">
        <v>6599</v>
      </c>
      <c r="K76" s="2"/>
      <c r="L76" s="1">
        <v>-8.0</v>
      </c>
      <c r="M76" s="1"/>
      <c r="N76" s="1">
        <v>6.448416666666667</v>
      </c>
      <c r="O76" s="1" t="s">
        <v>6362</v>
      </c>
      <c r="P76" s="1" t="s">
        <v>6600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1" t="s">
        <v>29</v>
      </c>
      <c r="B77" s="1" t="s">
        <v>17</v>
      </c>
      <c r="C77" s="1">
        <v>314.0</v>
      </c>
      <c r="D77" s="1">
        <v>0.0</v>
      </c>
      <c r="E77" s="1" t="s">
        <v>5409</v>
      </c>
      <c r="F77" s="1" t="s">
        <v>18</v>
      </c>
      <c r="G77" s="1" t="s">
        <v>19</v>
      </c>
      <c r="H77" s="1" t="s">
        <v>6601</v>
      </c>
      <c r="I77" s="1" t="s">
        <v>6602</v>
      </c>
      <c r="J77" s="1" t="s">
        <v>6602</v>
      </c>
      <c r="K77" s="2"/>
      <c r="L77" s="1">
        <v>-6.0</v>
      </c>
      <c r="M77" s="1"/>
      <c r="N77" s="1">
        <v>8.781116666666666</v>
      </c>
      <c r="O77" s="1" t="s">
        <v>6362</v>
      </c>
      <c r="P77" s="1" t="s">
        <v>6603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1" t="s">
        <v>37</v>
      </c>
      <c r="B78" s="1" t="s">
        <v>17</v>
      </c>
      <c r="C78" s="1">
        <v>378.0</v>
      </c>
      <c r="D78" s="1">
        <v>0.0</v>
      </c>
      <c r="E78" s="1" t="s">
        <v>25</v>
      </c>
      <c r="F78" s="1" t="s">
        <v>44</v>
      </c>
      <c r="G78" s="1" t="s">
        <v>19</v>
      </c>
      <c r="H78" s="1" t="s">
        <v>6604</v>
      </c>
      <c r="I78" s="1" t="s">
        <v>6605</v>
      </c>
      <c r="J78" s="1" t="s">
        <v>6606</v>
      </c>
      <c r="K78" s="1" t="s">
        <v>6607</v>
      </c>
      <c r="L78" s="1">
        <v>-1.0</v>
      </c>
      <c r="M78" s="1">
        <v>2.3953333333333333</v>
      </c>
      <c r="N78" s="1">
        <v>10.6138</v>
      </c>
      <c r="O78" s="1" t="s">
        <v>2254</v>
      </c>
      <c r="P78" s="1" t="s">
        <v>6608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1" t="s">
        <v>24</v>
      </c>
      <c r="B79" s="1" t="s">
        <v>17</v>
      </c>
      <c r="C79" s="1">
        <v>433.0</v>
      </c>
      <c r="D79" s="1">
        <v>0.0</v>
      </c>
      <c r="E79" s="1" t="s">
        <v>25</v>
      </c>
      <c r="F79" s="1" t="s">
        <v>18</v>
      </c>
      <c r="G79" s="1" t="s">
        <v>19</v>
      </c>
      <c r="H79" s="1" t="s">
        <v>6609</v>
      </c>
      <c r="I79" s="1" t="s">
        <v>6610</v>
      </c>
      <c r="J79" s="1" t="s">
        <v>6610</v>
      </c>
      <c r="K79" s="2"/>
      <c r="L79" s="1">
        <v>-6.0</v>
      </c>
      <c r="M79" s="1"/>
      <c r="N79" s="1">
        <v>8.973483333333334</v>
      </c>
      <c r="O79" s="1" t="s">
        <v>6362</v>
      </c>
      <c r="P79" s="1" t="s">
        <v>6611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1" t="s">
        <v>117</v>
      </c>
      <c r="B80" s="1" t="s">
        <v>17</v>
      </c>
      <c r="C80" s="1">
        <v>187.0</v>
      </c>
      <c r="D80" s="1">
        <v>187.0</v>
      </c>
      <c r="E80" s="2"/>
      <c r="F80" s="1" t="s">
        <v>38</v>
      </c>
      <c r="G80" s="1" t="s">
        <v>45</v>
      </c>
      <c r="H80" s="1" t="s">
        <v>6612</v>
      </c>
      <c r="I80" s="1" t="s">
        <v>6613</v>
      </c>
      <c r="J80" s="1" t="s">
        <v>6613</v>
      </c>
      <c r="K80" s="2"/>
      <c r="L80" s="1">
        <v>-3.0</v>
      </c>
      <c r="M80" s="1"/>
      <c r="N80" s="1">
        <v>1.6658</v>
      </c>
      <c r="O80" s="1" t="s">
        <v>120</v>
      </c>
      <c r="P80" s="1" t="s">
        <v>6614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1" t="s">
        <v>24</v>
      </c>
      <c r="B81" s="1" t="s">
        <v>17</v>
      </c>
      <c r="C81" s="1">
        <v>329.0</v>
      </c>
      <c r="D81" s="1">
        <v>0.0</v>
      </c>
      <c r="E81" s="1" t="s">
        <v>25</v>
      </c>
      <c r="F81" s="1" t="s">
        <v>18</v>
      </c>
      <c r="G81" s="1" t="s">
        <v>19</v>
      </c>
      <c r="H81" s="1" t="s">
        <v>6615</v>
      </c>
      <c r="I81" s="1" t="s">
        <v>6616</v>
      </c>
      <c r="J81" s="1" t="s">
        <v>6616</v>
      </c>
      <c r="K81" s="2"/>
      <c r="L81" s="1">
        <v>-8.0</v>
      </c>
      <c r="M81" s="1"/>
      <c r="N81" s="1">
        <v>6.477383333333333</v>
      </c>
      <c r="O81" s="1" t="s">
        <v>6362</v>
      </c>
      <c r="P81" s="1" t="s">
        <v>6617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1" t="s">
        <v>117</v>
      </c>
      <c r="B82" s="1" t="s">
        <v>17</v>
      </c>
      <c r="C82" s="1">
        <v>124.5</v>
      </c>
      <c r="D82" s="1">
        <v>124.5</v>
      </c>
      <c r="E82" s="2"/>
      <c r="F82" s="1" t="s">
        <v>38</v>
      </c>
      <c r="G82" s="1" t="s">
        <v>45</v>
      </c>
      <c r="H82" s="1" t="s">
        <v>6618</v>
      </c>
      <c r="I82" s="1" t="s">
        <v>6619</v>
      </c>
      <c r="J82" s="1" t="s">
        <v>6619</v>
      </c>
      <c r="K82" s="2"/>
      <c r="L82" s="1">
        <v>5.0</v>
      </c>
      <c r="M82" s="1"/>
      <c r="N82" s="1">
        <v>10.301566666666666</v>
      </c>
      <c r="O82" s="1" t="s">
        <v>120</v>
      </c>
      <c r="P82" s="1" t="s">
        <v>6620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1" t="s">
        <v>24</v>
      </c>
      <c r="B83" s="1" t="s">
        <v>17</v>
      </c>
      <c r="C83" s="1">
        <v>435.0</v>
      </c>
      <c r="D83" s="1">
        <v>0.0</v>
      </c>
      <c r="E83" s="1" t="s">
        <v>25</v>
      </c>
      <c r="F83" s="1" t="s">
        <v>18</v>
      </c>
      <c r="G83" s="1" t="s">
        <v>19</v>
      </c>
      <c r="H83" s="1" t="s">
        <v>6621</v>
      </c>
      <c r="I83" s="1" t="s">
        <v>6622</v>
      </c>
      <c r="J83" s="1" t="s">
        <v>6622</v>
      </c>
      <c r="K83" s="2"/>
      <c r="L83" s="1">
        <v>0.0</v>
      </c>
      <c r="M83" s="1"/>
      <c r="N83" s="1">
        <v>14.75215</v>
      </c>
      <c r="O83" s="1" t="s">
        <v>6362</v>
      </c>
      <c r="P83" s="1" t="s">
        <v>6623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1" t="s">
        <v>29</v>
      </c>
      <c r="B84" s="1" t="s">
        <v>17</v>
      </c>
      <c r="C84" s="3">
        <v>658.0</v>
      </c>
      <c r="D84" s="1">
        <v>0.0</v>
      </c>
      <c r="E84" s="1" t="s">
        <v>6624</v>
      </c>
      <c r="F84" s="1" t="s">
        <v>18</v>
      </c>
      <c r="G84" s="1" t="s">
        <v>19</v>
      </c>
      <c r="H84" s="1" t="s">
        <v>6625</v>
      </c>
      <c r="I84" s="1" t="s">
        <v>6626</v>
      </c>
      <c r="J84" s="1" t="s">
        <v>6626</v>
      </c>
      <c r="K84" s="2"/>
      <c r="L84" s="1">
        <v>-7.0</v>
      </c>
      <c r="M84" s="1"/>
      <c r="N84" s="1">
        <v>12.020816666666667</v>
      </c>
      <c r="O84" s="1" t="s">
        <v>6362</v>
      </c>
      <c r="P84" s="1" t="s">
        <v>6627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1" t="s">
        <v>29</v>
      </c>
      <c r="B85" s="1" t="s">
        <v>17</v>
      </c>
      <c r="C85" s="3">
        <v>264.0</v>
      </c>
      <c r="D85" s="1">
        <v>0.0</v>
      </c>
      <c r="E85" s="1" t="s">
        <v>6628</v>
      </c>
      <c r="F85" s="1" t="s">
        <v>18</v>
      </c>
      <c r="G85" s="1" t="s">
        <v>19</v>
      </c>
      <c r="H85" s="1" t="s">
        <v>6629</v>
      </c>
      <c r="I85" s="1" t="s">
        <v>6630</v>
      </c>
      <c r="J85" s="1" t="s">
        <v>6630</v>
      </c>
      <c r="K85" s="2"/>
      <c r="L85" s="1">
        <v>-3.0</v>
      </c>
      <c r="M85" s="1"/>
      <c r="N85" s="1">
        <v>11.321283333333334</v>
      </c>
      <c r="O85" s="1" t="s">
        <v>6362</v>
      </c>
      <c r="P85" s="1" t="s">
        <v>1595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1" t="s">
        <v>24</v>
      </c>
      <c r="B86" s="1" t="s">
        <v>17</v>
      </c>
      <c r="C86" s="3">
        <v>344.0</v>
      </c>
      <c r="D86" s="1">
        <v>0.0</v>
      </c>
      <c r="E86" s="1" t="s">
        <v>25</v>
      </c>
      <c r="F86" s="1" t="s">
        <v>18</v>
      </c>
      <c r="G86" s="1" t="s">
        <v>19</v>
      </c>
      <c r="H86" s="1" t="s">
        <v>6631</v>
      </c>
      <c r="I86" s="1" t="s">
        <v>6632</v>
      </c>
      <c r="J86" s="1" t="s">
        <v>6632</v>
      </c>
      <c r="K86" s="2"/>
      <c r="L86" s="1">
        <v>-4.0</v>
      </c>
      <c r="M86" s="1"/>
      <c r="N86" s="1">
        <v>10.581066666666667</v>
      </c>
      <c r="O86" s="1" t="s">
        <v>6362</v>
      </c>
      <c r="P86" s="1" t="s">
        <v>6633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1" t="s">
        <v>24</v>
      </c>
      <c r="B87" s="1" t="s">
        <v>17</v>
      </c>
      <c r="C87" s="1">
        <v>329.0</v>
      </c>
      <c r="D87" s="1">
        <v>0.0</v>
      </c>
      <c r="E87" s="1" t="s">
        <v>25</v>
      </c>
      <c r="F87" s="1" t="s">
        <v>18</v>
      </c>
      <c r="G87" s="1" t="s">
        <v>19</v>
      </c>
      <c r="H87" s="1" t="s">
        <v>6634</v>
      </c>
      <c r="I87" s="1" t="s">
        <v>6635</v>
      </c>
      <c r="J87" s="1" t="s">
        <v>6635</v>
      </c>
      <c r="K87" s="2"/>
      <c r="L87" s="1">
        <v>-2.0</v>
      </c>
      <c r="M87" s="1"/>
      <c r="N87" s="1">
        <v>12.883866666666666</v>
      </c>
      <c r="O87" s="1" t="s">
        <v>6362</v>
      </c>
      <c r="P87" s="1" t="s">
        <v>6636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1" t="s">
        <v>29</v>
      </c>
      <c r="B88" s="1" t="s">
        <v>17</v>
      </c>
      <c r="C88" s="3">
        <v>329.0</v>
      </c>
      <c r="D88" s="1">
        <v>0.0</v>
      </c>
      <c r="E88" s="1" t="s">
        <v>1107</v>
      </c>
      <c r="F88" s="1" t="s">
        <v>18</v>
      </c>
      <c r="G88" s="1" t="s">
        <v>19</v>
      </c>
      <c r="H88" s="1" t="s">
        <v>6637</v>
      </c>
      <c r="I88" s="1" t="s">
        <v>6638</v>
      </c>
      <c r="J88" s="1" t="s">
        <v>6638</v>
      </c>
      <c r="K88" s="2"/>
      <c r="L88" s="1">
        <v>-1.0</v>
      </c>
      <c r="M88" s="1"/>
      <c r="N88" s="1">
        <v>13.925666666666666</v>
      </c>
      <c r="O88" s="1" t="s">
        <v>6362</v>
      </c>
      <c r="P88" s="1" t="s">
        <v>6639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1" t="s">
        <v>16</v>
      </c>
      <c r="B89" s="1" t="s">
        <v>17</v>
      </c>
      <c r="C89" s="1">
        <v>264.0</v>
      </c>
      <c r="D89" s="1">
        <v>0.0</v>
      </c>
      <c r="E89" s="2"/>
      <c r="F89" s="1" t="s">
        <v>18</v>
      </c>
      <c r="G89" s="1" t="s">
        <v>19</v>
      </c>
      <c r="H89" s="1" t="s">
        <v>6640</v>
      </c>
      <c r="I89" s="1" t="s">
        <v>6641</v>
      </c>
      <c r="J89" s="1" t="s">
        <v>6641</v>
      </c>
      <c r="K89" s="2"/>
      <c r="L89" s="1">
        <v>-5.0</v>
      </c>
      <c r="M89" s="1"/>
      <c r="N89" s="1">
        <v>9.9954</v>
      </c>
      <c r="O89" s="1" t="s">
        <v>6362</v>
      </c>
      <c r="P89" s="1" t="s">
        <v>6642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1" t="s">
        <v>29</v>
      </c>
      <c r="B90" s="1" t="s">
        <v>17</v>
      </c>
      <c r="C90" s="1">
        <v>1186.0</v>
      </c>
      <c r="D90" s="1">
        <v>0.0</v>
      </c>
      <c r="E90" s="1" t="s">
        <v>6643</v>
      </c>
      <c r="F90" s="1" t="s">
        <v>18</v>
      </c>
      <c r="G90" s="1" t="s">
        <v>19</v>
      </c>
      <c r="H90" s="1" t="s">
        <v>6644</v>
      </c>
      <c r="I90" s="1" t="s">
        <v>6645</v>
      </c>
      <c r="J90" s="1" t="s">
        <v>6645</v>
      </c>
      <c r="K90" s="2"/>
      <c r="L90" s="1">
        <v>0.0</v>
      </c>
      <c r="M90" s="1"/>
      <c r="N90" s="1">
        <v>20.814183333333332</v>
      </c>
      <c r="O90" s="1" t="s">
        <v>6362</v>
      </c>
      <c r="P90" s="1" t="s">
        <v>6646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1" t="s">
        <v>24</v>
      </c>
      <c r="B91" s="1" t="s">
        <v>17</v>
      </c>
      <c r="C91" s="1">
        <v>329.0</v>
      </c>
      <c r="D91" s="1">
        <v>0.0</v>
      </c>
      <c r="E91" s="1" t="s">
        <v>25</v>
      </c>
      <c r="F91" s="1" t="s">
        <v>18</v>
      </c>
      <c r="G91" s="1" t="s">
        <v>19</v>
      </c>
      <c r="H91" s="1" t="s">
        <v>6647</v>
      </c>
      <c r="I91" s="1" t="s">
        <v>6648</v>
      </c>
      <c r="J91" s="1" t="s">
        <v>6648</v>
      </c>
      <c r="K91" s="2"/>
      <c r="L91" s="1">
        <v>-6.0</v>
      </c>
      <c r="M91" s="1"/>
      <c r="N91" s="1">
        <v>8.958433333333334</v>
      </c>
      <c r="O91" s="1" t="s">
        <v>6362</v>
      </c>
      <c r="P91" s="1" t="s">
        <v>6649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1" t="s">
        <v>24</v>
      </c>
      <c r="B92" s="1" t="s">
        <v>17</v>
      </c>
      <c r="C92" s="1">
        <v>329.0</v>
      </c>
      <c r="D92" s="1">
        <v>0.0</v>
      </c>
      <c r="E92" s="1" t="s">
        <v>25</v>
      </c>
      <c r="F92" s="1" t="s">
        <v>18</v>
      </c>
      <c r="G92" s="1" t="s">
        <v>19</v>
      </c>
      <c r="H92" s="1" t="s">
        <v>6650</v>
      </c>
      <c r="I92" s="1" t="s">
        <v>6651</v>
      </c>
      <c r="J92" s="1" t="s">
        <v>6651</v>
      </c>
      <c r="K92" s="2"/>
      <c r="L92" s="1">
        <v>-7.0</v>
      </c>
      <c r="M92" s="1"/>
      <c r="N92" s="1">
        <v>7.493333333333333</v>
      </c>
      <c r="O92" s="1" t="s">
        <v>6362</v>
      </c>
      <c r="P92" s="1" t="s">
        <v>6652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1" t="s">
        <v>24</v>
      </c>
      <c r="B93" s="1" t="s">
        <v>17</v>
      </c>
      <c r="C93" s="1">
        <v>358.0</v>
      </c>
      <c r="D93" s="1">
        <v>0.0</v>
      </c>
      <c r="E93" s="1" t="s">
        <v>25</v>
      </c>
      <c r="F93" s="1" t="s">
        <v>18</v>
      </c>
      <c r="G93" s="1" t="s">
        <v>19</v>
      </c>
      <c r="H93" s="1" t="s">
        <v>6653</v>
      </c>
      <c r="I93" s="1" t="s">
        <v>6654</v>
      </c>
      <c r="J93" s="1" t="s">
        <v>6654</v>
      </c>
      <c r="K93" s="2"/>
      <c r="L93" s="1">
        <v>-8.0</v>
      </c>
      <c r="M93" s="1"/>
      <c r="N93" s="1">
        <v>6.742883333333333</v>
      </c>
      <c r="O93" s="1" t="s">
        <v>6362</v>
      </c>
      <c r="P93" s="1" t="s">
        <v>6655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1" t="s">
        <v>24</v>
      </c>
      <c r="B94" s="1" t="s">
        <v>17</v>
      </c>
      <c r="C94" s="1">
        <v>329.0</v>
      </c>
      <c r="D94" s="1">
        <v>0.0</v>
      </c>
      <c r="E94" s="1" t="s">
        <v>25</v>
      </c>
      <c r="F94" s="1" t="s">
        <v>18</v>
      </c>
      <c r="G94" s="1" t="s">
        <v>19</v>
      </c>
      <c r="H94" s="1" t="s">
        <v>6656</v>
      </c>
      <c r="I94" s="1" t="s">
        <v>6657</v>
      </c>
      <c r="J94" s="1" t="s">
        <v>6657</v>
      </c>
      <c r="K94" s="2"/>
      <c r="L94" s="1">
        <v>-5.0</v>
      </c>
      <c r="M94" s="1"/>
      <c r="N94" s="1">
        <v>9.057066666666667</v>
      </c>
      <c r="O94" s="1" t="s">
        <v>6362</v>
      </c>
      <c r="P94" s="1" t="s">
        <v>6658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1" t="s">
        <v>117</v>
      </c>
      <c r="B95" s="1" t="s">
        <v>17</v>
      </c>
      <c r="C95" s="1">
        <v>249.0</v>
      </c>
      <c r="D95" s="1">
        <v>0.0</v>
      </c>
      <c r="E95" s="2"/>
      <c r="F95" s="1" t="s">
        <v>38</v>
      </c>
      <c r="G95" s="1" t="s">
        <v>45</v>
      </c>
      <c r="H95" s="1" t="s">
        <v>6659</v>
      </c>
      <c r="I95" s="1" t="s">
        <v>6660</v>
      </c>
      <c r="J95" s="1" t="s">
        <v>6660</v>
      </c>
      <c r="K95" s="2"/>
      <c r="L95" s="1">
        <v>0.0</v>
      </c>
      <c r="M95" s="1"/>
      <c r="N95" s="1">
        <v>5.996816666666667</v>
      </c>
      <c r="O95" s="1" t="s">
        <v>120</v>
      </c>
      <c r="P95" s="1" t="s">
        <v>6661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1" t="s">
        <v>117</v>
      </c>
      <c r="B96" s="1" t="s">
        <v>17</v>
      </c>
      <c r="C96" s="1">
        <v>249.0</v>
      </c>
      <c r="D96" s="1">
        <v>0.0</v>
      </c>
      <c r="E96" s="2"/>
      <c r="F96" s="1" t="s">
        <v>38</v>
      </c>
      <c r="G96" s="1" t="s">
        <v>45</v>
      </c>
      <c r="H96" s="1" t="s">
        <v>6662</v>
      </c>
      <c r="I96" s="1" t="s">
        <v>6663</v>
      </c>
      <c r="J96" s="1" t="s">
        <v>6663</v>
      </c>
      <c r="K96" s="2"/>
      <c r="L96" s="1">
        <v>0.0</v>
      </c>
      <c r="M96" s="1"/>
      <c r="N96" s="1">
        <v>5.87165</v>
      </c>
      <c r="O96" s="1" t="s">
        <v>120</v>
      </c>
      <c r="P96" s="1" t="s">
        <v>6664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1" t="s">
        <v>29</v>
      </c>
      <c r="B97" s="1" t="s">
        <v>17</v>
      </c>
      <c r="C97" s="3">
        <v>528.0</v>
      </c>
      <c r="D97" s="1">
        <v>0.0</v>
      </c>
      <c r="E97" s="1" t="s">
        <v>6665</v>
      </c>
      <c r="F97" s="1" t="s">
        <v>18</v>
      </c>
      <c r="G97" s="1" t="s">
        <v>19</v>
      </c>
      <c r="H97" s="1" t="s">
        <v>6666</v>
      </c>
      <c r="I97" s="1" t="s">
        <v>6667</v>
      </c>
      <c r="J97" s="1" t="s">
        <v>6667</v>
      </c>
      <c r="K97" s="2"/>
      <c r="L97" s="1">
        <v>-6.0</v>
      </c>
      <c r="M97" s="1"/>
      <c r="N97" s="1">
        <v>13.044283333333333</v>
      </c>
      <c r="O97" s="1" t="s">
        <v>6362</v>
      </c>
      <c r="P97" s="1" t="s">
        <v>6668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1" t="s">
        <v>16</v>
      </c>
      <c r="B98" s="1" t="s">
        <v>17</v>
      </c>
      <c r="C98" s="1">
        <v>855.0</v>
      </c>
      <c r="D98" s="1">
        <v>0.0</v>
      </c>
      <c r="E98" s="2"/>
      <c r="F98" s="1" t="s">
        <v>18</v>
      </c>
      <c r="G98" s="1" t="s">
        <v>19</v>
      </c>
      <c r="H98" s="1" t="s">
        <v>6669</v>
      </c>
      <c r="I98" s="1" t="s">
        <v>6670</v>
      </c>
      <c r="J98" s="1" t="s">
        <v>6670</v>
      </c>
      <c r="K98" s="2"/>
      <c r="L98" s="1">
        <v>-19.0</v>
      </c>
      <c r="M98" s="1"/>
      <c r="N98" s="1">
        <v>0.0192</v>
      </c>
      <c r="O98" s="1" t="s">
        <v>6362</v>
      </c>
      <c r="P98" s="1" t="s">
        <v>6671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1" t="s">
        <v>24</v>
      </c>
      <c r="B99" s="1" t="s">
        <v>17</v>
      </c>
      <c r="C99" s="1">
        <v>528.0</v>
      </c>
      <c r="D99" s="1">
        <v>0.0</v>
      </c>
      <c r="E99" s="1" t="s">
        <v>25</v>
      </c>
      <c r="F99" s="1" t="s">
        <v>18</v>
      </c>
      <c r="G99" s="1" t="s">
        <v>19</v>
      </c>
      <c r="H99" s="1" t="s">
        <v>6672</v>
      </c>
      <c r="I99" s="1" t="s">
        <v>6673</v>
      </c>
      <c r="J99" s="1" t="s">
        <v>6673</v>
      </c>
      <c r="K99" s="2"/>
      <c r="L99" s="1">
        <v>-4.0</v>
      </c>
      <c r="M99" s="1"/>
      <c r="N99" s="1">
        <v>15.932133333333333</v>
      </c>
      <c r="O99" s="1" t="s">
        <v>6362</v>
      </c>
      <c r="P99" s="1" t="s">
        <v>6674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1" t="s">
        <v>24</v>
      </c>
      <c r="B100" s="1" t="s">
        <v>17</v>
      </c>
      <c r="C100" s="1">
        <v>394.0</v>
      </c>
      <c r="D100" s="1">
        <v>0.0</v>
      </c>
      <c r="E100" s="1" t="s">
        <v>25</v>
      </c>
      <c r="F100" s="1" t="s">
        <v>18</v>
      </c>
      <c r="G100" s="1" t="s">
        <v>19</v>
      </c>
      <c r="H100" s="1" t="s">
        <v>6675</v>
      </c>
      <c r="I100" s="1" t="s">
        <v>6676</v>
      </c>
      <c r="J100" s="1" t="s">
        <v>6676</v>
      </c>
      <c r="K100" s="2"/>
      <c r="L100" s="1">
        <v>-1.0</v>
      </c>
      <c r="M100" s="1"/>
      <c r="N100" s="1">
        <v>13.247166666666667</v>
      </c>
      <c r="O100" s="1" t="s">
        <v>6362</v>
      </c>
      <c r="P100" s="1" t="s">
        <v>6677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1" t="s">
        <v>16</v>
      </c>
      <c r="B101" s="1" t="s">
        <v>17</v>
      </c>
      <c r="C101" s="3">
        <v>528.0</v>
      </c>
      <c r="D101" s="1">
        <v>0.0</v>
      </c>
      <c r="E101" s="2"/>
      <c r="F101" s="1" t="s">
        <v>18</v>
      </c>
      <c r="G101" s="1" t="s">
        <v>19</v>
      </c>
      <c r="H101" s="1" t="s">
        <v>6678</v>
      </c>
      <c r="I101" s="1" t="s">
        <v>6679</v>
      </c>
      <c r="J101" s="1" t="s">
        <v>6679</v>
      </c>
      <c r="K101" s="2"/>
      <c r="L101" s="1">
        <v>-2.0</v>
      </c>
      <c r="M101" s="1"/>
      <c r="N101" s="1">
        <v>17.05925</v>
      </c>
      <c r="O101" s="1" t="s">
        <v>6362</v>
      </c>
      <c r="P101" s="1" t="s">
        <v>6680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1" t="s">
        <v>16</v>
      </c>
      <c r="B102" s="1" t="s">
        <v>17</v>
      </c>
      <c r="C102" s="1">
        <v>329.0</v>
      </c>
      <c r="D102" s="1">
        <v>0.0</v>
      </c>
      <c r="E102" s="2"/>
      <c r="F102" s="1" t="s">
        <v>18</v>
      </c>
      <c r="G102" s="1" t="s">
        <v>19</v>
      </c>
      <c r="H102" s="1" t="s">
        <v>6681</v>
      </c>
      <c r="I102" s="1" t="s">
        <v>6682</v>
      </c>
      <c r="J102" s="1" t="s">
        <v>6682</v>
      </c>
      <c r="K102" s="2"/>
      <c r="L102" s="1">
        <v>-7.0</v>
      </c>
      <c r="M102" s="1"/>
      <c r="N102" s="1">
        <v>7.23125</v>
      </c>
      <c r="O102" s="1" t="s">
        <v>6362</v>
      </c>
      <c r="P102" s="1" t="s">
        <v>6683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1" t="s">
        <v>117</v>
      </c>
      <c r="B103" s="1" t="s">
        <v>17</v>
      </c>
      <c r="C103" s="1">
        <v>309.0</v>
      </c>
      <c r="D103" s="1">
        <v>0.0</v>
      </c>
      <c r="E103" s="2"/>
      <c r="F103" s="1" t="s">
        <v>38</v>
      </c>
      <c r="G103" s="1" t="s">
        <v>45</v>
      </c>
      <c r="H103" s="1" t="s">
        <v>6684</v>
      </c>
      <c r="I103" s="1" t="s">
        <v>6685</v>
      </c>
      <c r="J103" s="1" t="s">
        <v>6685</v>
      </c>
      <c r="K103" s="2"/>
      <c r="L103" s="1">
        <v>0.0</v>
      </c>
      <c r="M103" s="1"/>
      <c r="N103" s="1">
        <v>5.946383333333333</v>
      </c>
      <c r="O103" s="1" t="s">
        <v>120</v>
      </c>
      <c r="P103" s="1" t="s">
        <v>6686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1" t="s">
        <v>24</v>
      </c>
      <c r="B104" s="1" t="s">
        <v>17</v>
      </c>
      <c r="C104" s="1">
        <v>329.0</v>
      </c>
      <c r="D104" s="1">
        <v>0.0</v>
      </c>
      <c r="E104" s="1" t="s">
        <v>25</v>
      </c>
      <c r="F104" s="1" t="s">
        <v>18</v>
      </c>
      <c r="G104" s="1" t="s">
        <v>19</v>
      </c>
      <c r="H104" s="1" t="s">
        <v>6687</v>
      </c>
      <c r="I104" s="1" t="s">
        <v>6688</v>
      </c>
      <c r="J104" s="1" t="s">
        <v>6688</v>
      </c>
      <c r="K104" s="2"/>
      <c r="L104" s="1">
        <v>-8.0</v>
      </c>
      <c r="M104" s="1"/>
      <c r="N104" s="1">
        <v>6.855333333333333</v>
      </c>
      <c r="O104" s="1" t="s">
        <v>6362</v>
      </c>
      <c r="P104" s="1" t="s">
        <v>6652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1" t="s">
        <v>24</v>
      </c>
      <c r="B105" s="1" t="s">
        <v>17</v>
      </c>
      <c r="C105" s="1">
        <v>361.0</v>
      </c>
      <c r="D105" s="1">
        <v>0.0</v>
      </c>
      <c r="E105" s="1" t="s">
        <v>25</v>
      </c>
      <c r="F105" s="1" t="s">
        <v>18</v>
      </c>
      <c r="G105" s="1" t="s">
        <v>19</v>
      </c>
      <c r="H105" s="1" t="s">
        <v>6689</v>
      </c>
      <c r="I105" s="1" t="s">
        <v>6690</v>
      </c>
      <c r="J105" s="1" t="s">
        <v>6690</v>
      </c>
      <c r="K105" s="2"/>
      <c r="L105" s="1">
        <v>-9.0</v>
      </c>
      <c r="M105" s="1"/>
      <c r="N105" s="1">
        <v>5.660933333333333</v>
      </c>
      <c r="O105" s="1" t="s">
        <v>6362</v>
      </c>
      <c r="P105" s="1" t="s">
        <v>6691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1" t="s">
        <v>37</v>
      </c>
      <c r="B106" s="1" t="s">
        <v>17</v>
      </c>
      <c r="C106" s="3">
        <v>409.0</v>
      </c>
      <c r="D106" s="1">
        <v>0.0</v>
      </c>
      <c r="E106" s="1" t="s">
        <v>25</v>
      </c>
      <c r="F106" s="1" t="s">
        <v>44</v>
      </c>
      <c r="G106" s="1" t="s">
        <v>19</v>
      </c>
      <c r="H106" s="1" t="s">
        <v>6692</v>
      </c>
      <c r="I106" s="1" t="s">
        <v>6693</v>
      </c>
      <c r="J106" s="1" t="s">
        <v>6694</v>
      </c>
      <c r="K106" s="1" t="s">
        <v>6695</v>
      </c>
      <c r="L106" s="1">
        <v>-25.0</v>
      </c>
      <c r="M106" s="1">
        <v>0.25111666666666665</v>
      </c>
      <c r="N106" s="1">
        <v>13.566616666666667</v>
      </c>
      <c r="O106" s="1" t="s">
        <v>2254</v>
      </c>
      <c r="P106" s="1" t="s">
        <v>6696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1" t="s">
        <v>117</v>
      </c>
      <c r="B107" s="1" t="s">
        <v>17</v>
      </c>
      <c r="C107" s="1">
        <v>309.0</v>
      </c>
      <c r="D107" s="1">
        <v>0.0</v>
      </c>
      <c r="E107" s="2"/>
      <c r="F107" s="1" t="s">
        <v>38</v>
      </c>
      <c r="G107" s="1" t="s">
        <v>45</v>
      </c>
      <c r="H107" s="1" t="s">
        <v>6697</v>
      </c>
      <c r="I107" s="1" t="s">
        <v>6698</v>
      </c>
      <c r="J107" s="1" t="s">
        <v>6698</v>
      </c>
      <c r="K107" s="2"/>
      <c r="L107" s="1">
        <v>2.0</v>
      </c>
      <c r="M107" s="1"/>
      <c r="N107" s="1">
        <v>7.1927666666666665</v>
      </c>
      <c r="O107" s="1" t="s">
        <v>120</v>
      </c>
      <c r="P107" s="1" t="s">
        <v>6699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1" t="s">
        <v>37</v>
      </c>
      <c r="B108" s="1" t="s">
        <v>17</v>
      </c>
      <c r="C108" s="3">
        <v>247.0</v>
      </c>
      <c r="D108" s="1">
        <v>127.0</v>
      </c>
      <c r="E108" s="2"/>
      <c r="F108" s="1" t="s">
        <v>38</v>
      </c>
      <c r="G108" s="1" t="s">
        <v>19</v>
      </c>
      <c r="H108" s="1" t="s">
        <v>6700</v>
      </c>
      <c r="I108" s="1" t="s">
        <v>6701</v>
      </c>
      <c r="J108" s="1" t="s">
        <v>6701</v>
      </c>
      <c r="K108" s="2"/>
      <c r="L108" s="1">
        <v>-13.0</v>
      </c>
      <c r="M108" s="1"/>
      <c r="N108" s="1">
        <v>12.077166666666667</v>
      </c>
      <c r="O108" s="1" t="s">
        <v>2254</v>
      </c>
      <c r="P108" s="1" t="s">
        <v>6702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1" t="s">
        <v>16</v>
      </c>
      <c r="B109" s="1" t="s">
        <v>17</v>
      </c>
      <c r="C109" s="1">
        <v>329.0</v>
      </c>
      <c r="D109" s="1">
        <v>0.0</v>
      </c>
      <c r="E109" s="2"/>
      <c r="F109" s="1" t="s">
        <v>18</v>
      </c>
      <c r="G109" s="1" t="s">
        <v>19</v>
      </c>
      <c r="H109" s="1" t="s">
        <v>6703</v>
      </c>
      <c r="I109" s="1" t="s">
        <v>6704</v>
      </c>
      <c r="J109" s="1" t="s">
        <v>6704</v>
      </c>
      <c r="K109" s="2"/>
      <c r="L109" s="1">
        <v>-5.0</v>
      </c>
      <c r="M109" s="1"/>
      <c r="N109" s="1">
        <v>9.331483333333333</v>
      </c>
      <c r="O109" s="1" t="s">
        <v>6362</v>
      </c>
      <c r="P109" s="1" t="s">
        <v>6705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1" t="s">
        <v>37</v>
      </c>
      <c r="B110" s="1" t="s">
        <v>17</v>
      </c>
      <c r="C110" s="1">
        <v>433.0</v>
      </c>
      <c r="D110" s="1">
        <v>0.0</v>
      </c>
      <c r="E110" s="1" t="s">
        <v>25</v>
      </c>
      <c r="F110" s="1" t="s">
        <v>44</v>
      </c>
      <c r="G110" s="1" t="s">
        <v>45</v>
      </c>
      <c r="H110" s="1" t="s">
        <v>6706</v>
      </c>
      <c r="I110" s="1" t="s">
        <v>6707</v>
      </c>
      <c r="J110" s="1" t="s">
        <v>6708</v>
      </c>
      <c r="K110" s="1" t="s">
        <v>6709</v>
      </c>
      <c r="L110" s="1">
        <v>-10.0</v>
      </c>
      <c r="M110" s="1">
        <v>1.8249333333333333</v>
      </c>
      <c r="N110" s="1">
        <v>6.220266666666666</v>
      </c>
      <c r="O110" s="1" t="s">
        <v>2254</v>
      </c>
      <c r="P110" s="1" t="s">
        <v>6710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1" t="s">
        <v>37</v>
      </c>
      <c r="B111" s="1" t="s">
        <v>17</v>
      </c>
      <c r="C111" s="3">
        <v>247.0</v>
      </c>
      <c r="D111" s="1">
        <v>62.0</v>
      </c>
      <c r="E111" s="2"/>
      <c r="F111" s="1" t="s">
        <v>38</v>
      </c>
      <c r="G111" s="1" t="s">
        <v>254</v>
      </c>
      <c r="H111" s="1" t="s">
        <v>6711</v>
      </c>
      <c r="I111" s="1" t="s">
        <v>6712</v>
      </c>
      <c r="J111" s="1" t="s">
        <v>6712</v>
      </c>
      <c r="K111" s="2"/>
      <c r="L111" s="1">
        <v>-37.0</v>
      </c>
      <c r="M111" s="1"/>
      <c r="N111" s="1">
        <v>38.4329</v>
      </c>
      <c r="O111" s="1" t="s">
        <v>2254</v>
      </c>
      <c r="P111" s="1" t="s">
        <v>3314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1" t="s">
        <v>29</v>
      </c>
      <c r="B112" s="1" t="s">
        <v>17</v>
      </c>
      <c r="C112" s="1">
        <v>593.0</v>
      </c>
      <c r="D112" s="1">
        <v>0.0</v>
      </c>
      <c r="E112" s="1" t="s">
        <v>5271</v>
      </c>
      <c r="F112" s="1" t="s">
        <v>18</v>
      </c>
      <c r="G112" s="1" t="s">
        <v>19</v>
      </c>
      <c r="H112" s="1" t="s">
        <v>6713</v>
      </c>
      <c r="I112" s="1" t="s">
        <v>6714</v>
      </c>
      <c r="J112" s="1" t="s">
        <v>6714</v>
      </c>
      <c r="K112" s="2"/>
      <c r="L112" s="1">
        <v>-6.0</v>
      </c>
      <c r="M112" s="1"/>
      <c r="N112" s="1">
        <v>13.168866666666666</v>
      </c>
      <c r="O112" s="1" t="s">
        <v>6362</v>
      </c>
      <c r="P112" s="1" t="s">
        <v>6715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1" t="s">
        <v>29</v>
      </c>
      <c r="B113" s="1" t="s">
        <v>17</v>
      </c>
      <c r="C113" s="1">
        <v>658.0</v>
      </c>
      <c r="D113" s="1">
        <v>0.0</v>
      </c>
      <c r="E113" s="1" t="s">
        <v>6665</v>
      </c>
      <c r="F113" s="1" t="s">
        <v>18</v>
      </c>
      <c r="G113" s="1" t="s">
        <v>19</v>
      </c>
      <c r="H113" s="1" t="s">
        <v>6716</v>
      </c>
      <c r="I113" s="1" t="s">
        <v>6717</v>
      </c>
      <c r="J113" s="1" t="s">
        <v>6717</v>
      </c>
      <c r="K113" s="2"/>
      <c r="L113" s="1">
        <v>-6.0</v>
      </c>
      <c r="M113" s="1"/>
      <c r="N113" s="1">
        <v>13.527833333333334</v>
      </c>
      <c r="O113" s="1" t="s">
        <v>6362</v>
      </c>
      <c r="P113" s="1" t="s">
        <v>6718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1" t="s">
        <v>37</v>
      </c>
      <c r="B114" s="1" t="s">
        <v>17</v>
      </c>
      <c r="C114" s="1">
        <v>245.0</v>
      </c>
      <c r="D114" s="1">
        <v>61.0</v>
      </c>
      <c r="E114" s="2"/>
      <c r="F114" s="1" t="s">
        <v>38</v>
      </c>
      <c r="G114" s="1" t="s">
        <v>254</v>
      </c>
      <c r="H114" s="1" t="s">
        <v>6719</v>
      </c>
      <c r="I114" s="1" t="s">
        <v>6720</v>
      </c>
      <c r="J114" s="1" t="s">
        <v>6720</v>
      </c>
      <c r="K114" s="2"/>
      <c r="L114" s="1">
        <v>-12.0</v>
      </c>
      <c r="M114" s="1"/>
      <c r="N114" s="1">
        <v>7.46845</v>
      </c>
      <c r="O114" s="1" t="s">
        <v>2254</v>
      </c>
      <c r="P114" s="1" t="s">
        <v>6721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1" t="s">
        <v>16</v>
      </c>
      <c r="B115" s="1" t="s">
        <v>17</v>
      </c>
      <c r="C115" s="1">
        <v>399.0</v>
      </c>
      <c r="D115" s="1">
        <v>0.0</v>
      </c>
      <c r="E115" s="2"/>
      <c r="F115" s="1" t="s">
        <v>18</v>
      </c>
      <c r="G115" s="1" t="s">
        <v>19</v>
      </c>
      <c r="H115" s="1" t="s">
        <v>6722</v>
      </c>
      <c r="I115" s="1" t="s">
        <v>6723</v>
      </c>
      <c r="J115" s="1" t="s">
        <v>6723</v>
      </c>
      <c r="K115" s="2"/>
      <c r="L115" s="1">
        <v>-8.0</v>
      </c>
      <c r="M115" s="1"/>
      <c r="N115" s="1">
        <v>6.17445</v>
      </c>
      <c r="O115" s="1" t="s">
        <v>6362</v>
      </c>
      <c r="P115" s="1" t="s">
        <v>6724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1" t="s">
        <v>24</v>
      </c>
      <c r="B116" s="1" t="s">
        <v>17</v>
      </c>
      <c r="C116" s="1">
        <v>329.0</v>
      </c>
      <c r="D116" s="1">
        <v>0.0</v>
      </c>
      <c r="E116" s="1" t="s">
        <v>25</v>
      </c>
      <c r="F116" s="1" t="s">
        <v>18</v>
      </c>
      <c r="G116" s="1" t="s">
        <v>19</v>
      </c>
      <c r="H116" s="1" t="s">
        <v>6725</v>
      </c>
      <c r="I116" s="1" t="s">
        <v>6726</v>
      </c>
      <c r="J116" s="1" t="s">
        <v>6726</v>
      </c>
      <c r="K116" s="2"/>
      <c r="L116" s="1">
        <v>-9.0</v>
      </c>
      <c r="M116" s="1"/>
      <c r="N116" s="1">
        <v>5.235266666666667</v>
      </c>
      <c r="O116" s="1" t="s">
        <v>6362</v>
      </c>
      <c r="P116" s="1" t="s">
        <v>6591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1" t="s">
        <v>24</v>
      </c>
      <c r="B117" s="1" t="s">
        <v>17</v>
      </c>
      <c r="C117" s="1">
        <v>388.0</v>
      </c>
      <c r="D117" s="1">
        <v>0.0</v>
      </c>
      <c r="E117" s="1" t="s">
        <v>25</v>
      </c>
      <c r="F117" s="1" t="s">
        <v>18</v>
      </c>
      <c r="G117" s="1" t="s">
        <v>19</v>
      </c>
      <c r="H117" s="1" t="s">
        <v>6727</v>
      </c>
      <c r="I117" s="1" t="s">
        <v>6728</v>
      </c>
      <c r="J117" s="1" t="s">
        <v>6728</v>
      </c>
      <c r="K117" s="2"/>
      <c r="L117" s="1">
        <v>-6.0</v>
      </c>
      <c r="M117" s="1"/>
      <c r="N117" s="1">
        <v>8.238333333333333</v>
      </c>
      <c r="O117" s="1" t="s">
        <v>6362</v>
      </c>
      <c r="P117" s="1" t="s">
        <v>6729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1" t="s">
        <v>29</v>
      </c>
      <c r="B118" s="1" t="s">
        <v>17</v>
      </c>
      <c r="C118" s="1">
        <v>329.0</v>
      </c>
      <c r="D118" s="1">
        <v>0.0</v>
      </c>
      <c r="E118" s="1" t="s">
        <v>4604</v>
      </c>
      <c r="F118" s="1" t="s">
        <v>18</v>
      </c>
      <c r="G118" s="1" t="s">
        <v>19</v>
      </c>
      <c r="H118" s="1" t="s">
        <v>6730</v>
      </c>
      <c r="I118" s="1" t="s">
        <v>6731</v>
      </c>
      <c r="J118" s="1" t="s">
        <v>6731</v>
      </c>
      <c r="K118" s="2"/>
      <c r="L118" s="1">
        <v>-8.0</v>
      </c>
      <c r="M118" s="1"/>
      <c r="N118" s="1">
        <v>6.990916666666666</v>
      </c>
      <c r="O118" s="1" t="s">
        <v>6362</v>
      </c>
      <c r="P118" s="1" t="s">
        <v>570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1" t="s">
        <v>37</v>
      </c>
      <c r="B119" s="1" t="s">
        <v>17</v>
      </c>
      <c r="C119" s="1">
        <v>564.0</v>
      </c>
      <c r="D119" s="1">
        <v>21.0</v>
      </c>
      <c r="E119" s="1" t="s">
        <v>25</v>
      </c>
      <c r="F119" s="1" t="s">
        <v>44</v>
      </c>
      <c r="G119" s="1" t="s">
        <v>19</v>
      </c>
      <c r="H119" s="1" t="s">
        <v>6732</v>
      </c>
      <c r="I119" s="1" t="s">
        <v>6733</v>
      </c>
      <c r="J119" s="1" t="s">
        <v>6734</v>
      </c>
      <c r="K119" s="1" t="s">
        <v>6735</v>
      </c>
      <c r="L119" s="1">
        <v>-16.0</v>
      </c>
      <c r="M119" s="1">
        <v>4.0177</v>
      </c>
      <c r="N119" s="1">
        <v>10.8622</v>
      </c>
      <c r="O119" s="1" t="s">
        <v>2254</v>
      </c>
      <c r="P119" s="1" t="s">
        <v>6736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1" t="s">
        <v>37</v>
      </c>
      <c r="B120" s="1" t="s">
        <v>17</v>
      </c>
      <c r="C120" s="3">
        <v>561.0</v>
      </c>
      <c r="D120" s="1">
        <v>0.0</v>
      </c>
      <c r="E120" s="1" t="s">
        <v>25</v>
      </c>
      <c r="F120" s="1" t="s">
        <v>44</v>
      </c>
      <c r="G120" s="1" t="s">
        <v>19</v>
      </c>
      <c r="H120" s="1" t="s">
        <v>6737</v>
      </c>
      <c r="I120" s="1" t="s">
        <v>6738</v>
      </c>
      <c r="J120" s="1" t="s">
        <v>6739</v>
      </c>
      <c r="K120" s="1" t="s">
        <v>6740</v>
      </c>
      <c r="L120" s="1">
        <v>0.0</v>
      </c>
      <c r="M120" s="1">
        <v>0.6353666666666666</v>
      </c>
      <c r="N120" s="1">
        <v>8.128833333333333</v>
      </c>
      <c r="O120" s="1" t="s">
        <v>2254</v>
      </c>
      <c r="P120" s="1" t="s">
        <v>6741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1" t="s">
        <v>37</v>
      </c>
      <c r="B121" s="1" t="s">
        <v>17</v>
      </c>
      <c r="C121" s="1">
        <v>524.0</v>
      </c>
      <c r="D121" s="1">
        <v>124.0</v>
      </c>
      <c r="E121" s="2"/>
      <c r="F121" s="1" t="s">
        <v>38</v>
      </c>
      <c r="G121" s="1" t="s">
        <v>19</v>
      </c>
      <c r="H121" s="1" t="s">
        <v>6742</v>
      </c>
      <c r="I121" s="1" t="s">
        <v>6743</v>
      </c>
      <c r="J121" s="1" t="s">
        <v>6743</v>
      </c>
      <c r="K121" s="2"/>
      <c r="L121" s="1">
        <v>-8.0</v>
      </c>
      <c r="M121" s="1"/>
      <c r="N121" s="1">
        <v>28.180333333333333</v>
      </c>
      <c r="O121" s="1" t="s">
        <v>2254</v>
      </c>
      <c r="P121" s="1" t="s">
        <v>6744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1" t="s">
        <v>37</v>
      </c>
      <c r="B122" s="1" t="s">
        <v>17</v>
      </c>
      <c r="C122" s="3">
        <v>269.0</v>
      </c>
      <c r="D122" s="1">
        <v>0.0</v>
      </c>
      <c r="E122" s="1" t="s">
        <v>25</v>
      </c>
      <c r="F122" s="1" t="s">
        <v>44</v>
      </c>
      <c r="G122" s="1" t="s">
        <v>45</v>
      </c>
      <c r="H122" s="1" t="s">
        <v>6745</v>
      </c>
      <c r="I122" s="1" t="s">
        <v>6746</v>
      </c>
      <c r="J122" s="1" t="s">
        <v>6747</v>
      </c>
      <c r="K122" s="1" t="s">
        <v>6748</v>
      </c>
      <c r="L122" s="1">
        <v>-9.0</v>
      </c>
      <c r="M122" s="1">
        <v>0.4703833333333333</v>
      </c>
      <c r="N122" s="1">
        <v>12.29405</v>
      </c>
      <c r="O122" s="1" t="s">
        <v>2254</v>
      </c>
      <c r="P122" s="1" t="s">
        <v>6749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1" t="s">
        <v>16</v>
      </c>
      <c r="B123" s="1" t="s">
        <v>17</v>
      </c>
      <c r="C123" s="1">
        <v>436.0</v>
      </c>
      <c r="D123" s="1">
        <v>0.0</v>
      </c>
      <c r="E123" s="2"/>
      <c r="F123" s="1" t="s">
        <v>18</v>
      </c>
      <c r="G123" s="1" t="s">
        <v>19</v>
      </c>
      <c r="H123" s="1" t="s">
        <v>6750</v>
      </c>
      <c r="I123" s="1" t="s">
        <v>6751</v>
      </c>
      <c r="J123" s="1" t="s">
        <v>6751</v>
      </c>
      <c r="K123" s="2"/>
      <c r="L123" s="1">
        <v>-5.0</v>
      </c>
      <c r="M123" s="1"/>
      <c r="N123" s="1">
        <v>9.128416666666666</v>
      </c>
      <c r="O123" s="1" t="s">
        <v>6362</v>
      </c>
      <c r="P123" s="1" t="s">
        <v>6752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1" t="s">
        <v>16</v>
      </c>
      <c r="B124" s="1" t="s">
        <v>17</v>
      </c>
      <c r="C124" s="3">
        <v>523.0</v>
      </c>
      <c r="D124" s="1">
        <v>0.0</v>
      </c>
      <c r="E124" s="2"/>
      <c r="F124" s="1" t="s">
        <v>18</v>
      </c>
      <c r="G124" s="1" t="s">
        <v>19</v>
      </c>
      <c r="H124" s="1" t="s">
        <v>6753</v>
      </c>
      <c r="I124" s="1" t="s">
        <v>6754</v>
      </c>
      <c r="J124" s="1" t="s">
        <v>6754</v>
      </c>
      <c r="K124" s="2"/>
      <c r="L124" s="1">
        <v>-8.0</v>
      </c>
      <c r="M124" s="1"/>
      <c r="N124" s="1">
        <v>11.311766666666667</v>
      </c>
      <c r="O124" s="1" t="s">
        <v>6362</v>
      </c>
      <c r="P124" s="1" t="s">
        <v>6755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1" t="s">
        <v>24</v>
      </c>
      <c r="B125" s="1" t="s">
        <v>17</v>
      </c>
      <c r="C125" s="1">
        <v>329.0</v>
      </c>
      <c r="D125" s="1">
        <v>0.0</v>
      </c>
      <c r="E125" s="1" t="s">
        <v>25</v>
      </c>
      <c r="F125" s="1" t="s">
        <v>18</v>
      </c>
      <c r="G125" s="1" t="s">
        <v>19</v>
      </c>
      <c r="H125" s="1" t="s">
        <v>6756</v>
      </c>
      <c r="I125" s="1" t="s">
        <v>6757</v>
      </c>
      <c r="J125" s="1" t="s">
        <v>6757</v>
      </c>
      <c r="K125" s="2"/>
      <c r="L125" s="1">
        <v>-1.0</v>
      </c>
      <c r="M125" s="1"/>
      <c r="N125" s="1">
        <v>13.069183333333333</v>
      </c>
      <c r="O125" s="1" t="s">
        <v>6362</v>
      </c>
      <c r="P125" s="1" t="s">
        <v>6421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1" t="s">
        <v>29</v>
      </c>
      <c r="B126" s="1" t="s">
        <v>17</v>
      </c>
      <c r="C126" s="1">
        <v>608.0</v>
      </c>
      <c r="D126" s="1">
        <v>0.0</v>
      </c>
      <c r="E126" s="1" t="s">
        <v>6758</v>
      </c>
      <c r="F126" s="1" t="s">
        <v>18</v>
      </c>
      <c r="G126" s="1" t="s">
        <v>19</v>
      </c>
      <c r="H126" s="1" t="s">
        <v>6759</v>
      </c>
      <c r="I126" s="1" t="s">
        <v>6760</v>
      </c>
      <c r="J126" s="1" t="s">
        <v>6760</v>
      </c>
      <c r="K126" s="2"/>
      <c r="L126" s="1">
        <v>-6.0</v>
      </c>
      <c r="M126" s="1"/>
      <c r="N126" s="1">
        <v>13.946666666666667</v>
      </c>
      <c r="O126" s="1" t="s">
        <v>6362</v>
      </c>
      <c r="P126" s="1" t="s">
        <v>6761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1" t="s">
        <v>37</v>
      </c>
      <c r="B127" s="1" t="s">
        <v>17</v>
      </c>
      <c r="C127" s="1">
        <v>199.0</v>
      </c>
      <c r="D127" s="1">
        <v>50.0</v>
      </c>
      <c r="E127" s="2"/>
      <c r="F127" s="1" t="s">
        <v>38</v>
      </c>
      <c r="G127" s="1" t="s">
        <v>19</v>
      </c>
      <c r="H127" s="1" t="s">
        <v>6762</v>
      </c>
      <c r="I127" s="1" t="s">
        <v>6763</v>
      </c>
      <c r="J127" s="1" t="s">
        <v>6763</v>
      </c>
      <c r="K127" s="2"/>
      <c r="L127" s="1">
        <v>-11.0</v>
      </c>
      <c r="M127" s="1"/>
      <c r="N127" s="1">
        <v>8.202516666666666</v>
      </c>
      <c r="O127" s="1" t="s">
        <v>2254</v>
      </c>
      <c r="P127" s="1" t="s">
        <v>6764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1" t="s">
        <v>16</v>
      </c>
      <c r="B128" s="1" t="s">
        <v>17</v>
      </c>
      <c r="C128" s="3">
        <v>329.0</v>
      </c>
      <c r="D128" s="1">
        <v>0.0</v>
      </c>
      <c r="E128" s="2"/>
      <c r="F128" s="1" t="s">
        <v>18</v>
      </c>
      <c r="G128" s="1" t="s">
        <v>19</v>
      </c>
      <c r="H128" s="1" t="s">
        <v>6765</v>
      </c>
      <c r="I128" s="1" t="s">
        <v>6766</v>
      </c>
      <c r="J128" s="1" t="s">
        <v>6766</v>
      </c>
      <c r="K128" s="2"/>
      <c r="L128" s="1">
        <v>-6.0</v>
      </c>
      <c r="M128" s="1"/>
      <c r="N128" s="1">
        <v>8.047966666666667</v>
      </c>
      <c r="O128" s="1" t="s">
        <v>6362</v>
      </c>
      <c r="P128" s="1" t="s">
        <v>6767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1" t="s">
        <v>117</v>
      </c>
      <c r="B129" s="1" t="s">
        <v>17</v>
      </c>
      <c r="C129" s="1">
        <v>249.0</v>
      </c>
      <c r="D129" s="1">
        <v>0.0</v>
      </c>
      <c r="E129" s="2"/>
      <c r="F129" s="1" t="s">
        <v>38</v>
      </c>
      <c r="G129" s="1" t="s">
        <v>45</v>
      </c>
      <c r="H129" s="1" t="s">
        <v>6768</v>
      </c>
      <c r="I129" s="1" t="s">
        <v>6769</v>
      </c>
      <c r="J129" s="1" t="s">
        <v>6769</v>
      </c>
      <c r="K129" s="2"/>
      <c r="L129" s="1">
        <v>2.0</v>
      </c>
      <c r="M129" s="1"/>
      <c r="N129" s="1">
        <v>7.55285</v>
      </c>
      <c r="O129" s="1" t="s">
        <v>120</v>
      </c>
      <c r="P129" s="1" t="s">
        <v>6770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1" t="s">
        <v>16</v>
      </c>
      <c r="B130" s="1" t="s">
        <v>17</v>
      </c>
      <c r="C130" s="1">
        <v>563.0</v>
      </c>
      <c r="D130" s="1">
        <v>0.0</v>
      </c>
      <c r="E130" s="2"/>
      <c r="F130" s="1" t="s">
        <v>18</v>
      </c>
      <c r="G130" s="1" t="s">
        <v>19</v>
      </c>
      <c r="H130" s="1" t="s">
        <v>6771</v>
      </c>
      <c r="I130" s="1" t="s">
        <v>6772</v>
      </c>
      <c r="J130" s="1" t="s">
        <v>6772</v>
      </c>
      <c r="K130" s="2"/>
      <c r="L130" s="1">
        <v>-12.0</v>
      </c>
      <c r="M130" s="1"/>
      <c r="N130" s="1">
        <v>7.6817</v>
      </c>
      <c r="O130" s="1" t="s">
        <v>6362</v>
      </c>
      <c r="P130" s="1" t="s">
        <v>6773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1" t="s">
        <v>24</v>
      </c>
      <c r="B131" s="1" t="s">
        <v>17</v>
      </c>
      <c r="C131" s="1">
        <v>319.0</v>
      </c>
      <c r="D131" s="1">
        <v>0.0</v>
      </c>
      <c r="E131" s="1" t="s">
        <v>25</v>
      </c>
      <c r="F131" s="1" t="s">
        <v>18</v>
      </c>
      <c r="G131" s="1" t="s">
        <v>19</v>
      </c>
      <c r="H131" s="1" t="s">
        <v>6774</v>
      </c>
      <c r="I131" s="1" t="s">
        <v>6775</v>
      </c>
      <c r="J131" s="1" t="s">
        <v>6775</v>
      </c>
      <c r="K131" s="2"/>
      <c r="L131" s="1">
        <v>-4.0</v>
      </c>
      <c r="M131" s="1"/>
      <c r="N131" s="1">
        <v>10.020916666666666</v>
      </c>
      <c r="O131" s="1" t="s">
        <v>6362</v>
      </c>
      <c r="P131" s="1" t="s">
        <v>6776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1" t="s">
        <v>117</v>
      </c>
      <c r="B132" s="1" t="s">
        <v>17</v>
      </c>
      <c r="C132" s="1">
        <v>618.0</v>
      </c>
      <c r="D132" s="1">
        <v>0.0</v>
      </c>
      <c r="E132" s="2"/>
      <c r="F132" s="1" t="s">
        <v>38</v>
      </c>
      <c r="G132" s="1" t="s">
        <v>45</v>
      </c>
      <c r="H132" s="1" t="s">
        <v>6777</v>
      </c>
      <c r="I132" s="1" t="s">
        <v>6778</v>
      </c>
      <c r="J132" s="1" t="s">
        <v>6778</v>
      </c>
      <c r="K132" s="2"/>
      <c r="L132" s="1">
        <v>0.0</v>
      </c>
      <c r="M132" s="1"/>
      <c r="N132" s="1">
        <v>9.872016666666667</v>
      </c>
      <c r="O132" s="1" t="s">
        <v>120</v>
      </c>
      <c r="P132" s="1" t="s">
        <v>6779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1" t="s">
        <v>24</v>
      </c>
      <c r="B133" s="1" t="s">
        <v>17</v>
      </c>
      <c r="C133" s="1">
        <v>364.0</v>
      </c>
      <c r="D133" s="1">
        <v>0.0</v>
      </c>
      <c r="E133" s="1" t="s">
        <v>25</v>
      </c>
      <c r="F133" s="1" t="s">
        <v>18</v>
      </c>
      <c r="G133" s="1" t="s">
        <v>19</v>
      </c>
      <c r="H133" s="1" t="s">
        <v>6780</v>
      </c>
      <c r="I133" s="1" t="s">
        <v>6781</v>
      </c>
      <c r="J133" s="1" t="s">
        <v>6781</v>
      </c>
      <c r="K133" s="2"/>
      <c r="L133" s="1">
        <v>-8.0</v>
      </c>
      <c r="M133" s="1"/>
      <c r="N133" s="1">
        <v>6.006283333333333</v>
      </c>
      <c r="O133" s="1" t="s">
        <v>6362</v>
      </c>
      <c r="P133" s="1" t="s">
        <v>6782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1" t="s">
        <v>37</v>
      </c>
      <c r="B134" s="1" t="s">
        <v>17</v>
      </c>
      <c r="C134" s="1">
        <v>247.0</v>
      </c>
      <c r="D134" s="1">
        <v>62.0</v>
      </c>
      <c r="E134" s="2"/>
      <c r="F134" s="1" t="s">
        <v>38</v>
      </c>
      <c r="G134" s="1" t="s">
        <v>254</v>
      </c>
      <c r="H134" s="1" t="s">
        <v>6783</v>
      </c>
      <c r="I134" s="1" t="s">
        <v>6784</v>
      </c>
      <c r="J134" s="1" t="s">
        <v>6784</v>
      </c>
      <c r="K134" s="2"/>
      <c r="L134" s="1">
        <v>-9.0</v>
      </c>
      <c r="M134" s="1"/>
      <c r="N134" s="1">
        <v>9.577666666666667</v>
      </c>
      <c r="O134" s="1" t="s">
        <v>2254</v>
      </c>
      <c r="P134" s="1" t="s">
        <v>6785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1" t="s">
        <v>16</v>
      </c>
      <c r="B135" s="1" t="s">
        <v>17</v>
      </c>
      <c r="C135" s="3">
        <v>612.0</v>
      </c>
      <c r="D135" s="1">
        <v>0.0</v>
      </c>
      <c r="E135" s="2"/>
      <c r="F135" s="1" t="s">
        <v>18</v>
      </c>
      <c r="G135" s="1" t="s">
        <v>19</v>
      </c>
      <c r="H135" s="1" t="s">
        <v>6786</v>
      </c>
      <c r="I135" s="1" t="s">
        <v>6787</v>
      </c>
      <c r="J135" s="1" t="s">
        <v>6787</v>
      </c>
      <c r="K135" s="2"/>
      <c r="L135" s="1">
        <v>-11.0</v>
      </c>
      <c r="M135" s="1"/>
      <c r="N135" s="1">
        <v>8.274166666666666</v>
      </c>
      <c r="O135" s="1" t="s">
        <v>6362</v>
      </c>
      <c r="P135" s="1" t="s">
        <v>6788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1" t="s">
        <v>37</v>
      </c>
      <c r="B136" s="1" t="s">
        <v>17</v>
      </c>
      <c r="C136" s="1">
        <v>299.0</v>
      </c>
      <c r="D136" s="1">
        <v>70.0</v>
      </c>
      <c r="E136" s="2"/>
      <c r="F136" s="1" t="s">
        <v>38</v>
      </c>
      <c r="G136" s="1" t="s">
        <v>45</v>
      </c>
      <c r="H136" s="1" t="s">
        <v>6789</v>
      </c>
      <c r="I136" s="1" t="s">
        <v>6790</v>
      </c>
      <c r="J136" s="1" t="s">
        <v>6790</v>
      </c>
      <c r="K136" s="2"/>
      <c r="L136" s="1">
        <v>-9.0</v>
      </c>
      <c r="M136" s="1"/>
      <c r="N136" s="1">
        <v>9.295</v>
      </c>
      <c r="O136" s="1" t="s">
        <v>2254</v>
      </c>
      <c r="P136" s="1" t="s">
        <v>6791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1" t="s">
        <v>16</v>
      </c>
      <c r="B137" s="1" t="s">
        <v>17</v>
      </c>
      <c r="C137" s="1">
        <v>376.0</v>
      </c>
      <c r="D137" s="1">
        <v>0.0</v>
      </c>
      <c r="E137" s="2"/>
      <c r="F137" s="1" t="s">
        <v>18</v>
      </c>
      <c r="G137" s="1" t="s">
        <v>19</v>
      </c>
      <c r="H137" s="1" t="s">
        <v>6792</v>
      </c>
      <c r="I137" s="1" t="s">
        <v>6793</v>
      </c>
      <c r="J137" s="1" t="s">
        <v>6793</v>
      </c>
      <c r="K137" s="2"/>
      <c r="L137" s="1">
        <v>-8.0</v>
      </c>
      <c r="M137" s="1"/>
      <c r="N137" s="1">
        <v>6.0645</v>
      </c>
      <c r="O137" s="1" t="s">
        <v>6362</v>
      </c>
      <c r="P137" s="1" t="s">
        <v>6794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1" t="s">
        <v>37</v>
      </c>
      <c r="B138" s="1" t="s">
        <v>17</v>
      </c>
      <c r="C138" s="1">
        <v>692.0</v>
      </c>
      <c r="D138" s="1">
        <v>0.0</v>
      </c>
      <c r="E138" s="1" t="s">
        <v>25</v>
      </c>
      <c r="F138" s="1" t="s">
        <v>44</v>
      </c>
      <c r="G138" s="1" t="s">
        <v>19</v>
      </c>
      <c r="H138" s="1" t="s">
        <v>6795</v>
      </c>
      <c r="I138" s="1" t="s">
        <v>6796</v>
      </c>
      <c r="J138" s="1" t="s">
        <v>6797</v>
      </c>
      <c r="K138" s="1" t="s">
        <v>6798</v>
      </c>
      <c r="L138" s="1">
        <v>-25.0</v>
      </c>
      <c r="M138" s="1">
        <v>0.16716666666666666</v>
      </c>
      <c r="N138" s="1">
        <v>8.54525</v>
      </c>
      <c r="O138" s="1" t="s">
        <v>2254</v>
      </c>
      <c r="P138" s="1" t="s">
        <v>6799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1" t="s">
        <v>16</v>
      </c>
      <c r="B139" s="1" t="s">
        <v>17</v>
      </c>
      <c r="C139" s="1">
        <v>401.0</v>
      </c>
      <c r="D139" s="1">
        <v>0.0</v>
      </c>
      <c r="E139" s="2"/>
      <c r="F139" s="1" t="s">
        <v>18</v>
      </c>
      <c r="G139" s="1" t="s">
        <v>19</v>
      </c>
      <c r="H139" s="1" t="s">
        <v>6800</v>
      </c>
      <c r="I139" s="1" t="s">
        <v>6801</v>
      </c>
      <c r="J139" s="1" t="s">
        <v>6801</v>
      </c>
      <c r="K139" s="2"/>
      <c r="L139" s="1">
        <v>-6.0</v>
      </c>
      <c r="M139" s="1"/>
      <c r="N139" s="1">
        <v>8.593066666666667</v>
      </c>
      <c r="O139" s="1" t="s">
        <v>6362</v>
      </c>
      <c r="P139" s="1" t="s">
        <v>6802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1" t="s">
        <v>37</v>
      </c>
      <c r="B140" s="1" t="s">
        <v>17</v>
      </c>
      <c r="C140" s="1">
        <v>278.0</v>
      </c>
      <c r="D140" s="1">
        <v>0.0</v>
      </c>
      <c r="E140" s="1" t="s">
        <v>25</v>
      </c>
      <c r="F140" s="1" t="s">
        <v>44</v>
      </c>
      <c r="G140" s="1" t="s">
        <v>19</v>
      </c>
      <c r="H140" s="1" t="s">
        <v>6803</v>
      </c>
      <c r="I140" s="1" t="s">
        <v>6804</v>
      </c>
      <c r="J140" s="1" t="s">
        <v>6805</v>
      </c>
      <c r="K140" s="1" t="s">
        <v>6806</v>
      </c>
      <c r="L140" s="1">
        <v>0.0</v>
      </c>
      <c r="M140" s="1">
        <v>0.13485</v>
      </c>
      <c r="N140" s="1">
        <v>17.38025</v>
      </c>
      <c r="O140" s="1" t="s">
        <v>2254</v>
      </c>
      <c r="P140" s="1" t="s">
        <v>2512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1" t="s">
        <v>117</v>
      </c>
      <c r="B141" s="1" t="s">
        <v>17</v>
      </c>
      <c r="C141" s="1">
        <v>309.0</v>
      </c>
      <c r="D141" s="1">
        <v>0.0</v>
      </c>
      <c r="E141" s="2"/>
      <c r="F141" s="1" t="s">
        <v>38</v>
      </c>
      <c r="G141" s="1" t="s">
        <v>45</v>
      </c>
      <c r="H141" s="1" t="s">
        <v>6807</v>
      </c>
      <c r="I141" s="1" t="s">
        <v>6808</v>
      </c>
      <c r="J141" s="1" t="s">
        <v>6808</v>
      </c>
      <c r="K141" s="2"/>
      <c r="L141" s="1">
        <v>0.0</v>
      </c>
      <c r="M141" s="1"/>
      <c r="N141" s="1">
        <v>5.342233333333334</v>
      </c>
      <c r="O141" s="1" t="s">
        <v>120</v>
      </c>
      <c r="P141" s="1" t="s">
        <v>6809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1" t="s">
        <v>29</v>
      </c>
      <c r="B142" s="1" t="s">
        <v>17</v>
      </c>
      <c r="C142" s="3">
        <v>423.0</v>
      </c>
      <c r="D142" s="1">
        <v>0.0</v>
      </c>
      <c r="E142" s="1" t="s">
        <v>6810</v>
      </c>
      <c r="F142" s="1" t="s">
        <v>18</v>
      </c>
      <c r="G142" s="1" t="s">
        <v>19</v>
      </c>
      <c r="H142" s="1" t="s">
        <v>6811</v>
      </c>
      <c r="I142" s="1" t="s">
        <v>6812</v>
      </c>
      <c r="J142" s="1" t="s">
        <v>6812</v>
      </c>
      <c r="K142" s="2"/>
      <c r="L142" s="1">
        <v>-7.0</v>
      </c>
      <c r="M142" s="1"/>
      <c r="N142" s="1">
        <v>7.6792</v>
      </c>
      <c r="O142" s="1" t="s">
        <v>6362</v>
      </c>
      <c r="P142" s="1" t="s">
        <v>6813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1" t="s">
        <v>29</v>
      </c>
      <c r="B143" s="1" t="s">
        <v>17</v>
      </c>
      <c r="C143" s="3">
        <v>274.0</v>
      </c>
      <c r="D143" s="1">
        <v>0.0</v>
      </c>
      <c r="E143" s="1" t="s">
        <v>1887</v>
      </c>
      <c r="F143" s="1" t="s">
        <v>18</v>
      </c>
      <c r="G143" s="1" t="s">
        <v>19</v>
      </c>
      <c r="H143" s="1" t="s">
        <v>6814</v>
      </c>
      <c r="I143" s="1" t="s">
        <v>6815</v>
      </c>
      <c r="J143" s="1" t="s">
        <v>6815</v>
      </c>
      <c r="K143" s="2"/>
      <c r="L143" s="1">
        <v>-7.0</v>
      </c>
      <c r="M143" s="1"/>
      <c r="N143" s="1">
        <v>7.250616666666667</v>
      </c>
      <c r="O143" s="1" t="s">
        <v>6362</v>
      </c>
      <c r="P143" s="1" t="s">
        <v>6816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1" t="s">
        <v>24</v>
      </c>
      <c r="B144" s="1" t="s">
        <v>17</v>
      </c>
      <c r="C144" s="1">
        <v>264.0</v>
      </c>
      <c r="D144" s="1">
        <v>0.0</v>
      </c>
      <c r="E144" s="1" t="s">
        <v>25</v>
      </c>
      <c r="F144" s="1" t="s">
        <v>18</v>
      </c>
      <c r="G144" s="1" t="s">
        <v>19</v>
      </c>
      <c r="H144" s="1" t="s">
        <v>6817</v>
      </c>
      <c r="I144" s="1" t="s">
        <v>6818</v>
      </c>
      <c r="J144" s="1" t="s">
        <v>6818</v>
      </c>
      <c r="K144" s="2"/>
      <c r="L144" s="1">
        <v>-10.0</v>
      </c>
      <c r="M144" s="1"/>
      <c r="N144" s="1">
        <v>4.438766666666667</v>
      </c>
      <c r="O144" s="1" t="s">
        <v>6362</v>
      </c>
      <c r="P144" s="1" t="s">
        <v>6819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1" t="s">
        <v>37</v>
      </c>
      <c r="B145" s="1" t="s">
        <v>17</v>
      </c>
      <c r="C145" s="1">
        <v>598.0</v>
      </c>
      <c r="D145" s="1">
        <v>149.0</v>
      </c>
      <c r="E145" s="2"/>
      <c r="F145" s="1" t="s">
        <v>38</v>
      </c>
      <c r="G145" s="1" t="s">
        <v>254</v>
      </c>
      <c r="H145" s="1" t="s">
        <v>6820</v>
      </c>
      <c r="I145" s="1" t="s">
        <v>6821</v>
      </c>
      <c r="J145" s="1" t="s">
        <v>6821</v>
      </c>
      <c r="K145" s="2"/>
      <c r="L145" s="1">
        <v>-10.0</v>
      </c>
      <c r="M145" s="1"/>
      <c r="N145" s="1">
        <v>14.599783333333333</v>
      </c>
      <c r="O145" s="1" t="s">
        <v>2254</v>
      </c>
      <c r="P145" s="1" t="s">
        <v>6822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1" t="s">
        <v>16</v>
      </c>
      <c r="B146" s="1" t="s">
        <v>17</v>
      </c>
      <c r="C146" s="3">
        <v>264.0</v>
      </c>
      <c r="D146" s="1">
        <v>0.0</v>
      </c>
      <c r="E146" s="2"/>
      <c r="F146" s="1" t="s">
        <v>18</v>
      </c>
      <c r="G146" s="1" t="s">
        <v>19</v>
      </c>
      <c r="H146" s="1" t="s">
        <v>6823</v>
      </c>
      <c r="I146" s="1" t="s">
        <v>6824</v>
      </c>
      <c r="J146" s="1" t="s">
        <v>6824</v>
      </c>
      <c r="K146" s="2"/>
      <c r="L146" s="1">
        <v>-4.0</v>
      </c>
      <c r="M146" s="1"/>
      <c r="N146" s="1">
        <v>10.744233333333334</v>
      </c>
      <c r="O146" s="1" t="s">
        <v>6362</v>
      </c>
      <c r="P146" s="1" t="s">
        <v>6825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1" t="s">
        <v>37</v>
      </c>
      <c r="B147" s="1" t="s">
        <v>17</v>
      </c>
      <c r="C147" s="1">
        <v>468.0</v>
      </c>
      <c r="D147" s="1">
        <v>0.0</v>
      </c>
      <c r="E147" s="1" t="s">
        <v>25</v>
      </c>
      <c r="F147" s="1" t="s">
        <v>44</v>
      </c>
      <c r="G147" s="1" t="s">
        <v>19</v>
      </c>
      <c r="H147" s="1" t="s">
        <v>6826</v>
      </c>
      <c r="I147" s="1" t="s">
        <v>6827</v>
      </c>
      <c r="J147" s="1" t="s">
        <v>6828</v>
      </c>
      <c r="K147" s="1" t="s">
        <v>6829</v>
      </c>
      <c r="L147" s="1">
        <v>-22.0</v>
      </c>
      <c r="M147" s="1">
        <v>0.66165</v>
      </c>
      <c r="N147" s="1">
        <v>8.7641</v>
      </c>
      <c r="O147" s="1" t="s">
        <v>2254</v>
      </c>
      <c r="P147" s="1" t="s">
        <v>6830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1" t="s">
        <v>37</v>
      </c>
      <c r="B148" s="1" t="s">
        <v>17</v>
      </c>
      <c r="C148" s="1">
        <v>249.0</v>
      </c>
      <c r="D148" s="1">
        <v>0.0</v>
      </c>
      <c r="E148" s="1" t="s">
        <v>25</v>
      </c>
      <c r="F148" s="1" t="s">
        <v>44</v>
      </c>
      <c r="G148" s="1" t="s">
        <v>19</v>
      </c>
      <c r="H148" s="1" t="s">
        <v>6831</v>
      </c>
      <c r="I148" s="1" t="s">
        <v>6832</v>
      </c>
      <c r="J148" s="1" t="s">
        <v>6833</v>
      </c>
      <c r="K148" s="1" t="s">
        <v>6834</v>
      </c>
      <c r="L148" s="1">
        <v>-11.0</v>
      </c>
      <c r="M148" s="1">
        <v>0.6040833333333333</v>
      </c>
      <c r="N148" s="1">
        <v>7.877166666666667</v>
      </c>
      <c r="O148" s="1" t="s">
        <v>2254</v>
      </c>
      <c r="P148" s="1" t="s">
        <v>3019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1" t="s">
        <v>16</v>
      </c>
      <c r="B149" s="1" t="s">
        <v>17</v>
      </c>
      <c r="C149" s="1">
        <v>394.0</v>
      </c>
      <c r="D149" s="1">
        <v>0.0</v>
      </c>
      <c r="E149" s="2"/>
      <c r="F149" s="1" t="s">
        <v>18</v>
      </c>
      <c r="G149" s="1" t="s">
        <v>19</v>
      </c>
      <c r="H149" s="1" t="s">
        <v>6835</v>
      </c>
      <c r="I149" s="1" t="s">
        <v>6836</v>
      </c>
      <c r="J149" s="1" t="s">
        <v>6836</v>
      </c>
      <c r="K149" s="2"/>
      <c r="L149" s="1">
        <v>-4.0</v>
      </c>
      <c r="M149" s="1"/>
      <c r="N149" s="1">
        <v>10.13275</v>
      </c>
      <c r="O149" s="1" t="s">
        <v>6362</v>
      </c>
      <c r="P149" s="1" t="s">
        <v>6837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1" t="s">
        <v>29</v>
      </c>
      <c r="B150" s="1" t="s">
        <v>17</v>
      </c>
      <c r="C150" s="1">
        <v>356.0</v>
      </c>
      <c r="D150" s="1">
        <v>0.0</v>
      </c>
      <c r="E150" s="1" t="s">
        <v>6838</v>
      </c>
      <c r="F150" s="1" t="s">
        <v>18</v>
      </c>
      <c r="G150" s="1" t="s">
        <v>19</v>
      </c>
      <c r="H150" s="1" t="s">
        <v>6839</v>
      </c>
      <c r="I150" s="1" t="s">
        <v>6840</v>
      </c>
      <c r="J150" s="1" t="s">
        <v>6840</v>
      </c>
      <c r="K150" s="2"/>
      <c r="L150" s="1">
        <v>-2.0</v>
      </c>
      <c r="M150" s="1"/>
      <c r="N150" s="1">
        <v>12.989616666666667</v>
      </c>
      <c r="O150" s="1" t="s">
        <v>6362</v>
      </c>
      <c r="P150" s="1" t="s">
        <v>6841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1" t="s">
        <v>29</v>
      </c>
      <c r="B151" s="1" t="s">
        <v>17</v>
      </c>
      <c r="C151" s="1">
        <v>329.0</v>
      </c>
      <c r="D151" s="1">
        <v>0.0</v>
      </c>
      <c r="E151" s="1" t="s">
        <v>6842</v>
      </c>
      <c r="F151" s="1" t="s">
        <v>18</v>
      </c>
      <c r="G151" s="1" t="s">
        <v>19</v>
      </c>
      <c r="H151" s="1" t="s">
        <v>6843</v>
      </c>
      <c r="I151" s="1" t="s">
        <v>6844</v>
      </c>
      <c r="J151" s="1" t="s">
        <v>6844</v>
      </c>
      <c r="K151" s="2"/>
      <c r="L151" s="1">
        <v>-8.0</v>
      </c>
      <c r="M151" s="1"/>
      <c r="N151" s="1">
        <v>6.329783333333333</v>
      </c>
      <c r="O151" s="1" t="s">
        <v>6362</v>
      </c>
      <c r="P151" s="1" t="s">
        <v>6845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1" t="s">
        <v>24</v>
      </c>
      <c r="B152" s="1" t="s">
        <v>17</v>
      </c>
      <c r="C152" s="1">
        <v>388.0</v>
      </c>
      <c r="D152" s="1">
        <v>0.0</v>
      </c>
      <c r="E152" s="1" t="s">
        <v>25</v>
      </c>
      <c r="F152" s="1" t="s">
        <v>18</v>
      </c>
      <c r="G152" s="1" t="s">
        <v>19</v>
      </c>
      <c r="H152" s="1" t="s">
        <v>6846</v>
      </c>
      <c r="I152" s="1" t="s">
        <v>6847</v>
      </c>
      <c r="J152" s="1" t="s">
        <v>6847</v>
      </c>
      <c r="K152" s="2"/>
      <c r="L152" s="1">
        <v>-7.0</v>
      </c>
      <c r="M152" s="1"/>
      <c r="N152" s="1">
        <v>7.54785</v>
      </c>
      <c r="O152" s="1" t="s">
        <v>6362</v>
      </c>
      <c r="P152" s="1" t="s">
        <v>6848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1" t="s">
        <v>24</v>
      </c>
      <c r="B153" s="1" t="s">
        <v>17</v>
      </c>
      <c r="C153" s="1">
        <v>264.0</v>
      </c>
      <c r="D153" s="1">
        <v>0.0</v>
      </c>
      <c r="E153" s="1" t="s">
        <v>25</v>
      </c>
      <c r="F153" s="1" t="s">
        <v>18</v>
      </c>
      <c r="G153" s="1" t="s">
        <v>19</v>
      </c>
      <c r="H153" s="1" t="s">
        <v>6849</v>
      </c>
      <c r="I153" s="1" t="s">
        <v>6850</v>
      </c>
      <c r="J153" s="1" t="s">
        <v>6850</v>
      </c>
      <c r="K153" s="2"/>
      <c r="L153" s="1">
        <v>-5.0</v>
      </c>
      <c r="M153" s="1"/>
      <c r="N153" s="1">
        <v>9.01725</v>
      </c>
      <c r="O153" s="1" t="s">
        <v>6362</v>
      </c>
      <c r="P153" s="1" t="s">
        <v>6851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1" t="s">
        <v>24</v>
      </c>
      <c r="B154" s="1" t="s">
        <v>17</v>
      </c>
      <c r="C154" s="1">
        <v>358.0</v>
      </c>
      <c r="D154" s="1">
        <v>0.0</v>
      </c>
      <c r="E154" s="1" t="s">
        <v>25</v>
      </c>
      <c r="F154" s="1" t="s">
        <v>18</v>
      </c>
      <c r="G154" s="1" t="s">
        <v>19</v>
      </c>
      <c r="H154" s="1" t="s">
        <v>6852</v>
      </c>
      <c r="I154" s="1" t="s">
        <v>6853</v>
      </c>
      <c r="J154" s="1" t="s">
        <v>6853</v>
      </c>
      <c r="K154" s="2"/>
      <c r="L154" s="1">
        <v>-5.0</v>
      </c>
      <c r="M154" s="1"/>
      <c r="N154" s="1">
        <v>9.28485</v>
      </c>
      <c r="O154" s="1" t="s">
        <v>6362</v>
      </c>
      <c r="P154" s="1" t="s">
        <v>6854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1" t="s">
        <v>24</v>
      </c>
      <c r="B155" s="1" t="s">
        <v>17</v>
      </c>
      <c r="C155" s="1">
        <v>224.0</v>
      </c>
      <c r="D155" s="1">
        <v>0.0</v>
      </c>
      <c r="E155" s="1" t="s">
        <v>25</v>
      </c>
      <c r="F155" s="1" t="s">
        <v>18</v>
      </c>
      <c r="G155" s="1" t="s">
        <v>19</v>
      </c>
      <c r="H155" s="1" t="s">
        <v>6855</v>
      </c>
      <c r="I155" s="1" t="s">
        <v>6856</v>
      </c>
      <c r="J155" s="1" t="s">
        <v>6856</v>
      </c>
      <c r="K155" s="2"/>
      <c r="L155" s="1">
        <v>-8.0</v>
      </c>
      <c r="M155" s="1"/>
      <c r="N155" s="1">
        <v>6.603633333333334</v>
      </c>
      <c r="O155" s="1" t="s">
        <v>6362</v>
      </c>
      <c r="P155" s="1" t="s">
        <v>6857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1" t="s">
        <v>24</v>
      </c>
      <c r="B156" s="1" t="s">
        <v>17</v>
      </c>
      <c r="C156" s="1">
        <v>329.0</v>
      </c>
      <c r="D156" s="1">
        <v>0.0</v>
      </c>
      <c r="E156" s="1" t="s">
        <v>25</v>
      </c>
      <c r="F156" s="1" t="s">
        <v>18</v>
      </c>
      <c r="G156" s="1" t="s">
        <v>19</v>
      </c>
      <c r="H156" s="1" t="s">
        <v>6858</v>
      </c>
      <c r="I156" s="1" t="s">
        <v>6859</v>
      </c>
      <c r="J156" s="1" t="s">
        <v>6859</v>
      </c>
      <c r="K156" s="2"/>
      <c r="L156" s="1">
        <v>-8.0</v>
      </c>
      <c r="M156" s="1"/>
      <c r="N156" s="1">
        <v>6.86075</v>
      </c>
      <c r="O156" s="1" t="s">
        <v>6362</v>
      </c>
      <c r="P156" s="1" t="s">
        <v>6591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1" t="s">
        <v>29</v>
      </c>
      <c r="B157" s="1" t="s">
        <v>17</v>
      </c>
      <c r="C157" s="1">
        <v>987.0</v>
      </c>
      <c r="D157" s="1">
        <v>0.0</v>
      </c>
      <c r="E157" s="1" t="s">
        <v>5419</v>
      </c>
      <c r="F157" s="1" t="s">
        <v>18</v>
      </c>
      <c r="G157" s="1" t="s">
        <v>19</v>
      </c>
      <c r="H157" s="1" t="s">
        <v>6860</v>
      </c>
      <c r="I157" s="1" t="s">
        <v>6861</v>
      </c>
      <c r="J157" s="1" t="s">
        <v>6861</v>
      </c>
      <c r="K157" s="2"/>
      <c r="L157" s="1">
        <v>-5.0</v>
      </c>
      <c r="M157" s="1"/>
      <c r="N157" s="1">
        <v>14.393733333333333</v>
      </c>
      <c r="O157" s="1" t="s">
        <v>6362</v>
      </c>
      <c r="P157" s="1" t="s">
        <v>6862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1" t="s">
        <v>37</v>
      </c>
      <c r="B158" s="1" t="s">
        <v>17</v>
      </c>
      <c r="C158" s="1">
        <v>396.0</v>
      </c>
      <c r="D158" s="1">
        <v>0.0</v>
      </c>
      <c r="E158" s="2"/>
      <c r="F158" s="1" t="s">
        <v>38</v>
      </c>
      <c r="G158" s="1" t="s">
        <v>254</v>
      </c>
      <c r="H158" s="1" t="s">
        <v>6863</v>
      </c>
      <c r="I158" s="1" t="s">
        <v>6864</v>
      </c>
      <c r="J158" s="1" t="s">
        <v>6864</v>
      </c>
      <c r="K158" s="2"/>
      <c r="L158" s="1">
        <v>-2.0</v>
      </c>
      <c r="M158" s="1"/>
      <c r="N158" s="1">
        <v>16.62398333333333</v>
      </c>
      <c r="O158" s="1" t="s">
        <v>2254</v>
      </c>
      <c r="P158" s="1" t="s">
        <v>6865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1" t="s">
        <v>37</v>
      </c>
      <c r="B159" s="1" t="s">
        <v>17</v>
      </c>
      <c r="C159" s="3">
        <v>363.0</v>
      </c>
      <c r="D159" s="1">
        <v>91.0</v>
      </c>
      <c r="E159" s="2"/>
      <c r="F159" s="1" t="s">
        <v>38</v>
      </c>
      <c r="G159" s="1" t="s">
        <v>254</v>
      </c>
      <c r="H159" s="1" t="s">
        <v>6866</v>
      </c>
      <c r="I159" s="1" t="s">
        <v>6867</v>
      </c>
      <c r="J159" s="1" t="s">
        <v>6867</v>
      </c>
      <c r="K159" s="2"/>
      <c r="L159" s="1">
        <v>-7.0</v>
      </c>
      <c r="M159" s="1"/>
      <c r="N159" s="1">
        <v>19.506333333333334</v>
      </c>
      <c r="O159" s="1" t="s">
        <v>2254</v>
      </c>
      <c r="P159" s="1" t="s">
        <v>6868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1" t="s">
        <v>24</v>
      </c>
      <c r="B160" s="1" t="s">
        <v>17</v>
      </c>
      <c r="C160" s="1">
        <v>643.0</v>
      </c>
      <c r="D160" s="1">
        <v>0.0</v>
      </c>
      <c r="E160" s="1" t="s">
        <v>25</v>
      </c>
      <c r="F160" s="1" t="s">
        <v>18</v>
      </c>
      <c r="G160" s="1" t="s">
        <v>19</v>
      </c>
      <c r="H160" s="1" t="s">
        <v>6869</v>
      </c>
      <c r="I160" s="1" t="s">
        <v>6870</v>
      </c>
      <c r="J160" s="1" t="s">
        <v>6870</v>
      </c>
      <c r="K160" s="2"/>
      <c r="L160" s="1">
        <v>-7.0</v>
      </c>
      <c r="M160" s="1"/>
      <c r="N160" s="1">
        <v>185.54488333333333</v>
      </c>
      <c r="O160" s="1" t="s">
        <v>6362</v>
      </c>
      <c r="P160" s="1" t="s">
        <v>6871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1" t="s">
        <v>117</v>
      </c>
      <c r="B161" s="1" t="s">
        <v>17</v>
      </c>
      <c r="C161" s="3">
        <v>119.0</v>
      </c>
      <c r="D161" s="1">
        <v>0.0</v>
      </c>
      <c r="E161" s="2"/>
      <c r="F161" s="1" t="s">
        <v>38</v>
      </c>
      <c r="G161" s="1" t="s">
        <v>45</v>
      </c>
      <c r="H161" s="1" t="s">
        <v>6872</v>
      </c>
      <c r="I161" s="1" t="s">
        <v>6873</v>
      </c>
      <c r="J161" s="1" t="s">
        <v>6873</v>
      </c>
      <c r="K161" s="2"/>
      <c r="L161" s="1">
        <v>7.0</v>
      </c>
      <c r="M161" s="1"/>
      <c r="N161" s="1">
        <v>12.358316666666667</v>
      </c>
      <c r="O161" s="1" t="s">
        <v>120</v>
      </c>
      <c r="P161" s="1" t="s">
        <v>6874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1" t="s">
        <v>24</v>
      </c>
      <c r="B162" s="1" t="s">
        <v>17</v>
      </c>
      <c r="C162" s="3">
        <v>282.0</v>
      </c>
      <c r="D162" s="1">
        <v>0.0</v>
      </c>
      <c r="E162" s="1" t="s">
        <v>25</v>
      </c>
      <c r="F162" s="1" t="s">
        <v>18</v>
      </c>
      <c r="G162" s="1" t="s">
        <v>19</v>
      </c>
      <c r="H162" s="1" t="s">
        <v>6875</v>
      </c>
      <c r="I162" s="1" t="s">
        <v>6876</v>
      </c>
      <c r="J162" s="1" t="s">
        <v>6876</v>
      </c>
      <c r="K162" s="2"/>
      <c r="L162" s="1">
        <v>15.0</v>
      </c>
      <c r="M162" s="1"/>
      <c r="N162" s="1">
        <v>30.667</v>
      </c>
      <c r="O162" s="1" t="s">
        <v>6362</v>
      </c>
      <c r="P162" s="1" t="s">
        <v>6877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1" t="s">
        <v>16</v>
      </c>
      <c r="B163" s="1" t="s">
        <v>17</v>
      </c>
      <c r="C163" s="1">
        <v>379.0</v>
      </c>
      <c r="D163" s="1">
        <v>0.0</v>
      </c>
      <c r="E163" s="2"/>
      <c r="F163" s="1" t="s">
        <v>18</v>
      </c>
      <c r="G163" s="1" t="s">
        <v>19</v>
      </c>
      <c r="H163" s="1" t="s">
        <v>6878</v>
      </c>
      <c r="I163" s="1" t="s">
        <v>6879</v>
      </c>
      <c r="J163" s="1" t="s">
        <v>6879</v>
      </c>
      <c r="K163" s="2"/>
      <c r="L163" s="1">
        <v>13.0</v>
      </c>
      <c r="M163" s="1"/>
      <c r="N163" s="1">
        <v>28.920116666666665</v>
      </c>
      <c r="O163" s="1" t="s">
        <v>6362</v>
      </c>
      <c r="P163" s="1" t="s">
        <v>6880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1" t="s">
        <v>16</v>
      </c>
      <c r="B164" s="1" t="s">
        <v>17</v>
      </c>
      <c r="C164" s="3">
        <v>264.0</v>
      </c>
      <c r="D164" s="1">
        <v>0.0</v>
      </c>
      <c r="E164" s="2"/>
      <c r="F164" s="1" t="s">
        <v>18</v>
      </c>
      <c r="G164" s="1" t="s">
        <v>19</v>
      </c>
      <c r="H164" s="1" t="s">
        <v>6881</v>
      </c>
      <c r="I164" s="1" t="s">
        <v>6882</v>
      </c>
      <c r="J164" s="1" t="s">
        <v>6882</v>
      </c>
      <c r="K164" s="2"/>
      <c r="L164" s="1">
        <v>10.0</v>
      </c>
      <c r="M164" s="1"/>
      <c r="N164" s="1">
        <v>25.019866666666665</v>
      </c>
      <c r="O164" s="1" t="s">
        <v>6362</v>
      </c>
      <c r="P164" s="1" t="s">
        <v>6883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1" t="s">
        <v>29</v>
      </c>
      <c r="B165" s="1" t="s">
        <v>17</v>
      </c>
      <c r="C165" s="3">
        <v>384.0</v>
      </c>
      <c r="D165" s="1">
        <v>0.0</v>
      </c>
      <c r="E165" s="1" t="s">
        <v>6884</v>
      </c>
      <c r="F165" s="1" t="s">
        <v>18</v>
      </c>
      <c r="G165" s="1" t="s">
        <v>19</v>
      </c>
      <c r="H165" s="1" t="s">
        <v>6885</v>
      </c>
      <c r="I165" s="1" t="s">
        <v>6886</v>
      </c>
      <c r="J165" s="1" t="s">
        <v>6886</v>
      </c>
      <c r="K165" s="2"/>
      <c r="L165" s="1">
        <v>0.0</v>
      </c>
      <c r="M165" s="1"/>
      <c r="N165" s="1">
        <v>15.599816666666667</v>
      </c>
      <c r="O165" s="1" t="s">
        <v>6362</v>
      </c>
      <c r="P165" s="1" t="s">
        <v>6887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1" t="s">
        <v>24</v>
      </c>
      <c r="B166" s="1" t="s">
        <v>17</v>
      </c>
      <c r="C166" s="1">
        <v>289.0</v>
      </c>
      <c r="D166" s="1">
        <v>0.0</v>
      </c>
      <c r="E166" s="1" t="s">
        <v>25</v>
      </c>
      <c r="F166" s="1" t="s">
        <v>18</v>
      </c>
      <c r="G166" s="1" t="s">
        <v>19</v>
      </c>
      <c r="H166" s="1" t="s">
        <v>6888</v>
      </c>
      <c r="I166" s="1" t="s">
        <v>6889</v>
      </c>
      <c r="J166" s="1" t="s">
        <v>6889</v>
      </c>
      <c r="K166" s="2"/>
      <c r="L166" s="1">
        <v>9.0</v>
      </c>
      <c r="M166" s="1"/>
      <c r="N166" s="1">
        <v>24.123833333333334</v>
      </c>
      <c r="O166" s="1" t="s">
        <v>6362</v>
      </c>
      <c r="P166" s="1" t="s">
        <v>6890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1" t="s">
        <v>24</v>
      </c>
      <c r="B167" s="1" t="s">
        <v>17</v>
      </c>
      <c r="C167" s="1">
        <v>264.0</v>
      </c>
      <c r="D167" s="1">
        <v>0.0</v>
      </c>
      <c r="E167" s="1" t="s">
        <v>25</v>
      </c>
      <c r="F167" s="1" t="s">
        <v>18</v>
      </c>
      <c r="G167" s="1" t="s">
        <v>19</v>
      </c>
      <c r="H167" s="1" t="s">
        <v>6891</v>
      </c>
      <c r="I167" s="1" t="s">
        <v>6892</v>
      </c>
      <c r="J167" s="1" t="s">
        <v>6892</v>
      </c>
      <c r="K167" s="2"/>
      <c r="L167" s="1">
        <v>0.0</v>
      </c>
      <c r="M167" s="1"/>
      <c r="N167" s="1">
        <v>15.162566666666667</v>
      </c>
      <c r="O167" s="1" t="s">
        <v>6362</v>
      </c>
      <c r="P167" s="1" t="s">
        <v>6562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1" t="s">
        <v>24</v>
      </c>
      <c r="B168" s="1" t="s">
        <v>17</v>
      </c>
      <c r="C168" s="1">
        <v>324.0</v>
      </c>
      <c r="D168" s="1">
        <v>0.0</v>
      </c>
      <c r="E168" s="1" t="s">
        <v>25</v>
      </c>
      <c r="F168" s="1" t="s">
        <v>18</v>
      </c>
      <c r="G168" s="1" t="s">
        <v>19</v>
      </c>
      <c r="H168" s="1" t="s">
        <v>6893</v>
      </c>
      <c r="I168" s="1" t="s">
        <v>6894</v>
      </c>
      <c r="J168" s="1" t="s">
        <v>6894</v>
      </c>
      <c r="K168" s="2"/>
      <c r="L168" s="1">
        <v>0.0</v>
      </c>
      <c r="M168" s="1"/>
      <c r="N168" s="1">
        <v>14.54845</v>
      </c>
      <c r="O168" s="1" t="s">
        <v>6362</v>
      </c>
      <c r="P168" s="1" t="s">
        <v>6895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1" t="s">
        <v>29</v>
      </c>
      <c r="B169" s="1" t="s">
        <v>17</v>
      </c>
      <c r="C169" s="3">
        <v>378.0</v>
      </c>
      <c r="D169" s="1">
        <v>0.0</v>
      </c>
      <c r="E169" s="1" t="s">
        <v>6896</v>
      </c>
      <c r="F169" s="1" t="s">
        <v>18</v>
      </c>
      <c r="G169" s="1" t="s">
        <v>19</v>
      </c>
      <c r="H169" s="1" t="s">
        <v>6897</v>
      </c>
      <c r="I169" s="1" t="s">
        <v>6898</v>
      </c>
      <c r="J169" s="1" t="s">
        <v>6898</v>
      </c>
      <c r="K169" s="2"/>
      <c r="L169" s="1">
        <v>-5.0</v>
      </c>
      <c r="M169" s="1"/>
      <c r="N169" s="1">
        <v>9.837583333333333</v>
      </c>
      <c r="O169" s="1" t="s">
        <v>6362</v>
      </c>
      <c r="P169" s="1" t="s">
        <v>6899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1" t="s">
        <v>16</v>
      </c>
      <c r="B170" s="1" t="s">
        <v>17</v>
      </c>
      <c r="C170" s="1">
        <v>344.0</v>
      </c>
      <c r="D170" s="1">
        <v>0.0</v>
      </c>
      <c r="E170" s="2"/>
      <c r="F170" s="1" t="s">
        <v>18</v>
      </c>
      <c r="G170" s="1" t="s">
        <v>19</v>
      </c>
      <c r="H170" s="1" t="s">
        <v>6900</v>
      </c>
      <c r="I170" s="1" t="s">
        <v>6901</v>
      </c>
      <c r="J170" s="1" t="s">
        <v>6901</v>
      </c>
      <c r="K170" s="2"/>
      <c r="L170" s="1">
        <v>-5.0</v>
      </c>
      <c r="M170" s="1"/>
      <c r="N170" s="1">
        <v>9.6152</v>
      </c>
      <c r="O170" s="1" t="s">
        <v>6362</v>
      </c>
      <c r="P170" s="1" t="s">
        <v>6902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1" t="s">
        <v>16</v>
      </c>
      <c r="B171" s="1" t="s">
        <v>17</v>
      </c>
      <c r="C171" s="3">
        <v>658.0</v>
      </c>
      <c r="D171" s="1">
        <v>0.0</v>
      </c>
      <c r="E171" s="2"/>
      <c r="F171" s="1" t="s">
        <v>18</v>
      </c>
      <c r="G171" s="1" t="s">
        <v>19</v>
      </c>
      <c r="H171" s="1" t="s">
        <v>6903</v>
      </c>
      <c r="I171" s="1" t="s">
        <v>6904</v>
      </c>
      <c r="J171" s="1" t="s">
        <v>6904</v>
      </c>
      <c r="K171" s="2"/>
      <c r="L171" s="1">
        <v>-1.0</v>
      </c>
      <c r="M171" s="1"/>
      <c r="N171" s="1">
        <v>18.1649</v>
      </c>
      <c r="O171" s="1" t="s">
        <v>6362</v>
      </c>
      <c r="P171" s="1" t="s">
        <v>6905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1" t="s">
        <v>29</v>
      </c>
      <c r="B172" s="1" t="s">
        <v>17</v>
      </c>
      <c r="C172" s="1">
        <v>589.0</v>
      </c>
      <c r="D172" s="1">
        <v>0.0</v>
      </c>
      <c r="E172" s="1" t="s">
        <v>6906</v>
      </c>
      <c r="F172" s="1" t="s">
        <v>18</v>
      </c>
      <c r="G172" s="1" t="s">
        <v>19</v>
      </c>
      <c r="H172" s="1" t="s">
        <v>6907</v>
      </c>
      <c r="I172" s="1" t="s">
        <v>6908</v>
      </c>
      <c r="J172" s="1" t="s">
        <v>6908</v>
      </c>
      <c r="K172" s="2"/>
      <c r="L172" s="1">
        <v>-12.0</v>
      </c>
      <c r="M172" s="1"/>
      <c r="N172" s="1">
        <v>7.199433333333333</v>
      </c>
      <c r="O172" s="1" t="s">
        <v>6362</v>
      </c>
      <c r="P172" s="1" t="s">
        <v>6909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1" t="s">
        <v>29</v>
      </c>
      <c r="B173" s="1" t="s">
        <v>17</v>
      </c>
      <c r="C173" s="1">
        <v>593.0</v>
      </c>
      <c r="D173" s="1">
        <v>0.0</v>
      </c>
      <c r="E173" s="1" t="s">
        <v>6884</v>
      </c>
      <c r="F173" s="1" t="s">
        <v>18</v>
      </c>
      <c r="G173" s="1" t="s">
        <v>19</v>
      </c>
      <c r="H173" s="1" t="s">
        <v>6910</v>
      </c>
      <c r="I173" s="1" t="s">
        <v>6911</v>
      </c>
      <c r="J173" s="1" t="s">
        <v>6911</v>
      </c>
      <c r="K173" s="2"/>
      <c r="L173" s="1">
        <v>-4.0</v>
      </c>
      <c r="M173" s="1"/>
      <c r="N173" s="1">
        <v>15.584716666666667</v>
      </c>
      <c r="O173" s="1" t="s">
        <v>6362</v>
      </c>
      <c r="P173" s="1" t="s">
        <v>6912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1" t="s">
        <v>24</v>
      </c>
      <c r="B174" s="1" t="s">
        <v>17</v>
      </c>
      <c r="C174" s="1">
        <v>329.0</v>
      </c>
      <c r="D174" s="1">
        <v>0.0</v>
      </c>
      <c r="E174" s="1" t="s">
        <v>25</v>
      </c>
      <c r="F174" s="1" t="s">
        <v>18</v>
      </c>
      <c r="G174" s="1" t="s">
        <v>19</v>
      </c>
      <c r="H174" s="1" t="s">
        <v>6913</v>
      </c>
      <c r="I174" s="1" t="s">
        <v>6914</v>
      </c>
      <c r="J174" s="1" t="s">
        <v>6914</v>
      </c>
      <c r="K174" s="2"/>
      <c r="L174" s="1">
        <v>3.0</v>
      </c>
      <c r="M174" s="1"/>
      <c r="N174" s="1">
        <v>18.8637</v>
      </c>
      <c r="O174" s="1" t="s">
        <v>6362</v>
      </c>
      <c r="P174" s="1" t="s">
        <v>6421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1" t="s">
        <v>117</v>
      </c>
      <c r="B175" s="1" t="s">
        <v>17</v>
      </c>
      <c r="C175" s="1">
        <v>119.0</v>
      </c>
      <c r="D175" s="1">
        <v>0.0</v>
      </c>
      <c r="E175" s="2"/>
      <c r="F175" s="1" t="s">
        <v>38</v>
      </c>
      <c r="G175" s="1" t="s">
        <v>45</v>
      </c>
      <c r="H175" s="1" t="s">
        <v>6915</v>
      </c>
      <c r="I175" s="1" t="s">
        <v>6916</v>
      </c>
      <c r="J175" s="1" t="s">
        <v>6916</v>
      </c>
      <c r="K175" s="2"/>
      <c r="L175" s="1">
        <v>4.0</v>
      </c>
      <c r="M175" s="1"/>
      <c r="N175" s="1">
        <v>9.4445</v>
      </c>
      <c r="O175" s="1" t="s">
        <v>120</v>
      </c>
      <c r="P175" s="1" t="s">
        <v>6917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46"/>
      <c r="AE175" s="2"/>
      <c r="AF175" s="2"/>
    </row>
    <row r="176">
      <c r="A176" s="1" t="s">
        <v>117</v>
      </c>
      <c r="B176" s="1" t="s">
        <v>17</v>
      </c>
      <c r="C176" s="1">
        <v>119.0</v>
      </c>
      <c r="D176" s="1">
        <v>0.0</v>
      </c>
      <c r="E176" s="2"/>
      <c r="F176" s="1" t="s">
        <v>38</v>
      </c>
      <c r="G176" s="1" t="s">
        <v>45</v>
      </c>
      <c r="H176" s="1" t="s">
        <v>6918</v>
      </c>
      <c r="I176" s="1" t="s">
        <v>6919</v>
      </c>
      <c r="J176" s="1" t="s">
        <v>6919</v>
      </c>
      <c r="K176" s="2"/>
      <c r="L176" s="1">
        <v>4.0</v>
      </c>
      <c r="M176" s="1"/>
      <c r="N176" s="1">
        <v>9.731733333333333</v>
      </c>
      <c r="O176" s="1" t="s">
        <v>120</v>
      </c>
      <c r="P176" s="1" t="s">
        <v>6920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1" t="s">
        <v>24</v>
      </c>
      <c r="B177" s="1" t="s">
        <v>17</v>
      </c>
      <c r="C177" s="1">
        <v>658.0</v>
      </c>
      <c r="D177" s="1">
        <v>0.0</v>
      </c>
      <c r="E177" s="1" t="s">
        <v>25</v>
      </c>
      <c r="F177" s="1" t="s">
        <v>18</v>
      </c>
      <c r="G177" s="1" t="s">
        <v>19</v>
      </c>
      <c r="H177" s="1" t="s">
        <v>6921</v>
      </c>
      <c r="I177" s="1" t="s">
        <v>6922</v>
      </c>
      <c r="J177" s="1" t="s">
        <v>6922</v>
      </c>
      <c r="K177" s="2"/>
      <c r="L177" s="1">
        <v>-13.0</v>
      </c>
      <c r="M177" s="1"/>
      <c r="N177" s="1">
        <v>15.077283333333334</v>
      </c>
      <c r="O177" s="1" t="s">
        <v>6362</v>
      </c>
      <c r="P177" s="1" t="s">
        <v>6923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1" t="s">
        <v>24</v>
      </c>
      <c r="B178" s="1" t="s">
        <v>17</v>
      </c>
      <c r="C178" s="1">
        <v>364.0</v>
      </c>
      <c r="D178" s="1">
        <v>0.0</v>
      </c>
      <c r="E178" s="1" t="s">
        <v>25</v>
      </c>
      <c r="F178" s="1" t="s">
        <v>18</v>
      </c>
      <c r="G178" s="1" t="s">
        <v>19</v>
      </c>
      <c r="H178" s="1" t="s">
        <v>6924</v>
      </c>
      <c r="I178" s="1" t="s">
        <v>6925</v>
      </c>
      <c r="J178" s="1" t="s">
        <v>6925</v>
      </c>
      <c r="K178" s="2"/>
      <c r="L178" s="1">
        <v>-5.0</v>
      </c>
      <c r="M178" s="1"/>
      <c r="N178" s="1">
        <v>10.046333333333333</v>
      </c>
      <c r="O178" s="1" t="s">
        <v>6362</v>
      </c>
      <c r="P178" s="1" t="s">
        <v>6926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1" t="s">
        <v>24</v>
      </c>
      <c r="B179" s="1" t="s">
        <v>17</v>
      </c>
      <c r="C179" s="3">
        <v>338.0</v>
      </c>
      <c r="D179" s="1">
        <v>0.0</v>
      </c>
      <c r="E179" s="1" t="s">
        <v>25</v>
      </c>
      <c r="F179" s="1" t="s">
        <v>18</v>
      </c>
      <c r="G179" s="1" t="s">
        <v>19</v>
      </c>
      <c r="H179" s="1" t="s">
        <v>6927</v>
      </c>
      <c r="I179" s="1" t="s">
        <v>6928</v>
      </c>
      <c r="J179" s="1" t="s">
        <v>6928</v>
      </c>
      <c r="K179" s="2"/>
      <c r="L179" s="1">
        <v>-3.0</v>
      </c>
      <c r="M179" s="1"/>
      <c r="N179" s="1">
        <v>11.063083333333333</v>
      </c>
      <c r="O179" s="1" t="s">
        <v>6362</v>
      </c>
      <c r="P179" s="1" t="s">
        <v>6929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1" t="s">
        <v>29</v>
      </c>
      <c r="B180" s="1" t="s">
        <v>311</v>
      </c>
      <c r="C180" s="1">
        <v>498.0</v>
      </c>
      <c r="D180" s="1">
        <v>0.0</v>
      </c>
      <c r="E180" s="1" t="s">
        <v>6930</v>
      </c>
      <c r="F180" s="1" t="s">
        <v>18</v>
      </c>
      <c r="G180" s="1" t="s">
        <v>19</v>
      </c>
      <c r="H180" s="1" t="s">
        <v>6931</v>
      </c>
      <c r="I180" s="1" t="s">
        <v>6932</v>
      </c>
      <c r="J180" s="1" t="s">
        <v>6932</v>
      </c>
      <c r="K180" s="2"/>
      <c r="L180" s="1">
        <v>-6.0</v>
      </c>
      <c r="M180" s="1"/>
      <c r="N180" s="1">
        <v>8.176133333333333</v>
      </c>
      <c r="O180" s="1" t="s">
        <v>6362</v>
      </c>
      <c r="P180" s="1" t="s">
        <v>6933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1" t="s">
        <v>29</v>
      </c>
      <c r="B181" s="1" t="s">
        <v>311</v>
      </c>
      <c r="C181" s="3">
        <v>652.0</v>
      </c>
      <c r="D181" s="1">
        <v>0.0</v>
      </c>
      <c r="E181" s="1" t="s">
        <v>6934</v>
      </c>
      <c r="F181" s="1" t="s">
        <v>18</v>
      </c>
      <c r="G181" s="1" t="s">
        <v>19</v>
      </c>
      <c r="H181" s="1" t="s">
        <v>6935</v>
      </c>
      <c r="I181" s="1" t="s">
        <v>6936</v>
      </c>
      <c r="J181" s="1" t="s">
        <v>6936</v>
      </c>
      <c r="K181" s="2"/>
      <c r="L181" s="1">
        <v>-11.0</v>
      </c>
      <c r="M181" s="1"/>
      <c r="N181" s="1">
        <v>8.4027</v>
      </c>
      <c r="O181" s="1" t="s">
        <v>6362</v>
      </c>
      <c r="P181" s="1" t="s">
        <v>6937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1" t="s">
        <v>24</v>
      </c>
      <c r="B182" s="1" t="s">
        <v>17</v>
      </c>
      <c r="C182" s="3">
        <v>738.0</v>
      </c>
      <c r="D182" s="1">
        <v>0.0</v>
      </c>
      <c r="E182" s="1" t="s">
        <v>25</v>
      </c>
      <c r="F182" s="1" t="s">
        <v>18</v>
      </c>
      <c r="G182" s="1" t="s">
        <v>19</v>
      </c>
      <c r="H182" s="1" t="s">
        <v>6938</v>
      </c>
      <c r="I182" s="1" t="s">
        <v>6939</v>
      </c>
      <c r="J182" s="1" t="s">
        <v>6939</v>
      </c>
      <c r="K182" s="2"/>
      <c r="L182" s="1">
        <v>-9.0</v>
      </c>
      <c r="M182" s="1"/>
      <c r="N182" s="1">
        <v>10.347633333333333</v>
      </c>
      <c r="O182" s="1" t="s">
        <v>6362</v>
      </c>
      <c r="P182" s="1" t="s">
        <v>6940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1" t="s">
        <v>24</v>
      </c>
      <c r="B183" s="1" t="s">
        <v>17</v>
      </c>
      <c r="C183" s="1">
        <v>528.0</v>
      </c>
      <c r="D183" s="1">
        <v>0.0</v>
      </c>
      <c r="E183" s="1" t="s">
        <v>25</v>
      </c>
      <c r="F183" s="1" t="s">
        <v>18</v>
      </c>
      <c r="G183" s="1" t="s">
        <v>19</v>
      </c>
      <c r="H183" s="1" t="s">
        <v>6941</v>
      </c>
      <c r="I183" s="1" t="s">
        <v>6942</v>
      </c>
      <c r="J183" s="1" t="s">
        <v>6942</v>
      </c>
      <c r="K183" s="2"/>
      <c r="L183" s="1">
        <v>-9.0</v>
      </c>
      <c r="M183" s="1"/>
      <c r="N183" s="1">
        <v>10.1889</v>
      </c>
      <c r="O183" s="1" t="s">
        <v>6362</v>
      </c>
      <c r="P183" s="1" t="s">
        <v>6943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1" t="s">
        <v>29</v>
      </c>
      <c r="B184" s="1" t="s">
        <v>311</v>
      </c>
      <c r="C184" s="1">
        <v>394.0</v>
      </c>
      <c r="D184" s="1">
        <v>0.0</v>
      </c>
      <c r="E184" s="1" t="s">
        <v>6896</v>
      </c>
      <c r="F184" s="1" t="s">
        <v>18</v>
      </c>
      <c r="G184" s="1" t="s">
        <v>19</v>
      </c>
      <c r="H184" s="1" t="s">
        <v>6944</v>
      </c>
      <c r="I184" s="1" t="s">
        <v>6945</v>
      </c>
      <c r="J184" s="1" t="s">
        <v>6945</v>
      </c>
      <c r="K184" s="2"/>
      <c r="L184" s="1">
        <v>0.0</v>
      </c>
      <c r="M184" s="1"/>
      <c r="N184" s="1">
        <v>15.2817</v>
      </c>
      <c r="O184" s="1" t="s">
        <v>6362</v>
      </c>
      <c r="P184" s="1" t="s">
        <v>6367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1" t="s">
        <v>24</v>
      </c>
      <c r="B185" s="1" t="s">
        <v>17</v>
      </c>
      <c r="C185" s="1">
        <v>264.0</v>
      </c>
      <c r="D185" s="1">
        <v>0.0</v>
      </c>
      <c r="E185" s="1" t="s">
        <v>25</v>
      </c>
      <c r="F185" s="1" t="s">
        <v>18</v>
      </c>
      <c r="G185" s="1" t="s">
        <v>19</v>
      </c>
      <c r="H185" s="1" t="s">
        <v>6946</v>
      </c>
      <c r="I185" s="1" t="s">
        <v>6947</v>
      </c>
      <c r="J185" s="1" t="s">
        <v>6947</v>
      </c>
      <c r="K185" s="2"/>
      <c r="L185" s="1">
        <v>0.0</v>
      </c>
      <c r="M185" s="1"/>
      <c r="N185" s="1">
        <v>14.638166666666667</v>
      </c>
      <c r="O185" s="1" t="s">
        <v>6362</v>
      </c>
      <c r="P185" s="1" t="s">
        <v>6948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1" t="s">
        <v>37</v>
      </c>
      <c r="B186" s="1" t="s">
        <v>17</v>
      </c>
      <c r="C186" s="3">
        <v>299.0</v>
      </c>
      <c r="D186" s="1">
        <v>75.0</v>
      </c>
      <c r="E186" s="2"/>
      <c r="F186" s="1" t="s">
        <v>38</v>
      </c>
      <c r="G186" s="1" t="s">
        <v>19</v>
      </c>
      <c r="H186" s="1" t="s">
        <v>6949</v>
      </c>
      <c r="I186" s="1" t="s">
        <v>6950</v>
      </c>
      <c r="J186" s="1" t="s">
        <v>6950</v>
      </c>
      <c r="K186" s="2"/>
      <c r="L186" s="1">
        <v>-1.0</v>
      </c>
      <c r="M186" s="1"/>
      <c r="N186" s="1">
        <v>17.560333333333332</v>
      </c>
      <c r="O186" s="1" t="s">
        <v>2254</v>
      </c>
      <c r="P186" s="1" t="s">
        <v>6951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1" t="s">
        <v>24</v>
      </c>
      <c r="B187" s="1" t="s">
        <v>17</v>
      </c>
      <c r="C187" s="1">
        <v>364.0</v>
      </c>
      <c r="D187" s="1">
        <v>0.0</v>
      </c>
      <c r="E187" s="1" t="s">
        <v>25</v>
      </c>
      <c r="F187" s="1" t="s">
        <v>18</v>
      </c>
      <c r="G187" s="1" t="s">
        <v>19</v>
      </c>
      <c r="H187" s="1" t="s">
        <v>6952</v>
      </c>
      <c r="I187" s="1" t="s">
        <v>6953</v>
      </c>
      <c r="J187" s="1" t="s">
        <v>6953</v>
      </c>
      <c r="K187" s="2"/>
      <c r="L187" s="1">
        <v>10.0</v>
      </c>
      <c r="M187" s="1"/>
      <c r="N187" s="1">
        <v>25.340833333333332</v>
      </c>
      <c r="O187" s="1" t="s">
        <v>6362</v>
      </c>
      <c r="P187" s="1" t="s">
        <v>6954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1" t="s">
        <v>29</v>
      </c>
      <c r="B188" s="1" t="s">
        <v>311</v>
      </c>
      <c r="C188" s="1">
        <v>264.0</v>
      </c>
      <c r="D188" s="1">
        <v>0.0</v>
      </c>
      <c r="E188" s="1" t="s">
        <v>6274</v>
      </c>
      <c r="F188" s="1" t="s">
        <v>18</v>
      </c>
      <c r="G188" s="1" t="s">
        <v>19</v>
      </c>
      <c r="H188" s="1" t="s">
        <v>6955</v>
      </c>
      <c r="I188" s="1" t="s">
        <v>6956</v>
      </c>
      <c r="J188" s="1" t="s">
        <v>6956</v>
      </c>
      <c r="K188" s="2"/>
      <c r="L188" s="1">
        <v>2.0</v>
      </c>
      <c r="M188" s="1"/>
      <c r="N188" s="1">
        <v>17.85035</v>
      </c>
      <c r="O188" s="1" t="s">
        <v>6362</v>
      </c>
      <c r="P188" s="1" t="s">
        <v>6957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1" t="s">
        <v>24</v>
      </c>
      <c r="B189" s="1" t="s">
        <v>17</v>
      </c>
      <c r="C189" s="1">
        <v>957.0</v>
      </c>
      <c r="D189" s="1">
        <v>0.0</v>
      </c>
      <c r="E189" s="1" t="s">
        <v>25</v>
      </c>
      <c r="F189" s="1" t="s">
        <v>18</v>
      </c>
      <c r="G189" s="1" t="s">
        <v>19</v>
      </c>
      <c r="H189" s="1" t="s">
        <v>6958</v>
      </c>
      <c r="I189" s="1" t="s">
        <v>6959</v>
      </c>
      <c r="J189" s="1" t="s">
        <v>6959</v>
      </c>
      <c r="K189" s="2"/>
      <c r="L189" s="1">
        <v>1.0</v>
      </c>
      <c r="M189" s="1"/>
      <c r="N189" s="1">
        <v>21.29085</v>
      </c>
      <c r="O189" s="1" t="s">
        <v>6362</v>
      </c>
      <c r="P189" s="1" t="s">
        <v>6960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1" t="s">
        <v>24</v>
      </c>
      <c r="B190" s="1" t="s">
        <v>17</v>
      </c>
      <c r="C190" s="3">
        <v>224.0</v>
      </c>
      <c r="D190" s="1">
        <v>0.0</v>
      </c>
      <c r="E190" s="1" t="s">
        <v>25</v>
      </c>
      <c r="F190" s="1" t="s">
        <v>18</v>
      </c>
      <c r="G190" s="1" t="s">
        <v>19</v>
      </c>
      <c r="H190" s="1" t="s">
        <v>6961</v>
      </c>
      <c r="I190" s="1" t="s">
        <v>6962</v>
      </c>
      <c r="J190" s="1" t="s">
        <v>6962</v>
      </c>
      <c r="K190" s="2"/>
      <c r="L190" s="1">
        <v>-2.0</v>
      </c>
      <c r="M190" s="1"/>
      <c r="N190" s="1">
        <v>12.1275</v>
      </c>
      <c r="O190" s="1" t="s">
        <v>6362</v>
      </c>
      <c r="P190" s="1" t="s">
        <v>6857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1" t="s">
        <v>117</v>
      </c>
      <c r="B191" s="1" t="s">
        <v>17</v>
      </c>
      <c r="C191" s="3">
        <v>555.0</v>
      </c>
      <c r="D191" s="1">
        <v>0.0</v>
      </c>
      <c r="E191" s="2"/>
      <c r="F191" s="1" t="s">
        <v>38</v>
      </c>
      <c r="G191" s="1" t="s">
        <v>45</v>
      </c>
      <c r="H191" s="1" t="s">
        <v>6963</v>
      </c>
      <c r="I191" s="1" t="s">
        <v>6964</v>
      </c>
      <c r="J191" s="1" t="s">
        <v>6964</v>
      </c>
      <c r="K191" s="2"/>
      <c r="L191" s="1">
        <v>3.0</v>
      </c>
      <c r="M191" s="1"/>
      <c r="N191" s="1">
        <v>13.332583333333334</v>
      </c>
      <c r="O191" s="1" t="s">
        <v>120</v>
      </c>
      <c r="P191" s="1" t="s">
        <v>6965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1" t="s">
        <v>29</v>
      </c>
      <c r="B192" s="1" t="s">
        <v>311</v>
      </c>
      <c r="C192" s="3">
        <v>434.0</v>
      </c>
      <c r="D192" s="1">
        <v>0.0</v>
      </c>
      <c r="E192" s="1" t="s">
        <v>6934</v>
      </c>
      <c r="F192" s="1" t="s">
        <v>18</v>
      </c>
      <c r="G192" s="1" t="s">
        <v>19</v>
      </c>
      <c r="H192" s="1" t="s">
        <v>6966</v>
      </c>
      <c r="I192" s="1" t="s">
        <v>6967</v>
      </c>
      <c r="J192" s="1" t="s">
        <v>6967</v>
      </c>
      <c r="K192" s="2"/>
      <c r="L192" s="1">
        <v>0.0</v>
      </c>
      <c r="M192" s="1"/>
      <c r="N192" s="1">
        <v>14.9982</v>
      </c>
      <c r="O192" s="1" t="s">
        <v>6362</v>
      </c>
      <c r="P192" s="1" t="s">
        <v>6968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1" t="s">
        <v>29</v>
      </c>
      <c r="B193" s="1" t="s">
        <v>1083</v>
      </c>
      <c r="C193" s="1">
        <v>434.0</v>
      </c>
      <c r="D193" s="1">
        <v>0.0</v>
      </c>
      <c r="E193" s="1" t="s">
        <v>6969</v>
      </c>
      <c r="F193" s="1" t="s">
        <v>18</v>
      </c>
      <c r="G193" s="1" t="s">
        <v>19</v>
      </c>
      <c r="H193" s="1" t="s">
        <v>6970</v>
      </c>
      <c r="I193" s="2"/>
      <c r="J193" s="2"/>
      <c r="K193" s="2"/>
      <c r="L193" s="1">
        <v>0.0</v>
      </c>
      <c r="M193" s="1"/>
      <c r="N193" s="2"/>
      <c r="O193" s="1" t="s">
        <v>6362</v>
      </c>
      <c r="P193" s="1" t="s">
        <v>6971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1" t="s">
        <v>24</v>
      </c>
      <c r="B194" s="1" t="s">
        <v>17</v>
      </c>
      <c r="C194" s="1">
        <v>329.0</v>
      </c>
      <c r="D194" s="1">
        <v>0.0</v>
      </c>
      <c r="E194" s="1" t="s">
        <v>25</v>
      </c>
      <c r="F194" s="1" t="s">
        <v>18</v>
      </c>
      <c r="G194" s="1" t="s">
        <v>19</v>
      </c>
      <c r="H194" s="1" t="s">
        <v>6972</v>
      </c>
      <c r="I194" s="1" t="s">
        <v>6973</v>
      </c>
      <c r="J194" s="1" t="s">
        <v>6973</v>
      </c>
      <c r="K194" s="2"/>
      <c r="L194" s="1">
        <v>-4.0</v>
      </c>
      <c r="M194" s="1"/>
      <c r="N194" s="1">
        <v>10.961366666666667</v>
      </c>
      <c r="O194" s="1" t="s">
        <v>6362</v>
      </c>
      <c r="P194" s="1" t="s">
        <v>6529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1" t="s">
        <v>29</v>
      </c>
      <c r="B195" s="1" t="s">
        <v>311</v>
      </c>
      <c r="C195" s="3">
        <v>329.0</v>
      </c>
      <c r="D195" s="1">
        <v>0.0</v>
      </c>
      <c r="E195" s="1" t="s">
        <v>4133</v>
      </c>
      <c r="F195" s="1" t="s">
        <v>18</v>
      </c>
      <c r="G195" s="1" t="s">
        <v>19</v>
      </c>
      <c r="H195" s="1" t="s">
        <v>6974</v>
      </c>
      <c r="I195" s="1" t="s">
        <v>6975</v>
      </c>
      <c r="J195" s="1" t="s">
        <v>6975</v>
      </c>
      <c r="K195" s="2"/>
      <c r="L195" s="1">
        <v>-1.0</v>
      </c>
      <c r="M195" s="1"/>
      <c r="N195" s="1">
        <v>13.215383333333333</v>
      </c>
      <c r="O195" s="1" t="s">
        <v>6362</v>
      </c>
      <c r="P195" s="1" t="s">
        <v>176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1" t="s">
        <v>37</v>
      </c>
      <c r="B196" s="1" t="s">
        <v>17</v>
      </c>
      <c r="C196" s="1">
        <v>588.0</v>
      </c>
      <c r="D196" s="1">
        <v>0.0</v>
      </c>
      <c r="E196" s="1" t="s">
        <v>6976</v>
      </c>
      <c r="F196" s="1" t="s">
        <v>44</v>
      </c>
      <c r="G196" s="1" t="s">
        <v>19</v>
      </c>
      <c r="H196" s="1" t="s">
        <v>6977</v>
      </c>
      <c r="I196" s="1" t="s">
        <v>6978</v>
      </c>
      <c r="J196" s="1" t="s">
        <v>6979</v>
      </c>
      <c r="K196" s="1" t="s">
        <v>6980</v>
      </c>
      <c r="L196" s="1">
        <v>8.0</v>
      </c>
      <c r="M196" s="1">
        <v>0.0074333333333333335</v>
      </c>
      <c r="N196" s="1">
        <v>28.7669</v>
      </c>
      <c r="O196" s="1" t="s">
        <v>2254</v>
      </c>
      <c r="P196" s="1" t="s">
        <v>6981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1" t="s">
        <v>16</v>
      </c>
      <c r="B197" s="1" t="s">
        <v>17</v>
      </c>
      <c r="C197" s="1">
        <v>329.0</v>
      </c>
      <c r="D197" s="1">
        <v>0.0</v>
      </c>
      <c r="E197" s="2"/>
      <c r="F197" s="1" t="s">
        <v>18</v>
      </c>
      <c r="G197" s="1" t="s">
        <v>19</v>
      </c>
      <c r="H197" s="1" t="s">
        <v>6982</v>
      </c>
      <c r="I197" s="1" t="s">
        <v>6983</v>
      </c>
      <c r="J197" s="1" t="s">
        <v>6983</v>
      </c>
      <c r="K197" s="2"/>
      <c r="L197" s="1">
        <v>-4.0</v>
      </c>
      <c r="M197" s="1"/>
      <c r="N197" s="1">
        <v>10.0986</v>
      </c>
      <c r="O197" s="1" t="s">
        <v>6362</v>
      </c>
      <c r="P197" s="1" t="s">
        <v>6984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1" t="s">
        <v>117</v>
      </c>
      <c r="B198" s="1" t="s">
        <v>17</v>
      </c>
      <c r="C198" s="3">
        <v>119.0</v>
      </c>
      <c r="D198" s="1">
        <v>0.0</v>
      </c>
      <c r="E198" s="2"/>
      <c r="F198" s="1" t="s">
        <v>38</v>
      </c>
      <c r="G198" s="1" t="s">
        <v>45</v>
      </c>
      <c r="H198" s="1" t="s">
        <v>6985</v>
      </c>
      <c r="I198" s="1" t="s">
        <v>6986</v>
      </c>
      <c r="J198" s="1" t="s">
        <v>6986</v>
      </c>
      <c r="K198" s="2"/>
      <c r="L198" s="1">
        <v>0.0</v>
      </c>
      <c r="M198" s="1"/>
      <c r="N198" s="1">
        <v>5.1269</v>
      </c>
      <c r="O198" s="1" t="s">
        <v>120</v>
      </c>
      <c r="P198" s="1" t="s">
        <v>6987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1" t="s">
        <v>24</v>
      </c>
      <c r="B199" s="1" t="s">
        <v>17</v>
      </c>
      <c r="C199" s="3">
        <v>289.0</v>
      </c>
      <c r="D199" s="1">
        <v>0.0</v>
      </c>
      <c r="E199" s="1" t="s">
        <v>25</v>
      </c>
      <c r="F199" s="1" t="s">
        <v>18</v>
      </c>
      <c r="G199" s="1" t="s">
        <v>19</v>
      </c>
      <c r="H199" s="1" t="s">
        <v>6988</v>
      </c>
      <c r="I199" s="1" t="s">
        <v>6989</v>
      </c>
      <c r="J199" s="1" t="s">
        <v>6989</v>
      </c>
      <c r="K199" s="2"/>
      <c r="L199" s="1">
        <v>-5.0</v>
      </c>
      <c r="M199" s="1"/>
      <c r="N199" s="1">
        <v>9.700766666666667</v>
      </c>
      <c r="O199" s="1" t="s">
        <v>6362</v>
      </c>
      <c r="P199" s="1" t="s">
        <v>6990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1" t="s">
        <v>24</v>
      </c>
      <c r="B200" s="1" t="s">
        <v>17</v>
      </c>
      <c r="C200" s="1">
        <v>264.0</v>
      </c>
      <c r="D200" s="1">
        <v>0.0</v>
      </c>
      <c r="E200" s="1" t="s">
        <v>25</v>
      </c>
      <c r="F200" s="1" t="s">
        <v>18</v>
      </c>
      <c r="G200" s="1" t="s">
        <v>19</v>
      </c>
      <c r="H200" s="1" t="s">
        <v>6991</v>
      </c>
      <c r="I200" s="1" t="s">
        <v>6992</v>
      </c>
      <c r="J200" s="1" t="s">
        <v>6992</v>
      </c>
      <c r="K200" s="2"/>
      <c r="L200" s="1">
        <v>-1.0</v>
      </c>
      <c r="M200" s="1"/>
      <c r="N200" s="1">
        <v>13.346533333333333</v>
      </c>
      <c r="O200" s="1" t="s">
        <v>6362</v>
      </c>
      <c r="P200" s="1" t="s">
        <v>6993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1" t="s">
        <v>117</v>
      </c>
      <c r="B201" s="1" t="s">
        <v>17</v>
      </c>
      <c r="C201" s="1">
        <v>308.0</v>
      </c>
      <c r="D201" s="1">
        <v>0.0</v>
      </c>
      <c r="E201" s="2"/>
      <c r="F201" s="1" t="s">
        <v>38</v>
      </c>
      <c r="G201" s="1" t="s">
        <v>45</v>
      </c>
      <c r="H201" s="1" t="s">
        <v>6994</v>
      </c>
      <c r="I201" s="1" t="s">
        <v>6995</v>
      </c>
      <c r="J201" s="1" t="s">
        <v>6995</v>
      </c>
      <c r="K201" s="2"/>
      <c r="L201" s="1">
        <v>6.0</v>
      </c>
      <c r="M201" s="1"/>
      <c r="N201" s="1">
        <v>11.507766666666667</v>
      </c>
      <c r="O201" s="1" t="s">
        <v>120</v>
      </c>
      <c r="P201" s="1" t="s">
        <v>6996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1" t="s">
        <v>24</v>
      </c>
      <c r="B202" s="1" t="s">
        <v>17</v>
      </c>
      <c r="C202" s="3">
        <v>364.0</v>
      </c>
      <c r="D202" s="1">
        <v>0.0</v>
      </c>
      <c r="E202" s="1" t="s">
        <v>25</v>
      </c>
      <c r="F202" s="1" t="s">
        <v>18</v>
      </c>
      <c r="G202" s="1" t="s">
        <v>19</v>
      </c>
      <c r="H202" s="1" t="s">
        <v>6997</v>
      </c>
      <c r="I202" s="1" t="s">
        <v>6998</v>
      </c>
      <c r="J202" s="1" t="s">
        <v>6998</v>
      </c>
      <c r="K202" s="2"/>
      <c r="L202" s="1">
        <v>0.0</v>
      </c>
      <c r="M202" s="1"/>
      <c r="N202" s="1">
        <v>15.990266666666667</v>
      </c>
      <c r="O202" s="1" t="s">
        <v>6362</v>
      </c>
      <c r="P202" s="1" t="s">
        <v>6999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1" t="s">
        <v>29</v>
      </c>
      <c r="B203" s="1" t="s">
        <v>17</v>
      </c>
      <c r="C203" s="1">
        <v>464.0</v>
      </c>
      <c r="D203" s="1">
        <v>0.0</v>
      </c>
      <c r="E203" s="1" t="s">
        <v>6274</v>
      </c>
      <c r="F203" s="1" t="s">
        <v>18</v>
      </c>
      <c r="G203" s="1" t="s">
        <v>19</v>
      </c>
      <c r="H203" s="1" t="s">
        <v>7000</v>
      </c>
      <c r="I203" s="1" t="s">
        <v>7001</v>
      </c>
      <c r="J203" s="1" t="s">
        <v>7001</v>
      </c>
      <c r="K203" s="2"/>
      <c r="L203" s="1">
        <v>3.0</v>
      </c>
      <c r="M203" s="1"/>
      <c r="N203" s="1">
        <v>19.0637</v>
      </c>
      <c r="O203" s="1" t="s">
        <v>6362</v>
      </c>
      <c r="P203" s="1" t="s">
        <v>7002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1" t="s">
        <v>24</v>
      </c>
      <c r="B204" s="1" t="s">
        <v>17</v>
      </c>
      <c r="C204" s="1">
        <v>329.0</v>
      </c>
      <c r="D204" s="1">
        <v>0.0</v>
      </c>
      <c r="E204" s="1" t="s">
        <v>25</v>
      </c>
      <c r="F204" s="1" t="s">
        <v>18</v>
      </c>
      <c r="G204" s="1" t="s">
        <v>19</v>
      </c>
      <c r="H204" s="1" t="s">
        <v>7003</v>
      </c>
      <c r="I204" s="1" t="s">
        <v>7004</v>
      </c>
      <c r="J204" s="1" t="s">
        <v>7004</v>
      </c>
      <c r="K204" s="2"/>
      <c r="L204" s="1">
        <v>6.0</v>
      </c>
      <c r="M204" s="1"/>
      <c r="N204" s="1">
        <v>21.592233333333333</v>
      </c>
      <c r="O204" s="1" t="s">
        <v>6362</v>
      </c>
      <c r="P204" s="1" t="s">
        <v>7005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1" t="s">
        <v>24</v>
      </c>
      <c r="B205" s="1" t="s">
        <v>17</v>
      </c>
      <c r="C205" s="1">
        <v>394.0</v>
      </c>
      <c r="D205" s="1">
        <v>0.0</v>
      </c>
      <c r="E205" s="1" t="s">
        <v>25</v>
      </c>
      <c r="F205" s="1" t="s">
        <v>18</v>
      </c>
      <c r="G205" s="1" t="s">
        <v>19</v>
      </c>
      <c r="H205" s="1" t="s">
        <v>7006</v>
      </c>
      <c r="I205" s="1" t="s">
        <v>7007</v>
      </c>
      <c r="J205" s="1" t="s">
        <v>7007</v>
      </c>
      <c r="K205" s="2"/>
      <c r="L205" s="1">
        <v>-3.0</v>
      </c>
      <c r="M205" s="1"/>
      <c r="N205" s="1">
        <v>11.41105</v>
      </c>
      <c r="O205" s="1" t="s">
        <v>6362</v>
      </c>
      <c r="P205" s="1" t="s">
        <v>6677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1" t="s">
        <v>29</v>
      </c>
      <c r="B206" s="1" t="s">
        <v>17</v>
      </c>
      <c r="C206" s="3">
        <v>444.0</v>
      </c>
      <c r="D206" s="1">
        <v>0.0</v>
      </c>
      <c r="E206" s="1" t="s">
        <v>3046</v>
      </c>
      <c r="F206" s="1" t="s">
        <v>18</v>
      </c>
      <c r="G206" s="1" t="s">
        <v>19</v>
      </c>
      <c r="H206" s="1" t="s">
        <v>7008</v>
      </c>
      <c r="I206" s="1" t="s">
        <v>7009</v>
      </c>
      <c r="J206" s="1" t="s">
        <v>7009</v>
      </c>
      <c r="K206" s="2"/>
      <c r="L206" s="1">
        <v>5.0</v>
      </c>
      <c r="M206" s="1"/>
      <c r="N206" s="1">
        <v>20.35345</v>
      </c>
      <c r="O206" s="1" t="s">
        <v>6362</v>
      </c>
      <c r="P206" s="1" t="s">
        <v>7010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1" t="s">
        <v>29</v>
      </c>
      <c r="B207" s="1" t="s">
        <v>17</v>
      </c>
      <c r="C207" s="1">
        <v>642.0</v>
      </c>
      <c r="D207" s="1">
        <v>0.0</v>
      </c>
      <c r="E207" s="1" t="s">
        <v>6274</v>
      </c>
      <c r="F207" s="1" t="s">
        <v>18</v>
      </c>
      <c r="G207" s="1" t="s">
        <v>19</v>
      </c>
      <c r="H207" s="1" t="s">
        <v>7011</v>
      </c>
      <c r="I207" s="1" t="s">
        <v>7012</v>
      </c>
      <c r="J207" s="1" t="s">
        <v>7012</v>
      </c>
      <c r="K207" s="2"/>
      <c r="L207" s="1">
        <v>-4.0</v>
      </c>
      <c r="M207" s="1"/>
      <c r="N207" s="1">
        <v>15.79865</v>
      </c>
      <c r="O207" s="1" t="s">
        <v>6362</v>
      </c>
      <c r="P207" s="1" t="s">
        <v>7013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1" t="s">
        <v>24</v>
      </c>
      <c r="B208" s="1" t="s">
        <v>17</v>
      </c>
      <c r="C208" s="1">
        <v>435.0</v>
      </c>
      <c r="D208" s="1">
        <v>0.0</v>
      </c>
      <c r="E208" s="1" t="s">
        <v>25</v>
      </c>
      <c r="F208" s="1" t="s">
        <v>18</v>
      </c>
      <c r="G208" s="1" t="s">
        <v>19</v>
      </c>
      <c r="H208" s="1" t="s">
        <v>7014</v>
      </c>
      <c r="I208" s="1" t="s">
        <v>7015</v>
      </c>
      <c r="J208" s="1" t="s">
        <v>7015</v>
      </c>
      <c r="K208" s="2"/>
      <c r="L208" s="1">
        <v>5.0</v>
      </c>
      <c r="M208" s="1"/>
      <c r="N208" s="1">
        <v>20.1051</v>
      </c>
      <c r="O208" s="1" t="s">
        <v>6362</v>
      </c>
      <c r="P208" s="1" t="s">
        <v>6623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1" t="s">
        <v>24</v>
      </c>
      <c r="B209" s="1" t="s">
        <v>17</v>
      </c>
      <c r="C209" s="1">
        <v>394.0</v>
      </c>
      <c r="D209" s="1">
        <v>0.0</v>
      </c>
      <c r="E209" s="1" t="s">
        <v>25</v>
      </c>
      <c r="F209" s="1" t="s">
        <v>18</v>
      </c>
      <c r="G209" s="1" t="s">
        <v>19</v>
      </c>
      <c r="H209" s="1" t="s">
        <v>7016</v>
      </c>
      <c r="I209" s="1" t="s">
        <v>7017</v>
      </c>
      <c r="J209" s="1" t="s">
        <v>7017</v>
      </c>
      <c r="K209" s="2"/>
      <c r="L209" s="1">
        <v>4.0</v>
      </c>
      <c r="M209" s="1"/>
      <c r="N209" s="1">
        <v>19.430716666666665</v>
      </c>
      <c r="O209" s="1" t="s">
        <v>6362</v>
      </c>
      <c r="P209" s="1" t="s">
        <v>7018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1" t="s">
        <v>16</v>
      </c>
      <c r="B210" s="1" t="s">
        <v>17</v>
      </c>
      <c r="C210" s="1">
        <v>436.0</v>
      </c>
      <c r="D210" s="1">
        <v>0.0</v>
      </c>
      <c r="E210" s="2"/>
      <c r="F210" s="1" t="s">
        <v>18</v>
      </c>
      <c r="G210" s="1" t="s">
        <v>19</v>
      </c>
      <c r="H210" s="1" t="s">
        <v>7019</v>
      </c>
      <c r="I210" s="1" t="s">
        <v>7020</v>
      </c>
      <c r="J210" s="1" t="s">
        <v>7020</v>
      </c>
      <c r="K210" s="2"/>
      <c r="L210" s="1">
        <v>-9.0</v>
      </c>
      <c r="M210" s="1"/>
      <c r="N210" s="1">
        <v>5.067433333333334</v>
      </c>
      <c r="O210" s="1" t="s">
        <v>6362</v>
      </c>
      <c r="P210" s="1" t="s">
        <v>6752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1" t="s">
        <v>29</v>
      </c>
      <c r="B211" s="1" t="s">
        <v>17</v>
      </c>
      <c r="C211" s="1">
        <v>429.0</v>
      </c>
      <c r="D211" s="1">
        <v>0.0</v>
      </c>
      <c r="E211" s="1" t="s">
        <v>7021</v>
      </c>
      <c r="F211" s="1" t="s">
        <v>18</v>
      </c>
      <c r="G211" s="1" t="s">
        <v>19</v>
      </c>
      <c r="H211" s="1" t="s">
        <v>7022</v>
      </c>
      <c r="I211" s="1" t="s">
        <v>7023</v>
      </c>
      <c r="J211" s="1" t="s">
        <v>7023</v>
      </c>
      <c r="K211" s="2"/>
      <c r="L211" s="1">
        <v>-5.0</v>
      </c>
      <c r="M211" s="1"/>
      <c r="N211" s="1">
        <v>9.556483333333333</v>
      </c>
      <c r="O211" s="1" t="s">
        <v>6362</v>
      </c>
      <c r="P211" s="1" t="s">
        <v>7024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1" t="s">
        <v>29</v>
      </c>
      <c r="B212" s="1" t="s">
        <v>17</v>
      </c>
      <c r="C212" s="1">
        <v>329.0</v>
      </c>
      <c r="D212" s="1">
        <v>0.0</v>
      </c>
      <c r="E212" s="1" t="s">
        <v>7025</v>
      </c>
      <c r="F212" s="1" t="s">
        <v>18</v>
      </c>
      <c r="G212" s="1" t="s">
        <v>19</v>
      </c>
      <c r="H212" s="1" t="s">
        <v>7026</v>
      </c>
      <c r="I212" s="1" t="s">
        <v>7027</v>
      </c>
      <c r="J212" s="1" t="s">
        <v>7027</v>
      </c>
      <c r="K212" s="2"/>
      <c r="L212" s="1">
        <v>-3.0</v>
      </c>
      <c r="M212" s="1"/>
      <c r="N212" s="1">
        <v>11.71785</v>
      </c>
      <c r="O212" s="1" t="s">
        <v>6362</v>
      </c>
      <c r="P212" s="1" t="s">
        <v>7028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1" t="s">
        <v>29</v>
      </c>
      <c r="B213" s="1" t="s">
        <v>17</v>
      </c>
      <c r="C213" s="1">
        <v>364.0</v>
      </c>
      <c r="D213" s="1">
        <v>0.0</v>
      </c>
      <c r="E213" s="1" t="s">
        <v>7025</v>
      </c>
      <c r="F213" s="1" t="s">
        <v>18</v>
      </c>
      <c r="G213" s="1" t="s">
        <v>19</v>
      </c>
      <c r="H213" s="1" t="s">
        <v>7029</v>
      </c>
      <c r="I213" s="1" t="s">
        <v>7030</v>
      </c>
      <c r="J213" s="1" t="s">
        <v>7030</v>
      </c>
      <c r="K213" s="2"/>
      <c r="L213" s="1">
        <v>-4.0</v>
      </c>
      <c r="M213" s="1"/>
      <c r="N213" s="1">
        <v>10.8872</v>
      </c>
      <c r="O213" s="1" t="s">
        <v>6362</v>
      </c>
      <c r="P213" s="1" t="s">
        <v>7031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1" t="s">
        <v>37</v>
      </c>
      <c r="B214" s="1" t="s">
        <v>17</v>
      </c>
      <c r="C214" s="1">
        <v>303.0</v>
      </c>
      <c r="D214" s="1">
        <v>76.0</v>
      </c>
      <c r="E214" s="2"/>
      <c r="F214" s="1" t="s">
        <v>38</v>
      </c>
      <c r="G214" s="1" t="s">
        <v>19</v>
      </c>
      <c r="H214" s="1" t="s">
        <v>7032</v>
      </c>
      <c r="I214" s="1" t="s">
        <v>7033</v>
      </c>
      <c r="J214" s="1" t="s">
        <v>7033</v>
      </c>
      <c r="K214" s="2"/>
      <c r="L214" s="1">
        <v>-6.0</v>
      </c>
      <c r="M214" s="1"/>
      <c r="N214" s="1">
        <v>12.495466666666667</v>
      </c>
      <c r="O214" s="1" t="s">
        <v>2254</v>
      </c>
      <c r="P214" s="1" t="s">
        <v>7034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1" t="s">
        <v>29</v>
      </c>
      <c r="B215" s="1" t="s">
        <v>17</v>
      </c>
      <c r="C215" s="3">
        <v>264.0</v>
      </c>
      <c r="D215" s="1">
        <v>0.0</v>
      </c>
      <c r="E215" s="1" t="s">
        <v>7021</v>
      </c>
      <c r="F215" s="1" t="s">
        <v>18</v>
      </c>
      <c r="G215" s="1" t="s">
        <v>19</v>
      </c>
      <c r="H215" s="1" t="s">
        <v>7035</v>
      </c>
      <c r="I215" s="1" t="s">
        <v>7036</v>
      </c>
      <c r="J215" s="1" t="s">
        <v>7036</v>
      </c>
      <c r="K215" s="2"/>
      <c r="L215" s="1">
        <v>0.0</v>
      </c>
      <c r="M215" s="1"/>
      <c r="N215" s="1">
        <v>14.258066666666666</v>
      </c>
      <c r="O215" s="1" t="s">
        <v>6362</v>
      </c>
      <c r="P215" s="1" t="s">
        <v>3713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1" t="s">
        <v>16</v>
      </c>
      <c r="B216" s="1" t="s">
        <v>17</v>
      </c>
      <c r="C216" s="3">
        <v>329.0</v>
      </c>
      <c r="D216" s="1">
        <v>0.0</v>
      </c>
      <c r="E216" s="2"/>
      <c r="F216" s="1" t="s">
        <v>18</v>
      </c>
      <c r="G216" s="1" t="s">
        <v>19</v>
      </c>
      <c r="H216" s="1" t="s">
        <v>7037</v>
      </c>
      <c r="I216" s="1" t="s">
        <v>7038</v>
      </c>
      <c r="J216" s="1" t="s">
        <v>7038</v>
      </c>
      <c r="K216" s="2"/>
      <c r="L216" s="1">
        <v>-1.0</v>
      </c>
      <c r="M216" s="1"/>
      <c r="N216" s="1">
        <v>13.4104</v>
      </c>
      <c r="O216" s="1" t="s">
        <v>6362</v>
      </c>
      <c r="P216" s="1" t="s">
        <v>6767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1" t="s">
        <v>24</v>
      </c>
      <c r="B217" s="1" t="s">
        <v>17</v>
      </c>
      <c r="C217" s="3">
        <v>264.0</v>
      </c>
      <c r="D217" s="1">
        <v>0.0</v>
      </c>
      <c r="E217" s="1" t="s">
        <v>25</v>
      </c>
      <c r="F217" s="1" t="s">
        <v>18</v>
      </c>
      <c r="G217" s="1" t="s">
        <v>19</v>
      </c>
      <c r="H217" s="1" t="s">
        <v>7039</v>
      </c>
      <c r="I217" s="1" t="s">
        <v>7040</v>
      </c>
      <c r="J217" s="1" t="s">
        <v>7040</v>
      </c>
      <c r="K217" s="2"/>
      <c r="L217" s="1">
        <v>-4.0</v>
      </c>
      <c r="M217" s="1"/>
      <c r="N217" s="1">
        <v>10.489083333333333</v>
      </c>
      <c r="O217" s="1" t="s">
        <v>6362</v>
      </c>
      <c r="P217" s="1" t="s">
        <v>7041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1" t="s">
        <v>29</v>
      </c>
      <c r="B218" s="1" t="s">
        <v>17</v>
      </c>
      <c r="C218" s="1">
        <v>249.0</v>
      </c>
      <c r="D218" s="1">
        <v>0.0</v>
      </c>
      <c r="E218" s="1" t="s">
        <v>7021</v>
      </c>
      <c r="F218" s="1" t="s">
        <v>18</v>
      </c>
      <c r="G218" s="1" t="s">
        <v>19</v>
      </c>
      <c r="H218" s="1" t="s">
        <v>7042</v>
      </c>
      <c r="I218" s="1" t="s">
        <v>7043</v>
      </c>
      <c r="J218" s="1" t="s">
        <v>7043</v>
      </c>
      <c r="K218" s="2"/>
      <c r="L218" s="1">
        <v>-8.0</v>
      </c>
      <c r="M218" s="1"/>
      <c r="N218" s="1">
        <v>6.048</v>
      </c>
      <c r="O218" s="1" t="s">
        <v>6362</v>
      </c>
      <c r="P218" s="1" t="s">
        <v>7044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1" t="s">
        <v>24</v>
      </c>
      <c r="B219" s="1" t="s">
        <v>17</v>
      </c>
      <c r="C219" s="1">
        <v>364.0</v>
      </c>
      <c r="D219" s="1">
        <v>0.0</v>
      </c>
      <c r="E219" s="1" t="s">
        <v>25</v>
      </c>
      <c r="F219" s="1" t="s">
        <v>18</v>
      </c>
      <c r="G219" s="1" t="s">
        <v>19</v>
      </c>
      <c r="H219" s="1" t="s">
        <v>7045</v>
      </c>
      <c r="I219" s="1" t="s">
        <v>7046</v>
      </c>
      <c r="J219" s="1" t="s">
        <v>7046</v>
      </c>
      <c r="K219" s="2"/>
      <c r="L219" s="1">
        <v>-3.0</v>
      </c>
      <c r="M219" s="1"/>
      <c r="N219" s="1">
        <v>11.044116666666667</v>
      </c>
      <c r="O219" s="1" t="s">
        <v>6362</v>
      </c>
      <c r="P219" s="1" t="s">
        <v>7047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1" t="s">
        <v>24</v>
      </c>
      <c r="B220" s="1" t="s">
        <v>17</v>
      </c>
      <c r="C220" s="1">
        <v>299.0</v>
      </c>
      <c r="D220" s="1">
        <v>0.0</v>
      </c>
      <c r="E220" s="1" t="s">
        <v>25</v>
      </c>
      <c r="F220" s="1" t="s">
        <v>18</v>
      </c>
      <c r="G220" s="1" t="s">
        <v>19</v>
      </c>
      <c r="H220" s="1" t="s">
        <v>7048</v>
      </c>
      <c r="I220" s="1" t="s">
        <v>7049</v>
      </c>
      <c r="J220" s="1" t="s">
        <v>7049</v>
      </c>
      <c r="K220" s="2"/>
      <c r="L220" s="1">
        <v>-6.0</v>
      </c>
      <c r="M220" s="1"/>
      <c r="N220" s="1">
        <v>8.857333333333333</v>
      </c>
      <c r="O220" s="1" t="s">
        <v>6362</v>
      </c>
      <c r="P220" s="1" t="s">
        <v>7050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1" t="s">
        <v>16</v>
      </c>
      <c r="B221" s="1" t="s">
        <v>17</v>
      </c>
      <c r="C221" s="1">
        <v>321.0</v>
      </c>
      <c r="D221" s="1">
        <v>0.0</v>
      </c>
      <c r="E221" s="2"/>
      <c r="F221" s="1" t="s">
        <v>18</v>
      </c>
      <c r="G221" s="1" t="s">
        <v>19</v>
      </c>
      <c r="H221" s="1" t="s">
        <v>7051</v>
      </c>
      <c r="I221" s="1" t="s">
        <v>7052</v>
      </c>
      <c r="J221" s="1" t="s">
        <v>7052</v>
      </c>
      <c r="K221" s="2"/>
      <c r="L221" s="1">
        <v>-1.0</v>
      </c>
      <c r="M221" s="1"/>
      <c r="N221" s="1">
        <v>13.776383333333333</v>
      </c>
      <c r="O221" s="1" t="s">
        <v>6362</v>
      </c>
      <c r="P221" s="1" t="s">
        <v>7053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1" t="s">
        <v>16</v>
      </c>
      <c r="B222" s="1" t="s">
        <v>17</v>
      </c>
      <c r="C222" s="3">
        <v>658.0</v>
      </c>
      <c r="D222" s="1">
        <v>0.0</v>
      </c>
      <c r="E222" s="2"/>
      <c r="F222" s="1" t="s">
        <v>18</v>
      </c>
      <c r="G222" s="1" t="s">
        <v>19</v>
      </c>
      <c r="H222" s="1" t="s">
        <v>7054</v>
      </c>
      <c r="I222" s="1" t="s">
        <v>7055</v>
      </c>
      <c r="J222" s="1" t="s">
        <v>7055</v>
      </c>
      <c r="K222" s="2"/>
      <c r="L222" s="1">
        <v>-8.0</v>
      </c>
      <c r="M222" s="1"/>
      <c r="N222" s="1">
        <v>11.831783333333334</v>
      </c>
      <c r="O222" s="1" t="s">
        <v>6362</v>
      </c>
      <c r="P222" s="1" t="s">
        <v>7056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1" t="s">
        <v>29</v>
      </c>
      <c r="B223" s="1" t="s">
        <v>17</v>
      </c>
      <c r="C223" s="3">
        <v>449.0</v>
      </c>
      <c r="D223" s="1">
        <v>0.0</v>
      </c>
      <c r="E223" s="1" t="s">
        <v>7057</v>
      </c>
      <c r="F223" s="1" t="s">
        <v>18</v>
      </c>
      <c r="G223" s="1" t="s">
        <v>19</v>
      </c>
      <c r="H223" s="1" t="s">
        <v>7058</v>
      </c>
      <c r="I223" s="1" t="s">
        <v>7059</v>
      </c>
      <c r="J223" s="1" t="s">
        <v>7059</v>
      </c>
      <c r="K223" s="2"/>
      <c r="L223" s="1">
        <v>-6.0</v>
      </c>
      <c r="M223" s="1"/>
      <c r="N223" s="1">
        <v>8.83105</v>
      </c>
      <c r="O223" s="1" t="s">
        <v>6362</v>
      </c>
      <c r="P223" s="1" t="s">
        <v>7060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1" t="s">
        <v>24</v>
      </c>
      <c r="B224" s="1" t="s">
        <v>17</v>
      </c>
      <c r="C224" s="1">
        <v>329.0</v>
      </c>
      <c r="D224" s="1">
        <v>0.0</v>
      </c>
      <c r="E224" s="1" t="s">
        <v>25</v>
      </c>
      <c r="F224" s="1" t="s">
        <v>18</v>
      </c>
      <c r="G224" s="1" t="s">
        <v>19</v>
      </c>
      <c r="H224" s="1" t="s">
        <v>7061</v>
      </c>
      <c r="I224" s="1" t="s">
        <v>7062</v>
      </c>
      <c r="J224" s="1" t="s">
        <v>7062</v>
      </c>
      <c r="K224" s="2"/>
      <c r="L224" s="1">
        <v>-7.0</v>
      </c>
      <c r="M224" s="1"/>
      <c r="N224" s="1">
        <v>7.297266666666666</v>
      </c>
      <c r="O224" s="1" t="s">
        <v>6362</v>
      </c>
      <c r="P224" s="1" t="s">
        <v>6529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1" t="s">
        <v>16</v>
      </c>
      <c r="B225" s="1" t="s">
        <v>17</v>
      </c>
      <c r="C225" s="1">
        <v>329.0</v>
      </c>
      <c r="D225" s="1">
        <v>0.0</v>
      </c>
      <c r="E225" s="2"/>
      <c r="F225" s="1" t="s">
        <v>18</v>
      </c>
      <c r="G225" s="1" t="s">
        <v>19</v>
      </c>
      <c r="H225" s="1" t="s">
        <v>7063</v>
      </c>
      <c r="I225" s="1" t="s">
        <v>7064</v>
      </c>
      <c r="J225" s="1" t="s">
        <v>7064</v>
      </c>
      <c r="K225" s="2"/>
      <c r="L225" s="1">
        <v>-6.0</v>
      </c>
      <c r="M225" s="1"/>
      <c r="N225" s="1">
        <v>8.356916666666667</v>
      </c>
      <c r="O225" s="1" t="s">
        <v>6362</v>
      </c>
      <c r="P225" s="1" t="s">
        <v>7065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1" t="s">
        <v>24</v>
      </c>
      <c r="B226" s="1" t="s">
        <v>17</v>
      </c>
      <c r="C226" s="3">
        <v>264.0</v>
      </c>
      <c r="D226" s="1">
        <v>0.0</v>
      </c>
      <c r="E226" s="1" t="s">
        <v>25</v>
      </c>
      <c r="F226" s="1" t="s">
        <v>18</v>
      </c>
      <c r="G226" s="1" t="s">
        <v>19</v>
      </c>
      <c r="H226" s="1" t="s">
        <v>7066</v>
      </c>
      <c r="I226" s="1" t="s">
        <v>7067</v>
      </c>
      <c r="J226" s="1" t="s">
        <v>7067</v>
      </c>
      <c r="K226" s="2"/>
      <c r="L226" s="1">
        <v>-8.0</v>
      </c>
      <c r="M226" s="1"/>
      <c r="N226" s="1">
        <v>6.15165</v>
      </c>
      <c r="O226" s="1" t="s">
        <v>6362</v>
      </c>
      <c r="P226" s="1" t="s">
        <v>7068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1" t="s">
        <v>29</v>
      </c>
      <c r="B227" s="1" t="s">
        <v>17</v>
      </c>
      <c r="C227" s="1">
        <v>517.0</v>
      </c>
      <c r="D227" s="1">
        <v>0.0</v>
      </c>
      <c r="E227" s="1" t="s">
        <v>2592</v>
      </c>
      <c r="F227" s="1" t="s">
        <v>18</v>
      </c>
      <c r="G227" s="1" t="s">
        <v>19</v>
      </c>
      <c r="H227" s="1" t="s">
        <v>7069</v>
      </c>
      <c r="I227" s="1" t="s">
        <v>7070</v>
      </c>
      <c r="J227" s="1" t="s">
        <v>7070</v>
      </c>
      <c r="K227" s="2"/>
      <c r="L227" s="1">
        <v>-11.0</v>
      </c>
      <c r="M227" s="1"/>
      <c r="N227" s="1">
        <v>8.5219</v>
      </c>
      <c r="O227" s="1" t="s">
        <v>6362</v>
      </c>
      <c r="P227" s="1" t="s">
        <v>7071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1" t="s">
        <v>37</v>
      </c>
      <c r="B228" s="1" t="s">
        <v>17</v>
      </c>
      <c r="C228" s="1">
        <v>239.0</v>
      </c>
      <c r="D228" s="1">
        <v>55.0</v>
      </c>
      <c r="E228" s="2"/>
      <c r="F228" s="1" t="s">
        <v>38</v>
      </c>
      <c r="G228" s="1" t="s">
        <v>19</v>
      </c>
      <c r="H228" s="1" t="s">
        <v>7072</v>
      </c>
      <c r="I228" s="1" t="s">
        <v>7073</v>
      </c>
      <c r="J228" s="1" t="s">
        <v>7073</v>
      </c>
      <c r="K228" s="2"/>
      <c r="L228" s="1">
        <v>-10.0</v>
      </c>
      <c r="M228" s="1"/>
      <c r="N228" s="1">
        <v>8.399333333333333</v>
      </c>
      <c r="O228" s="1" t="s">
        <v>2254</v>
      </c>
      <c r="P228" s="1" t="s">
        <v>7074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1" t="s">
        <v>16</v>
      </c>
      <c r="B229" s="1" t="s">
        <v>17</v>
      </c>
      <c r="C229" s="1">
        <v>364.0</v>
      </c>
      <c r="D229" s="1">
        <v>0.0</v>
      </c>
      <c r="E229" s="2"/>
      <c r="F229" s="1" t="s">
        <v>18</v>
      </c>
      <c r="G229" s="1" t="s">
        <v>19</v>
      </c>
      <c r="H229" s="1" t="s">
        <v>7075</v>
      </c>
      <c r="I229" s="1" t="s">
        <v>7076</v>
      </c>
      <c r="J229" s="1" t="s">
        <v>7076</v>
      </c>
      <c r="K229" s="2"/>
      <c r="L229" s="1">
        <v>-7.0</v>
      </c>
      <c r="M229" s="1"/>
      <c r="N229" s="1">
        <v>7.53235</v>
      </c>
      <c r="O229" s="1" t="s">
        <v>6362</v>
      </c>
      <c r="P229" s="1" t="s">
        <v>7077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1" t="s">
        <v>37</v>
      </c>
      <c r="B230" s="1" t="s">
        <v>17</v>
      </c>
      <c r="C230" s="1">
        <v>309.0</v>
      </c>
      <c r="D230" s="1">
        <v>0.0</v>
      </c>
      <c r="E230" s="1" t="s">
        <v>6976</v>
      </c>
      <c r="F230" s="1" t="s">
        <v>44</v>
      </c>
      <c r="G230" s="1" t="s">
        <v>45</v>
      </c>
      <c r="H230" s="1" t="s">
        <v>7078</v>
      </c>
      <c r="I230" s="1" t="s">
        <v>7079</v>
      </c>
      <c r="J230" s="1" t="s">
        <v>7080</v>
      </c>
      <c r="K230" s="1" t="s">
        <v>7081</v>
      </c>
      <c r="L230" s="1">
        <v>-10.0</v>
      </c>
      <c r="M230" s="1">
        <v>0.008283333333333334</v>
      </c>
      <c r="N230" s="1">
        <v>7.00585</v>
      </c>
      <c r="O230" s="1" t="s">
        <v>2254</v>
      </c>
      <c r="P230" s="1" t="s">
        <v>3448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1" t="s">
        <v>37</v>
      </c>
      <c r="B231" s="1" t="s">
        <v>17</v>
      </c>
      <c r="C231" s="3">
        <v>309.0</v>
      </c>
      <c r="D231" s="1">
        <v>0.0</v>
      </c>
      <c r="E231" s="1" t="s">
        <v>6976</v>
      </c>
      <c r="F231" s="1" t="s">
        <v>44</v>
      </c>
      <c r="G231" s="1" t="s">
        <v>19</v>
      </c>
      <c r="H231" s="1" t="s">
        <v>7082</v>
      </c>
      <c r="I231" s="1" t="s">
        <v>7083</v>
      </c>
      <c r="J231" s="1" t="s">
        <v>7084</v>
      </c>
      <c r="K231" s="1" t="s">
        <v>7085</v>
      </c>
      <c r="L231" s="1">
        <v>-14.0</v>
      </c>
      <c r="M231" s="1">
        <v>0.015533333333333333</v>
      </c>
      <c r="N231" s="1">
        <v>7.7189</v>
      </c>
      <c r="O231" s="1" t="s">
        <v>2254</v>
      </c>
      <c r="P231" s="1" t="s">
        <v>3448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1" t="s">
        <v>24</v>
      </c>
      <c r="B232" s="1" t="s">
        <v>17</v>
      </c>
      <c r="C232" s="1">
        <v>371.0</v>
      </c>
      <c r="D232" s="1">
        <v>0.0</v>
      </c>
      <c r="E232" s="1" t="s">
        <v>25</v>
      </c>
      <c r="F232" s="1" t="s">
        <v>18</v>
      </c>
      <c r="G232" s="1" t="s">
        <v>19</v>
      </c>
      <c r="H232" s="1" t="s">
        <v>7086</v>
      </c>
      <c r="I232" s="1" t="s">
        <v>7087</v>
      </c>
      <c r="J232" s="1" t="s">
        <v>7087</v>
      </c>
      <c r="K232" s="2"/>
      <c r="L232" s="1">
        <v>-5.0</v>
      </c>
      <c r="M232" s="1"/>
      <c r="N232" s="1">
        <v>9.688383333333332</v>
      </c>
      <c r="O232" s="1" t="s">
        <v>6362</v>
      </c>
      <c r="P232" s="1" t="s">
        <v>7088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1" t="s">
        <v>29</v>
      </c>
      <c r="B233" s="1" t="s">
        <v>17</v>
      </c>
      <c r="C233" s="1">
        <v>697.0</v>
      </c>
      <c r="D233" s="1">
        <v>0.0</v>
      </c>
      <c r="E233" s="2"/>
      <c r="F233" s="1" t="s">
        <v>38</v>
      </c>
      <c r="G233" s="1" t="s">
        <v>19</v>
      </c>
      <c r="H233" s="1" t="s">
        <v>7089</v>
      </c>
      <c r="I233" s="1" t="s">
        <v>7090</v>
      </c>
      <c r="J233" s="1" t="s">
        <v>7090</v>
      </c>
      <c r="K233" s="2"/>
      <c r="L233" s="1">
        <v>-5.0</v>
      </c>
      <c r="M233" s="1"/>
      <c r="N233" s="1">
        <v>14.507116666666667</v>
      </c>
      <c r="O233" s="1" t="s">
        <v>6362</v>
      </c>
      <c r="P233" s="1" t="s">
        <v>7091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1" t="s">
        <v>37</v>
      </c>
      <c r="B234" s="1" t="s">
        <v>17</v>
      </c>
      <c r="C234" s="1">
        <v>503.0</v>
      </c>
      <c r="D234" s="1">
        <v>0.0</v>
      </c>
      <c r="E234" s="1" t="s">
        <v>6976</v>
      </c>
      <c r="F234" s="1" t="s">
        <v>44</v>
      </c>
      <c r="G234" s="1" t="s">
        <v>19</v>
      </c>
      <c r="H234" s="1" t="s">
        <v>7092</v>
      </c>
      <c r="I234" s="1" t="s">
        <v>7093</v>
      </c>
      <c r="J234" s="1" t="s">
        <v>7094</v>
      </c>
      <c r="K234" s="1" t="s">
        <v>7095</v>
      </c>
      <c r="L234" s="1">
        <v>-1.0</v>
      </c>
      <c r="M234" s="1">
        <v>0.024533333333333334</v>
      </c>
      <c r="N234" s="1">
        <v>12.97215</v>
      </c>
      <c r="O234" s="1" t="s">
        <v>2254</v>
      </c>
      <c r="P234" s="1" t="s">
        <v>7096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1" t="s">
        <v>24</v>
      </c>
      <c r="B235" s="1" t="s">
        <v>17</v>
      </c>
      <c r="C235" s="1">
        <v>528.0</v>
      </c>
      <c r="D235" s="1">
        <v>0.0</v>
      </c>
      <c r="E235" s="1" t="s">
        <v>25</v>
      </c>
      <c r="F235" s="1" t="s">
        <v>18</v>
      </c>
      <c r="G235" s="1" t="s">
        <v>19</v>
      </c>
      <c r="H235" s="1" t="s">
        <v>7097</v>
      </c>
      <c r="I235" s="1" t="s">
        <v>7098</v>
      </c>
      <c r="J235" s="1" t="s">
        <v>7098</v>
      </c>
      <c r="K235" s="2"/>
      <c r="L235" s="1">
        <v>0.0</v>
      </c>
      <c r="M235" s="1"/>
      <c r="N235" s="1">
        <v>20.4949</v>
      </c>
      <c r="O235" s="1" t="s">
        <v>6362</v>
      </c>
      <c r="P235" s="1" t="s">
        <v>7099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1" t="s">
        <v>24</v>
      </c>
      <c r="B236" s="1" t="s">
        <v>17</v>
      </c>
      <c r="C236" s="1">
        <v>563.0</v>
      </c>
      <c r="D236" s="1">
        <v>0.0</v>
      </c>
      <c r="E236" s="1" t="s">
        <v>25</v>
      </c>
      <c r="F236" s="1" t="s">
        <v>18</v>
      </c>
      <c r="G236" s="1" t="s">
        <v>19</v>
      </c>
      <c r="H236" s="1" t="s">
        <v>7100</v>
      </c>
      <c r="I236" s="1" t="s">
        <v>7101</v>
      </c>
      <c r="J236" s="1" t="s">
        <v>7101</v>
      </c>
      <c r="K236" s="2"/>
      <c r="L236" s="1">
        <v>-2.0</v>
      </c>
      <c r="M236" s="1"/>
      <c r="N236" s="1">
        <v>17.836883333333333</v>
      </c>
      <c r="O236" s="1" t="s">
        <v>6362</v>
      </c>
      <c r="P236" s="1" t="s">
        <v>7102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1" t="s">
        <v>24</v>
      </c>
      <c r="B237" s="1" t="s">
        <v>17</v>
      </c>
      <c r="C237" s="1">
        <v>324.0</v>
      </c>
      <c r="D237" s="1">
        <v>0.0</v>
      </c>
      <c r="E237" s="1" t="s">
        <v>25</v>
      </c>
      <c r="F237" s="1" t="s">
        <v>18</v>
      </c>
      <c r="G237" s="1" t="s">
        <v>19</v>
      </c>
      <c r="H237" s="1" t="s">
        <v>7103</v>
      </c>
      <c r="I237" s="1" t="s">
        <v>7104</v>
      </c>
      <c r="J237" s="1" t="s">
        <v>7104</v>
      </c>
      <c r="K237" s="2"/>
      <c r="L237" s="1">
        <v>0.0</v>
      </c>
      <c r="M237" s="1"/>
      <c r="N237" s="1">
        <v>15.234466666666666</v>
      </c>
      <c r="O237" s="1" t="s">
        <v>6362</v>
      </c>
      <c r="P237" s="1" t="s">
        <v>7105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1" t="s">
        <v>37</v>
      </c>
      <c r="B238" s="1" t="s">
        <v>17</v>
      </c>
      <c r="C238" s="1">
        <v>269.0</v>
      </c>
      <c r="D238" s="1">
        <v>0.0</v>
      </c>
      <c r="E238" s="1" t="s">
        <v>6976</v>
      </c>
      <c r="F238" s="1" t="s">
        <v>44</v>
      </c>
      <c r="G238" s="1" t="s">
        <v>19</v>
      </c>
      <c r="H238" s="1" t="s">
        <v>7106</v>
      </c>
      <c r="I238" s="1" t="s">
        <v>7107</v>
      </c>
      <c r="J238" s="1" t="s">
        <v>7108</v>
      </c>
      <c r="K238" s="1" t="s">
        <v>7109</v>
      </c>
      <c r="L238" s="1">
        <v>11.0</v>
      </c>
      <c r="M238" s="1">
        <v>0.017616666666666666</v>
      </c>
      <c r="N238" s="1">
        <v>27.280466666666666</v>
      </c>
      <c r="O238" s="1" t="s">
        <v>2254</v>
      </c>
      <c r="P238" s="1" t="s">
        <v>7110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1" t="s">
        <v>16</v>
      </c>
      <c r="B239" s="1" t="s">
        <v>17</v>
      </c>
      <c r="C239" s="1">
        <v>658.0</v>
      </c>
      <c r="D239" s="1">
        <v>0.0</v>
      </c>
      <c r="E239" s="2"/>
      <c r="F239" s="1" t="s">
        <v>18</v>
      </c>
      <c r="G239" s="1" t="s">
        <v>19</v>
      </c>
      <c r="H239" s="1" t="s">
        <v>7111</v>
      </c>
      <c r="I239" s="1" t="s">
        <v>7112</v>
      </c>
      <c r="J239" s="1" t="s">
        <v>7112</v>
      </c>
      <c r="K239" s="2"/>
      <c r="L239" s="1">
        <v>-3.0</v>
      </c>
      <c r="M239" s="1"/>
      <c r="N239" s="1">
        <v>16.353183333333334</v>
      </c>
      <c r="O239" s="1" t="s">
        <v>6362</v>
      </c>
      <c r="P239" s="1" t="s">
        <v>7113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1" t="s">
        <v>16</v>
      </c>
      <c r="B240" s="1" t="s">
        <v>17</v>
      </c>
      <c r="C240" s="1">
        <v>394.0</v>
      </c>
      <c r="D240" s="1">
        <v>0.0</v>
      </c>
      <c r="E240" s="2"/>
      <c r="F240" s="1" t="s">
        <v>18</v>
      </c>
      <c r="G240" s="1" t="s">
        <v>19</v>
      </c>
      <c r="H240" s="1" t="s">
        <v>7114</v>
      </c>
      <c r="I240" s="1" t="s">
        <v>7115</v>
      </c>
      <c r="J240" s="1" t="s">
        <v>7115</v>
      </c>
      <c r="K240" s="2"/>
      <c r="L240" s="1">
        <v>-2.0</v>
      </c>
      <c r="M240" s="1"/>
      <c r="N240" s="1">
        <v>12.611066666666666</v>
      </c>
      <c r="O240" s="1" t="s">
        <v>6362</v>
      </c>
      <c r="P240" s="1" t="s">
        <v>7116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1" t="s">
        <v>16</v>
      </c>
      <c r="B241" s="3" t="s">
        <v>17</v>
      </c>
      <c r="C241" s="1">
        <v>613.0</v>
      </c>
      <c r="D241" s="1">
        <v>0.0</v>
      </c>
      <c r="E241" s="2"/>
      <c r="F241" s="1" t="s">
        <v>18</v>
      </c>
      <c r="G241" s="1" t="s">
        <v>19</v>
      </c>
      <c r="H241" s="1" t="s">
        <v>7117</v>
      </c>
      <c r="I241" s="1" t="s">
        <v>7118</v>
      </c>
      <c r="J241" s="1" t="s">
        <v>7118</v>
      </c>
      <c r="K241" s="2"/>
      <c r="L241" s="1">
        <v>-8.0</v>
      </c>
      <c r="M241" s="1"/>
      <c r="N241" s="1">
        <v>11.593183333333334</v>
      </c>
      <c r="O241" s="1" t="s">
        <v>6362</v>
      </c>
      <c r="P241" s="1" t="s">
        <v>7119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1" t="s">
        <v>16</v>
      </c>
      <c r="B242" s="1" t="s">
        <v>17</v>
      </c>
      <c r="C242" s="3">
        <v>658.0</v>
      </c>
      <c r="D242" s="1">
        <v>0.0</v>
      </c>
      <c r="E242" s="2"/>
      <c r="F242" s="1" t="s">
        <v>18</v>
      </c>
      <c r="G242" s="1" t="s">
        <v>19</v>
      </c>
      <c r="H242" s="1" t="s">
        <v>7120</v>
      </c>
      <c r="I242" s="1" t="s">
        <v>7121</v>
      </c>
      <c r="J242" s="1" t="s">
        <v>7121</v>
      </c>
      <c r="K242" s="2"/>
      <c r="L242" s="1">
        <v>-10.0</v>
      </c>
      <c r="M242" s="1"/>
      <c r="N242" s="1">
        <v>9.298216666666667</v>
      </c>
      <c r="O242" s="1" t="s">
        <v>6362</v>
      </c>
      <c r="P242" s="1" t="s">
        <v>7122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1" t="s">
        <v>37</v>
      </c>
      <c r="B243" s="1" t="s">
        <v>17</v>
      </c>
      <c r="C243" s="1">
        <v>593.0</v>
      </c>
      <c r="D243" s="1">
        <v>0.0</v>
      </c>
      <c r="E243" s="1" t="s">
        <v>6976</v>
      </c>
      <c r="F243" s="1" t="s">
        <v>44</v>
      </c>
      <c r="G243" s="1" t="s">
        <v>19</v>
      </c>
      <c r="H243" s="1" t="s">
        <v>7123</v>
      </c>
      <c r="I243" s="1" t="s">
        <v>7124</v>
      </c>
      <c r="J243" s="1" t="s">
        <v>7125</v>
      </c>
      <c r="K243" s="1" t="s">
        <v>7126</v>
      </c>
      <c r="L243" s="1">
        <v>-4.0</v>
      </c>
      <c r="M243" s="1">
        <v>0.014883333333333333</v>
      </c>
      <c r="N243" s="1">
        <v>12.422483333333334</v>
      </c>
      <c r="O243" s="1" t="s">
        <v>2254</v>
      </c>
      <c r="P243" s="1" t="s">
        <v>7127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1" t="s">
        <v>37</v>
      </c>
      <c r="B244" s="1" t="s">
        <v>17</v>
      </c>
      <c r="C244" s="1">
        <v>429.0</v>
      </c>
      <c r="D244" s="1">
        <v>0.0</v>
      </c>
      <c r="E244" s="1" t="s">
        <v>6976</v>
      </c>
      <c r="F244" s="1" t="s">
        <v>44</v>
      </c>
      <c r="G244" s="1" t="s">
        <v>19</v>
      </c>
      <c r="H244" s="1" t="s">
        <v>7128</v>
      </c>
      <c r="I244" s="1" t="s">
        <v>7129</v>
      </c>
      <c r="J244" s="1" t="s">
        <v>7130</v>
      </c>
      <c r="K244" s="1" t="s">
        <v>7131</v>
      </c>
      <c r="L244" s="1">
        <v>-7.0</v>
      </c>
      <c r="M244" s="1">
        <v>0.015983333333333332</v>
      </c>
      <c r="N244" s="1">
        <v>13.761166666666666</v>
      </c>
      <c r="O244" s="1" t="s">
        <v>2254</v>
      </c>
      <c r="P244" s="1" t="s">
        <v>7132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1" t="s">
        <v>16</v>
      </c>
      <c r="B245" s="1" t="s">
        <v>311</v>
      </c>
      <c r="C245" s="1">
        <v>356.0</v>
      </c>
      <c r="D245" s="1">
        <v>0.0</v>
      </c>
      <c r="E245" s="2"/>
      <c r="F245" s="1" t="s">
        <v>18</v>
      </c>
      <c r="G245" s="1" t="s">
        <v>19</v>
      </c>
      <c r="H245" s="1" t="s">
        <v>7133</v>
      </c>
      <c r="I245" s="1" t="s">
        <v>7134</v>
      </c>
      <c r="J245" s="1" t="s">
        <v>7134</v>
      </c>
      <c r="K245" s="2"/>
      <c r="L245" s="1">
        <v>-7.0</v>
      </c>
      <c r="M245" s="1"/>
      <c r="N245" s="1">
        <v>7.924166666666666</v>
      </c>
      <c r="O245" s="1" t="s">
        <v>6362</v>
      </c>
      <c r="P245" s="1" t="s">
        <v>7135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1" t="s">
        <v>37</v>
      </c>
      <c r="B246" s="1" t="s">
        <v>17</v>
      </c>
      <c r="C246" s="1">
        <v>624.0</v>
      </c>
      <c r="D246" s="1">
        <v>0.0</v>
      </c>
      <c r="E246" s="1" t="s">
        <v>6976</v>
      </c>
      <c r="F246" s="1" t="s">
        <v>44</v>
      </c>
      <c r="G246" s="1" t="s">
        <v>19</v>
      </c>
      <c r="H246" s="1" t="s">
        <v>7136</v>
      </c>
      <c r="I246" s="1" t="s">
        <v>7137</v>
      </c>
      <c r="J246" s="1" t="s">
        <v>7138</v>
      </c>
      <c r="K246" s="1" t="s">
        <v>7139</v>
      </c>
      <c r="L246" s="1">
        <v>-21.0</v>
      </c>
      <c r="M246" s="1">
        <v>0.012266666666666667</v>
      </c>
      <c r="N246" s="1">
        <v>16.9181</v>
      </c>
      <c r="O246" s="1" t="s">
        <v>2254</v>
      </c>
      <c r="P246" s="1" t="s">
        <v>7140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1" t="s">
        <v>117</v>
      </c>
      <c r="B247" s="1" t="s">
        <v>17</v>
      </c>
      <c r="C247" s="1">
        <v>388.0</v>
      </c>
      <c r="D247" s="1">
        <v>0.0</v>
      </c>
      <c r="E247" s="2"/>
      <c r="F247" s="1" t="s">
        <v>38</v>
      </c>
      <c r="G247" s="1" t="s">
        <v>45</v>
      </c>
      <c r="H247" s="1" t="s">
        <v>7141</v>
      </c>
      <c r="I247" s="1" t="s">
        <v>7142</v>
      </c>
      <c r="J247" s="1" t="s">
        <v>7142</v>
      </c>
      <c r="K247" s="2"/>
      <c r="L247" s="1">
        <v>0.0</v>
      </c>
      <c r="M247" s="1"/>
      <c r="N247" s="1">
        <v>5.64555</v>
      </c>
      <c r="O247" s="1" t="s">
        <v>120</v>
      </c>
      <c r="P247" s="1" t="s">
        <v>7143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1" t="s">
        <v>29</v>
      </c>
      <c r="B248" s="1" t="s">
        <v>311</v>
      </c>
      <c r="C248" s="1">
        <v>657.0</v>
      </c>
      <c r="D248" s="1">
        <v>0.0</v>
      </c>
      <c r="E248" s="1" t="s">
        <v>7144</v>
      </c>
      <c r="F248" s="1" t="s">
        <v>18</v>
      </c>
      <c r="G248" s="1" t="s">
        <v>19</v>
      </c>
      <c r="H248" s="1" t="s">
        <v>7145</v>
      </c>
      <c r="I248" s="1" t="s">
        <v>7146</v>
      </c>
      <c r="J248" s="1" t="s">
        <v>7146</v>
      </c>
      <c r="K248" s="2"/>
      <c r="L248" s="1">
        <v>-3.0</v>
      </c>
      <c r="M248" s="1"/>
      <c r="N248" s="1">
        <v>16.576433333333334</v>
      </c>
      <c r="O248" s="1" t="s">
        <v>6362</v>
      </c>
      <c r="P248" s="1" t="s">
        <v>7147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1" t="s">
        <v>117</v>
      </c>
      <c r="B249" s="1" t="s">
        <v>17</v>
      </c>
      <c r="C249" s="1">
        <v>119.0</v>
      </c>
      <c r="D249" s="1">
        <v>0.0</v>
      </c>
      <c r="E249" s="2"/>
      <c r="F249" s="1" t="s">
        <v>38</v>
      </c>
      <c r="G249" s="1" t="s">
        <v>45</v>
      </c>
      <c r="H249" s="1" t="s">
        <v>7148</v>
      </c>
      <c r="I249" s="1" t="s">
        <v>7149</v>
      </c>
      <c r="J249" s="1" t="s">
        <v>7149</v>
      </c>
      <c r="K249" s="2"/>
      <c r="L249" s="1">
        <v>5.0</v>
      </c>
      <c r="M249" s="1"/>
      <c r="N249" s="1">
        <v>10.2527</v>
      </c>
      <c r="O249" s="1" t="s">
        <v>120</v>
      </c>
      <c r="P249" s="1" t="s">
        <v>7150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1" t="s">
        <v>117</v>
      </c>
      <c r="B250" s="1" t="s">
        <v>17</v>
      </c>
      <c r="C250" s="1">
        <v>385.0</v>
      </c>
      <c r="D250" s="1">
        <v>0.0</v>
      </c>
      <c r="E250" s="2"/>
      <c r="F250" s="1" t="s">
        <v>38</v>
      </c>
      <c r="G250" s="1" t="s">
        <v>45</v>
      </c>
      <c r="H250" s="1" t="s">
        <v>7151</v>
      </c>
      <c r="I250" s="1" t="s">
        <v>7152</v>
      </c>
      <c r="J250" s="1" t="s">
        <v>7152</v>
      </c>
      <c r="K250" s="2"/>
      <c r="L250" s="1">
        <v>2.0</v>
      </c>
      <c r="M250" s="1"/>
      <c r="N250" s="1">
        <v>7.462883333333333</v>
      </c>
      <c r="O250" s="1" t="s">
        <v>120</v>
      </c>
      <c r="P250" s="1" t="s">
        <v>7153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1" t="s">
        <v>117</v>
      </c>
      <c r="B251" s="1" t="s">
        <v>1083</v>
      </c>
      <c r="C251" s="3">
        <v>395.0</v>
      </c>
      <c r="D251" s="1">
        <v>0.0</v>
      </c>
      <c r="E251" s="2"/>
      <c r="F251" s="1" t="s">
        <v>38</v>
      </c>
      <c r="G251" s="1" t="s">
        <v>45</v>
      </c>
      <c r="H251" s="1" t="s">
        <v>7154</v>
      </c>
      <c r="I251" s="2"/>
      <c r="J251" s="2"/>
      <c r="K251" s="2"/>
      <c r="L251" s="1">
        <v>0.0</v>
      </c>
      <c r="M251" s="1"/>
      <c r="N251" s="2"/>
      <c r="O251" s="1" t="s">
        <v>120</v>
      </c>
      <c r="P251" s="1" t="s">
        <v>7155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1" t="s">
        <v>16</v>
      </c>
      <c r="B252" s="1" t="s">
        <v>311</v>
      </c>
      <c r="C252" s="3">
        <v>289.0</v>
      </c>
      <c r="D252" s="1">
        <v>0.0</v>
      </c>
      <c r="E252" s="2"/>
      <c r="F252" s="1" t="s">
        <v>18</v>
      </c>
      <c r="G252" s="1" t="s">
        <v>19</v>
      </c>
      <c r="H252" s="1" t="s">
        <v>7156</v>
      </c>
      <c r="I252" s="1" t="s">
        <v>7157</v>
      </c>
      <c r="J252" s="1" t="s">
        <v>7157</v>
      </c>
      <c r="K252" s="2"/>
      <c r="L252" s="1">
        <v>-7.0</v>
      </c>
      <c r="M252" s="1"/>
      <c r="N252" s="1">
        <v>7.484916666666667</v>
      </c>
      <c r="O252" s="1" t="s">
        <v>6362</v>
      </c>
      <c r="P252" s="1" t="s">
        <v>7158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1" t="s">
        <v>24</v>
      </c>
      <c r="B253" s="1" t="s">
        <v>17</v>
      </c>
      <c r="C253" s="3">
        <v>264.0</v>
      </c>
      <c r="D253" s="1">
        <v>0.0</v>
      </c>
      <c r="E253" s="1" t="s">
        <v>25</v>
      </c>
      <c r="F253" s="1" t="s">
        <v>18</v>
      </c>
      <c r="G253" s="1" t="s">
        <v>19</v>
      </c>
      <c r="H253" s="1" t="s">
        <v>7159</v>
      </c>
      <c r="I253" s="1" t="s">
        <v>7160</v>
      </c>
      <c r="J253" s="1" t="s">
        <v>7160</v>
      </c>
      <c r="K253" s="2"/>
      <c r="L253" s="1">
        <v>-7.0</v>
      </c>
      <c r="M253" s="1"/>
      <c r="N253" s="1">
        <v>7.571583333333334</v>
      </c>
      <c r="O253" s="1" t="s">
        <v>6362</v>
      </c>
      <c r="P253" s="1" t="s">
        <v>7161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1" t="s">
        <v>24</v>
      </c>
      <c r="B254" s="1" t="s">
        <v>17</v>
      </c>
      <c r="C254" s="1">
        <v>754.0</v>
      </c>
      <c r="D254" s="1">
        <v>0.0</v>
      </c>
      <c r="E254" s="1" t="s">
        <v>25</v>
      </c>
      <c r="F254" s="1" t="s">
        <v>18</v>
      </c>
      <c r="G254" s="1" t="s">
        <v>19</v>
      </c>
      <c r="H254" s="1" t="s">
        <v>7162</v>
      </c>
      <c r="I254" s="1" t="s">
        <v>7163</v>
      </c>
      <c r="J254" s="1" t="s">
        <v>7163</v>
      </c>
      <c r="K254" s="2"/>
      <c r="L254" s="1">
        <v>-9.0</v>
      </c>
      <c r="M254" s="1"/>
      <c r="N254" s="1">
        <v>10.75605</v>
      </c>
      <c r="O254" s="1" t="s">
        <v>6362</v>
      </c>
      <c r="P254" s="1" t="s">
        <v>7164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1" t="s">
        <v>37</v>
      </c>
      <c r="B255" s="1" t="s">
        <v>17</v>
      </c>
      <c r="C255" s="1">
        <v>520.0</v>
      </c>
      <c r="D255" s="1">
        <v>67.0</v>
      </c>
      <c r="E255" s="1" t="s">
        <v>6976</v>
      </c>
      <c r="F255" s="1" t="s">
        <v>44</v>
      </c>
      <c r="G255" s="1" t="s">
        <v>19</v>
      </c>
      <c r="H255" s="1" t="s">
        <v>7165</v>
      </c>
      <c r="I255" s="1" t="s">
        <v>7166</v>
      </c>
      <c r="J255" s="1" t="s">
        <v>7167</v>
      </c>
      <c r="K255" s="1" t="s">
        <v>7168</v>
      </c>
      <c r="L255" s="1">
        <v>-24.0</v>
      </c>
      <c r="M255" s="1">
        <v>0.00985</v>
      </c>
      <c r="N255" s="1">
        <v>12.996316666666667</v>
      </c>
      <c r="O255" s="1" t="s">
        <v>2254</v>
      </c>
      <c r="P255" s="1" t="s">
        <v>7169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1" t="s">
        <v>16</v>
      </c>
      <c r="B256" s="1" t="s">
        <v>311</v>
      </c>
      <c r="C256" s="1">
        <v>728.0</v>
      </c>
      <c r="D256" s="1">
        <v>0.0</v>
      </c>
      <c r="E256" s="2"/>
      <c r="F256" s="1" t="s">
        <v>18</v>
      </c>
      <c r="G256" s="1" t="s">
        <v>19</v>
      </c>
      <c r="H256" s="1" t="s">
        <v>7170</v>
      </c>
      <c r="I256" s="1" t="s">
        <v>7171</v>
      </c>
      <c r="J256" s="1" t="s">
        <v>7171</v>
      </c>
      <c r="K256" s="2"/>
      <c r="L256" s="1">
        <v>-10.0</v>
      </c>
      <c r="M256" s="1"/>
      <c r="N256" s="1">
        <v>9.66335</v>
      </c>
      <c r="O256" s="1" t="s">
        <v>6362</v>
      </c>
      <c r="P256" s="1" t="s">
        <v>7172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1" t="s">
        <v>24</v>
      </c>
      <c r="B257" s="1" t="s">
        <v>17</v>
      </c>
      <c r="C257" s="1">
        <v>952.0</v>
      </c>
      <c r="D257" s="1">
        <v>0.0</v>
      </c>
      <c r="E257" s="1" t="s">
        <v>25</v>
      </c>
      <c r="F257" s="1" t="s">
        <v>18</v>
      </c>
      <c r="G257" s="1" t="s">
        <v>19</v>
      </c>
      <c r="H257" s="1" t="s">
        <v>7173</v>
      </c>
      <c r="I257" s="1" t="s">
        <v>7174</v>
      </c>
      <c r="J257" s="1" t="s">
        <v>7174</v>
      </c>
      <c r="K257" s="2"/>
      <c r="L257" s="1">
        <v>-3.0</v>
      </c>
      <c r="M257" s="1"/>
      <c r="N257" s="1">
        <v>16.038666666666668</v>
      </c>
      <c r="O257" s="1" t="s">
        <v>6362</v>
      </c>
      <c r="P257" s="1" t="s">
        <v>7175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1" t="s">
        <v>29</v>
      </c>
      <c r="B258" s="1" t="s">
        <v>17</v>
      </c>
      <c r="C258" s="1">
        <v>264.0</v>
      </c>
      <c r="D258" s="1">
        <v>0.0</v>
      </c>
      <c r="E258" s="1" t="s">
        <v>1887</v>
      </c>
      <c r="F258" s="1" t="s">
        <v>18</v>
      </c>
      <c r="G258" s="1" t="s">
        <v>19</v>
      </c>
      <c r="H258" s="1" t="s">
        <v>7176</v>
      </c>
      <c r="I258" s="1" t="s">
        <v>7177</v>
      </c>
      <c r="J258" s="1" t="s">
        <v>7177</v>
      </c>
      <c r="K258" s="2"/>
      <c r="L258" s="1">
        <v>-11.0</v>
      </c>
      <c r="M258" s="1"/>
      <c r="N258" s="1">
        <v>3.9991333333333334</v>
      </c>
      <c r="O258" s="1" t="s">
        <v>6362</v>
      </c>
      <c r="P258" s="1" t="s">
        <v>7178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1" t="s">
        <v>37</v>
      </c>
      <c r="B259" s="1" t="s">
        <v>17</v>
      </c>
      <c r="C259" s="1">
        <v>747.0</v>
      </c>
      <c r="D259" s="1">
        <v>0.0</v>
      </c>
      <c r="E259" s="1" t="s">
        <v>6976</v>
      </c>
      <c r="F259" s="1" t="s">
        <v>44</v>
      </c>
      <c r="G259" s="1" t="s">
        <v>19</v>
      </c>
      <c r="H259" s="1" t="s">
        <v>7179</v>
      </c>
      <c r="I259" s="1" t="s">
        <v>7180</v>
      </c>
      <c r="J259" s="1" t="s">
        <v>7181</v>
      </c>
      <c r="K259" s="1" t="s">
        <v>7182</v>
      </c>
      <c r="L259" s="1">
        <v>-6.0</v>
      </c>
      <c r="M259" s="1">
        <v>0.008366666666666666</v>
      </c>
      <c r="N259" s="1">
        <v>15.41885</v>
      </c>
      <c r="O259" s="1" t="s">
        <v>2254</v>
      </c>
      <c r="P259" s="1" t="s">
        <v>7183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1" t="s">
        <v>24</v>
      </c>
      <c r="B260" s="1" t="s">
        <v>17</v>
      </c>
      <c r="C260" s="1">
        <v>743.0</v>
      </c>
      <c r="D260" s="1">
        <v>0.0</v>
      </c>
      <c r="E260" s="1" t="s">
        <v>25</v>
      </c>
      <c r="F260" s="1" t="s">
        <v>18</v>
      </c>
      <c r="G260" s="1" t="s">
        <v>19</v>
      </c>
      <c r="H260" s="1" t="s">
        <v>7184</v>
      </c>
      <c r="I260" s="1" t="s">
        <v>7185</v>
      </c>
      <c r="J260" s="1" t="s">
        <v>7185</v>
      </c>
      <c r="K260" s="2"/>
      <c r="L260" s="1">
        <v>-7.0</v>
      </c>
      <c r="M260" s="1"/>
      <c r="N260" s="1">
        <v>12.716266666666666</v>
      </c>
      <c r="O260" s="1" t="s">
        <v>6362</v>
      </c>
      <c r="P260" s="1" t="s">
        <v>7186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1" t="s">
        <v>24</v>
      </c>
      <c r="B261" s="1" t="s">
        <v>17</v>
      </c>
      <c r="C261" s="1">
        <v>563.0</v>
      </c>
      <c r="D261" s="1">
        <v>0.0</v>
      </c>
      <c r="E261" s="1" t="s">
        <v>25</v>
      </c>
      <c r="F261" s="1" t="s">
        <v>18</v>
      </c>
      <c r="G261" s="1" t="s">
        <v>19</v>
      </c>
      <c r="H261" s="1" t="s">
        <v>7187</v>
      </c>
      <c r="I261" s="1" t="s">
        <v>7188</v>
      </c>
      <c r="J261" s="1" t="s">
        <v>7188</v>
      </c>
      <c r="K261" s="2"/>
      <c r="L261" s="1">
        <v>-12.0</v>
      </c>
      <c r="M261" s="1"/>
      <c r="N261" s="1">
        <v>7.71215</v>
      </c>
      <c r="O261" s="1" t="s">
        <v>6362</v>
      </c>
      <c r="P261" s="1" t="s">
        <v>7189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1" t="s">
        <v>29</v>
      </c>
      <c r="B262" s="1" t="s">
        <v>17</v>
      </c>
      <c r="C262" s="1">
        <v>329.0</v>
      </c>
      <c r="D262" s="1">
        <v>0.0</v>
      </c>
      <c r="E262" s="1" t="s">
        <v>6810</v>
      </c>
      <c r="F262" s="1" t="s">
        <v>18</v>
      </c>
      <c r="G262" s="1" t="s">
        <v>19</v>
      </c>
      <c r="H262" s="1" t="s">
        <v>7190</v>
      </c>
      <c r="I262" s="1" t="s">
        <v>7191</v>
      </c>
      <c r="J262" s="1" t="s">
        <v>7191</v>
      </c>
      <c r="K262" s="2"/>
      <c r="L262" s="1">
        <v>-7.0</v>
      </c>
      <c r="M262" s="1"/>
      <c r="N262" s="1">
        <v>7.616</v>
      </c>
      <c r="O262" s="1" t="s">
        <v>6362</v>
      </c>
      <c r="P262" s="1" t="s">
        <v>176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1" t="s">
        <v>24</v>
      </c>
      <c r="B263" s="1" t="s">
        <v>17</v>
      </c>
      <c r="C263" s="3">
        <v>429.0</v>
      </c>
      <c r="D263" s="1">
        <v>0.0</v>
      </c>
      <c r="E263" s="1" t="s">
        <v>25</v>
      </c>
      <c r="F263" s="1" t="s">
        <v>18</v>
      </c>
      <c r="G263" s="1" t="s">
        <v>19</v>
      </c>
      <c r="H263" s="1" t="s">
        <v>7192</v>
      </c>
      <c r="I263" s="1" t="s">
        <v>7193</v>
      </c>
      <c r="J263" s="1" t="s">
        <v>7193</v>
      </c>
      <c r="K263" s="2"/>
      <c r="L263" s="1">
        <v>-5.0</v>
      </c>
      <c r="M263" s="1"/>
      <c r="N263" s="1">
        <v>9.03305</v>
      </c>
      <c r="O263" s="1" t="s">
        <v>6362</v>
      </c>
      <c r="P263" s="1" t="s">
        <v>7194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1" t="s">
        <v>29</v>
      </c>
      <c r="B264" s="1" t="s">
        <v>17</v>
      </c>
      <c r="C264" s="1">
        <v>378.0</v>
      </c>
      <c r="D264" s="1">
        <v>0.0</v>
      </c>
      <c r="E264" s="1" t="s">
        <v>7195</v>
      </c>
      <c r="F264" s="1" t="s">
        <v>18</v>
      </c>
      <c r="G264" s="1" t="s">
        <v>19</v>
      </c>
      <c r="H264" s="1" t="s">
        <v>7196</v>
      </c>
      <c r="I264" s="1" t="s">
        <v>7197</v>
      </c>
      <c r="J264" s="1" t="s">
        <v>7197</v>
      </c>
      <c r="K264" s="2"/>
      <c r="L264" s="1">
        <v>0.0</v>
      </c>
      <c r="M264" s="1"/>
      <c r="N264" s="1">
        <v>15.879366666666666</v>
      </c>
      <c r="O264" s="1" t="s">
        <v>6362</v>
      </c>
      <c r="P264" s="1" t="s">
        <v>7198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1" t="s">
        <v>29</v>
      </c>
      <c r="B265" s="1" t="s">
        <v>17</v>
      </c>
      <c r="C265" s="1">
        <v>593.0</v>
      </c>
      <c r="D265" s="1">
        <v>0.0</v>
      </c>
      <c r="E265" s="1" t="s">
        <v>6810</v>
      </c>
      <c r="F265" s="1" t="s">
        <v>18</v>
      </c>
      <c r="G265" s="1" t="s">
        <v>19</v>
      </c>
      <c r="H265" s="1" t="s">
        <v>7199</v>
      </c>
      <c r="I265" s="1" t="s">
        <v>7200</v>
      </c>
      <c r="J265" s="1" t="s">
        <v>7200</v>
      </c>
      <c r="K265" s="2"/>
      <c r="L265" s="1">
        <v>-2.0</v>
      </c>
      <c r="M265" s="1"/>
      <c r="N265" s="1">
        <v>17.814583333333335</v>
      </c>
      <c r="O265" s="1" t="s">
        <v>6362</v>
      </c>
      <c r="P265" s="1" t="s">
        <v>7201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1" t="s">
        <v>24</v>
      </c>
      <c r="B266" s="1" t="s">
        <v>17</v>
      </c>
      <c r="C266" s="3">
        <v>563.0</v>
      </c>
      <c r="D266" s="1">
        <v>0.0</v>
      </c>
      <c r="E266" s="1" t="s">
        <v>25</v>
      </c>
      <c r="F266" s="1" t="s">
        <v>18</v>
      </c>
      <c r="G266" s="1" t="s">
        <v>19</v>
      </c>
      <c r="H266" s="1" t="s">
        <v>7202</v>
      </c>
      <c r="I266" s="1" t="s">
        <v>7203</v>
      </c>
      <c r="J266" s="1" t="s">
        <v>7203</v>
      </c>
      <c r="K266" s="2"/>
      <c r="L266" s="1">
        <v>-9.0</v>
      </c>
      <c r="M266" s="1"/>
      <c r="N266" s="1">
        <v>10.4705</v>
      </c>
      <c r="O266" s="1" t="s">
        <v>6362</v>
      </c>
      <c r="P266" s="1" t="s">
        <v>7204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1" t="s">
        <v>37</v>
      </c>
      <c r="B267" s="1" t="s">
        <v>17</v>
      </c>
      <c r="C267" s="3">
        <v>287.0</v>
      </c>
      <c r="D267" s="1">
        <v>67.0</v>
      </c>
      <c r="E267" s="2"/>
      <c r="F267" s="1" t="s">
        <v>38</v>
      </c>
      <c r="G267" s="1" t="s">
        <v>45</v>
      </c>
      <c r="H267" s="1" t="s">
        <v>7205</v>
      </c>
      <c r="I267" s="1" t="s">
        <v>7206</v>
      </c>
      <c r="J267" s="1" t="s">
        <v>7206</v>
      </c>
      <c r="K267" s="2"/>
      <c r="L267" s="1">
        <v>-15.0</v>
      </c>
      <c r="M267" s="1"/>
      <c r="N267" s="1">
        <v>3.7276666666666665</v>
      </c>
      <c r="O267" s="1" t="s">
        <v>2254</v>
      </c>
      <c r="P267" s="1" t="s">
        <v>7207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1" t="s">
        <v>24</v>
      </c>
      <c r="B268" s="1" t="s">
        <v>17</v>
      </c>
      <c r="C268" s="3">
        <v>329.0</v>
      </c>
      <c r="D268" s="1">
        <v>0.0</v>
      </c>
      <c r="E268" s="1" t="s">
        <v>25</v>
      </c>
      <c r="F268" s="1" t="s">
        <v>18</v>
      </c>
      <c r="G268" s="1" t="s">
        <v>19</v>
      </c>
      <c r="H268" s="1" t="s">
        <v>7208</v>
      </c>
      <c r="I268" s="1" t="s">
        <v>7209</v>
      </c>
      <c r="J268" s="1" t="s">
        <v>7209</v>
      </c>
      <c r="K268" s="2"/>
      <c r="L268" s="1">
        <v>-9.0</v>
      </c>
      <c r="M268" s="1"/>
      <c r="N268" s="1">
        <v>5.64765</v>
      </c>
      <c r="O268" s="1" t="s">
        <v>6362</v>
      </c>
      <c r="P268" s="1" t="s">
        <v>7210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1" t="s">
        <v>117</v>
      </c>
      <c r="B269" s="1" t="s">
        <v>17</v>
      </c>
      <c r="C269" s="3">
        <v>498.0</v>
      </c>
      <c r="D269" s="1">
        <v>0.0</v>
      </c>
      <c r="E269" s="2"/>
      <c r="F269" s="1" t="s">
        <v>38</v>
      </c>
      <c r="G269" s="1" t="s">
        <v>45</v>
      </c>
      <c r="H269" s="1" t="s">
        <v>7211</v>
      </c>
      <c r="I269" s="1" t="s">
        <v>7212</v>
      </c>
      <c r="J269" s="1" t="s">
        <v>7212</v>
      </c>
      <c r="K269" s="2"/>
      <c r="L269" s="1">
        <v>4.0</v>
      </c>
      <c r="M269" s="1"/>
      <c r="N269" s="1">
        <v>9.146416666666667</v>
      </c>
      <c r="O269" s="1" t="s">
        <v>120</v>
      </c>
      <c r="P269" s="1" t="s">
        <v>7213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2"/>
      <c r="B272" s="2"/>
      <c r="C272" s="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2"/>
      <c r="B277" s="2"/>
      <c r="C277" s="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2"/>
      <c r="B286" s="2"/>
      <c r="C286" s="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2"/>
      <c r="B291" s="2"/>
      <c r="C291" s="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2"/>
      <c r="B294" s="2"/>
      <c r="C294" s="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2"/>
      <c r="B299" s="2"/>
      <c r="C299" s="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2"/>
      <c r="B301" s="2"/>
      <c r="C301" s="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2"/>
      <c r="B302" s="2"/>
      <c r="C302" s="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2"/>
      <c r="B305" s="2"/>
      <c r="C305" s="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2"/>
      <c r="B306" s="2"/>
      <c r="C306" s="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2"/>
      <c r="B311" s="2"/>
      <c r="C311" s="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2"/>
      <c r="B315" s="2"/>
      <c r="C315" s="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2"/>
      <c r="B320" s="4"/>
      <c r="C320" s="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2"/>
      <c r="B328" s="2"/>
      <c r="C328" s="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2"/>
      <c r="B329" s="2"/>
      <c r="C329" s="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2"/>
      <c r="B335" s="2"/>
      <c r="C335" s="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2"/>
      <c r="B356" s="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2"/>
      <c r="B357" s="2"/>
      <c r="C357" s="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2"/>
      <c r="B370" s="2"/>
      <c r="C370" s="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2"/>
      <c r="B376" s="2"/>
      <c r="C376" s="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2"/>
      <c r="B378" s="2"/>
      <c r="C378" s="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2"/>
      <c r="B381" s="2"/>
      <c r="C381" s="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2"/>
      <c r="B382" s="2"/>
      <c r="C382" s="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2"/>
      <c r="B383" s="2"/>
      <c r="C383" s="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2"/>
      <c r="B385" s="2"/>
      <c r="C385" s="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2"/>
      <c r="B388" s="2"/>
      <c r="C388" s="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2"/>
      <c r="B389" s="2"/>
      <c r="C389" s="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2"/>
      <c r="B401" s="2"/>
      <c r="C401" s="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2"/>
      <c r="B405" s="2"/>
      <c r="C405" s="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2"/>
      <c r="B406" s="2"/>
      <c r="C406" s="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2"/>
      <c r="B411" s="2"/>
      <c r="C411" s="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2"/>
      <c r="B416" s="2"/>
      <c r="C416" s="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2"/>
      <c r="B426" s="2"/>
      <c r="C426" s="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2"/>
      <c r="B428" s="2"/>
      <c r="C428" s="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2"/>
      <c r="B432" s="2"/>
      <c r="C432" s="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2"/>
      <c r="B434" s="2"/>
      <c r="C434" s="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2"/>
      <c r="B454" s="2"/>
      <c r="C454" s="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2"/>
      <c r="B456" s="2"/>
      <c r="C456" s="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2"/>
      <c r="B457" s="2"/>
      <c r="C457" s="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2"/>
      <c r="B467" s="2"/>
      <c r="C467" s="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2"/>
      <c r="B473" s="2"/>
      <c r="C473" s="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2"/>
      <c r="B496" s="2"/>
      <c r="C496" s="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2"/>
      <c r="B501" s="2"/>
      <c r="C501" s="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2"/>
      <c r="B516" s="2"/>
      <c r="C516" s="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2"/>
      <c r="B520" s="2"/>
      <c r="C520" s="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2"/>
      <c r="B536" s="2"/>
      <c r="C536" s="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2"/>
      <c r="B540" s="2"/>
      <c r="C540" s="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2"/>
      <c r="B542" s="2"/>
      <c r="C542" s="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S552" s="2"/>
      <c r="T552" s="2"/>
      <c r="U552" s="2"/>
      <c r="V552" s="2"/>
      <c r="W552" s="2"/>
      <c r="X552" s="2"/>
      <c r="Y552" s="2"/>
      <c r="Z552" s="2"/>
      <c r="AB552" s="2"/>
      <c r="AC552" s="2"/>
      <c r="AD552" s="2"/>
      <c r="AE552" s="2"/>
      <c r="AF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S559" s="2"/>
      <c r="T559" s="2"/>
      <c r="U559" s="2"/>
      <c r="V559" s="2"/>
      <c r="W559" s="2"/>
      <c r="X559" s="2"/>
      <c r="Y559" s="2"/>
      <c r="Z559" s="2"/>
      <c r="AB559" s="2"/>
      <c r="AC559" s="2"/>
      <c r="AD559" s="2"/>
      <c r="AE559" s="2"/>
      <c r="AF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S569" s="2"/>
      <c r="T569" s="2"/>
      <c r="U569" s="2"/>
      <c r="V569" s="2"/>
      <c r="W569" s="2"/>
      <c r="X569" s="2"/>
      <c r="Y569" s="2"/>
      <c r="Z569" s="2"/>
      <c r="AB569" s="2"/>
      <c r="AC569" s="2"/>
      <c r="AD569" s="2"/>
      <c r="AE569" s="2"/>
      <c r="AF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2"/>
      <c r="B574" s="2"/>
      <c r="C574" s="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S575" s="2"/>
      <c r="T575" s="2"/>
      <c r="U575" s="2"/>
      <c r="V575" s="2"/>
      <c r="W575" s="2"/>
      <c r="X575" s="2"/>
      <c r="Y575" s="2"/>
      <c r="Z575" s="2"/>
      <c r="AB575" s="2"/>
      <c r="AC575" s="2"/>
      <c r="AD575" s="2"/>
      <c r="AE575" s="2"/>
      <c r="AF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S580" s="2"/>
      <c r="T580" s="2"/>
      <c r="U580" s="2"/>
      <c r="V580" s="2"/>
      <c r="W580" s="2"/>
      <c r="X580" s="2"/>
      <c r="Y580" s="2"/>
      <c r="Z580" s="2"/>
      <c r="AB580" s="2"/>
      <c r="AC580" s="2"/>
      <c r="AD580" s="2"/>
      <c r="AE580" s="2"/>
      <c r="AF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S582" s="2"/>
      <c r="T582" s="2"/>
      <c r="U582" s="2"/>
      <c r="V582" s="2"/>
      <c r="W582" s="2"/>
      <c r="X582" s="2"/>
      <c r="Y582" s="2"/>
      <c r="Z582" s="2"/>
      <c r="AB582" s="2"/>
      <c r="AC582" s="2"/>
      <c r="AD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S583" s="2"/>
      <c r="T583" s="2"/>
      <c r="U583" s="2"/>
      <c r="V583" s="2"/>
      <c r="W583" s="2"/>
      <c r="X583" s="2"/>
      <c r="Y583" s="2"/>
      <c r="Z583" s="2"/>
      <c r="AB583" s="2"/>
      <c r="AC583" s="2"/>
      <c r="AD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S586" s="2"/>
      <c r="T586" s="2"/>
      <c r="U586" s="2"/>
      <c r="V586" s="2"/>
      <c r="W586" s="2"/>
      <c r="X586" s="2"/>
      <c r="Y586" s="2"/>
      <c r="Z586" s="2"/>
      <c r="AB586" s="2"/>
      <c r="AC586" s="2"/>
      <c r="AD586" s="2"/>
      <c r="AE586" s="2"/>
      <c r="AF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S588" s="2"/>
      <c r="T588" s="2"/>
      <c r="U588" s="2"/>
      <c r="V588" s="2"/>
      <c r="W588" s="2"/>
      <c r="X588" s="2"/>
      <c r="Y588" s="2"/>
      <c r="Z588" s="2"/>
      <c r="AB588" s="2"/>
      <c r="AC588" s="2"/>
      <c r="AD588" s="2"/>
      <c r="AE588" s="2"/>
      <c r="AF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S589" s="2"/>
      <c r="T589" s="2"/>
      <c r="U589" s="2"/>
      <c r="V589" s="2"/>
      <c r="W589" s="2"/>
      <c r="X589" s="2"/>
      <c r="Y589" s="2"/>
      <c r="Z589" s="2"/>
      <c r="AB589" s="2"/>
      <c r="AC589" s="2"/>
      <c r="AD589" s="2"/>
      <c r="AE589" s="2"/>
      <c r="AF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S590" s="2"/>
      <c r="T590" s="2"/>
      <c r="U590" s="2"/>
      <c r="V590" s="2"/>
      <c r="W590" s="2"/>
      <c r="X590" s="2"/>
      <c r="Y590" s="2"/>
      <c r="Z590" s="2"/>
      <c r="AB590" s="2"/>
      <c r="AC590" s="2"/>
      <c r="AD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S591" s="2"/>
      <c r="T591" s="2"/>
      <c r="U591" s="2"/>
      <c r="V591" s="2"/>
      <c r="W591" s="2"/>
      <c r="X591" s="2"/>
      <c r="Y591" s="2"/>
      <c r="Z591" s="2"/>
      <c r="AB591" s="2"/>
      <c r="AC591" s="2"/>
      <c r="AD591" s="2"/>
      <c r="AE591" s="2"/>
      <c r="AF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S593" s="2"/>
      <c r="T593" s="2"/>
      <c r="U593" s="2"/>
      <c r="V593" s="2"/>
      <c r="W593" s="2"/>
      <c r="X593" s="2"/>
      <c r="Y593" s="2"/>
      <c r="Z593" s="2"/>
      <c r="AB593" s="2"/>
      <c r="AC593" s="2"/>
      <c r="AD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S596" s="2"/>
      <c r="T596" s="2"/>
      <c r="U596" s="2"/>
      <c r="V596" s="2"/>
      <c r="W596" s="2"/>
      <c r="X596" s="2"/>
      <c r="Y596" s="2"/>
      <c r="Z596" s="2"/>
      <c r="AB596" s="2"/>
      <c r="AC596" s="2"/>
      <c r="AD596" s="2"/>
      <c r="AE596" s="2"/>
      <c r="AF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S599" s="2"/>
      <c r="T599" s="2"/>
      <c r="U599" s="2"/>
      <c r="V599" s="2"/>
      <c r="W599" s="2"/>
      <c r="X599" s="2"/>
      <c r="Y599" s="2"/>
      <c r="Z599" s="2"/>
      <c r="AB599" s="2"/>
      <c r="AC599" s="2"/>
      <c r="AD599" s="2"/>
      <c r="AE599" s="2"/>
      <c r="AF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S600" s="2"/>
      <c r="T600" s="2"/>
      <c r="U600" s="2"/>
      <c r="V600" s="2"/>
      <c r="W600" s="2"/>
      <c r="X600" s="2"/>
      <c r="Y600" s="2"/>
      <c r="Z600" s="2"/>
      <c r="AB600" s="2"/>
      <c r="AC600" s="2"/>
      <c r="AD600" s="2"/>
      <c r="AE600" s="2"/>
      <c r="AF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S601" s="2"/>
      <c r="T601" s="2"/>
      <c r="U601" s="2"/>
      <c r="V601" s="2"/>
      <c r="W601" s="2"/>
      <c r="X601" s="2"/>
      <c r="Y601" s="2"/>
      <c r="Z601" s="2"/>
      <c r="AB601" s="2"/>
      <c r="AC601" s="2"/>
      <c r="AD601" s="2"/>
      <c r="AE601" s="2"/>
      <c r="AF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S608" s="2"/>
      <c r="T608" s="2"/>
      <c r="U608" s="2"/>
      <c r="V608" s="2"/>
      <c r="W608" s="2"/>
      <c r="X608" s="2"/>
      <c r="Y608" s="2"/>
      <c r="Z608" s="2"/>
      <c r="AB608" s="2"/>
      <c r="AC608" s="2"/>
      <c r="AD608" s="2"/>
      <c r="AE608" s="2"/>
      <c r="AF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S609" s="2"/>
      <c r="T609" s="2"/>
      <c r="U609" s="2"/>
      <c r="V609" s="2"/>
      <c r="W609" s="2"/>
      <c r="X609" s="2"/>
      <c r="Y609" s="2"/>
      <c r="Z609" s="2"/>
      <c r="AB609" s="2"/>
      <c r="AC609" s="2"/>
      <c r="AD609" s="2"/>
      <c r="AE609" s="2"/>
      <c r="AF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S610" s="2"/>
      <c r="T610" s="2"/>
      <c r="U610" s="2"/>
      <c r="V610" s="2"/>
      <c r="W610" s="2"/>
      <c r="X610" s="2"/>
      <c r="Y610" s="2"/>
      <c r="Z610" s="2"/>
      <c r="AB610" s="2"/>
      <c r="AC610" s="2"/>
      <c r="AD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S611" s="2"/>
      <c r="T611" s="2"/>
      <c r="U611" s="2"/>
      <c r="V611" s="2"/>
      <c r="W611" s="2"/>
      <c r="X611" s="2"/>
      <c r="Y611" s="2"/>
      <c r="Z611" s="2"/>
      <c r="AB611" s="2"/>
      <c r="AC611" s="2"/>
      <c r="AD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S613" s="2"/>
      <c r="T613" s="2"/>
      <c r="U613" s="2"/>
      <c r="V613" s="2"/>
      <c r="W613" s="2"/>
      <c r="X613" s="2"/>
      <c r="Y613" s="2"/>
      <c r="Z613" s="2"/>
      <c r="AB613" s="2"/>
      <c r="AC613" s="2"/>
      <c r="AD613" s="2"/>
      <c r="AE613" s="2"/>
      <c r="AF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S614" s="2"/>
      <c r="T614" s="2"/>
      <c r="U614" s="2"/>
      <c r="V614" s="2"/>
      <c r="W614" s="2"/>
      <c r="X614" s="2"/>
      <c r="Y614" s="2"/>
      <c r="Z614" s="2"/>
      <c r="AB614" s="2"/>
      <c r="AC614" s="2"/>
      <c r="AD614" s="2"/>
      <c r="AE614" s="2"/>
      <c r="AF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S617" s="2"/>
      <c r="T617" s="2"/>
      <c r="U617" s="2"/>
      <c r="V617" s="2"/>
      <c r="W617" s="2"/>
      <c r="X617" s="2"/>
      <c r="Y617" s="2"/>
      <c r="Z617" s="2"/>
      <c r="AB617" s="2"/>
      <c r="AC617" s="2"/>
      <c r="AD617" s="2"/>
      <c r="AE617" s="2"/>
      <c r="AF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S619" s="2"/>
      <c r="T619" s="2"/>
      <c r="U619" s="2"/>
      <c r="V619" s="2"/>
      <c r="W619" s="2"/>
      <c r="X619" s="2"/>
      <c r="Y619" s="2"/>
      <c r="Z619" s="2"/>
      <c r="AB619" s="2"/>
      <c r="AC619" s="2"/>
      <c r="AD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S620" s="2"/>
      <c r="T620" s="2"/>
      <c r="U620" s="2"/>
      <c r="V620" s="2"/>
      <c r="W620" s="2"/>
      <c r="X620" s="2"/>
      <c r="Y620" s="2"/>
      <c r="Z620" s="2"/>
      <c r="AB620" s="2"/>
      <c r="AC620" s="2"/>
      <c r="AD620" s="2"/>
      <c r="AE620" s="2"/>
      <c r="AF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S624" s="2"/>
      <c r="T624" s="2"/>
      <c r="U624" s="2"/>
      <c r="V624" s="2"/>
      <c r="W624" s="2"/>
      <c r="X624" s="2"/>
      <c r="Y624" s="2"/>
      <c r="Z624" s="2"/>
      <c r="AB624" s="2"/>
      <c r="AC624" s="2"/>
      <c r="AD624" s="2"/>
      <c r="AE624" s="2"/>
      <c r="AF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S625" s="2"/>
      <c r="T625" s="2"/>
      <c r="U625" s="2"/>
      <c r="V625" s="2"/>
      <c r="W625" s="2"/>
      <c r="X625" s="2"/>
      <c r="Y625" s="2"/>
      <c r="Z625" s="2"/>
      <c r="AB625" s="2"/>
      <c r="AC625" s="2"/>
      <c r="AD625" s="2"/>
      <c r="AE625" s="2"/>
      <c r="AF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S628" s="2"/>
      <c r="T628" s="2"/>
      <c r="U628" s="2"/>
      <c r="V628" s="2"/>
      <c r="W628" s="2"/>
      <c r="X628" s="2"/>
      <c r="Y628" s="2"/>
      <c r="Z628" s="2"/>
      <c r="AB628" s="2"/>
      <c r="AC628" s="2"/>
      <c r="AD628" s="2"/>
      <c r="AE628" s="2"/>
      <c r="AF628" s="2"/>
    </row>
    <row r="629">
      <c r="A629" s="2"/>
      <c r="B629" s="2"/>
      <c r="C629" s="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S629" s="2"/>
      <c r="T629" s="2"/>
      <c r="U629" s="2"/>
      <c r="V629" s="2"/>
      <c r="W629" s="2"/>
      <c r="X629" s="2"/>
      <c r="Y629" s="2"/>
      <c r="Z629" s="2"/>
      <c r="AB629" s="2"/>
      <c r="AC629" s="2"/>
      <c r="AD629" s="2"/>
      <c r="AE629" s="2"/>
      <c r="AF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S631" s="2"/>
      <c r="T631" s="2"/>
      <c r="U631" s="2"/>
      <c r="V631" s="2"/>
      <c r="W631" s="2"/>
      <c r="X631" s="2"/>
      <c r="Y631" s="2"/>
      <c r="Z631" s="2"/>
      <c r="AB631" s="2"/>
      <c r="AC631" s="2"/>
      <c r="AD631" s="2"/>
      <c r="AE631" s="2"/>
      <c r="AF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S634" s="2"/>
      <c r="T634" s="2"/>
      <c r="U634" s="2"/>
      <c r="V634" s="2"/>
      <c r="W634" s="2"/>
      <c r="X634" s="2"/>
      <c r="Y634" s="2"/>
      <c r="Z634" s="2"/>
      <c r="AB634" s="2"/>
      <c r="AC634" s="2"/>
      <c r="AD634" s="2"/>
      <c r="AE634" s="2"/>
      <c r="AF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S635" s="2"/>
      <c r="T635" s="2"/>
      <c r="U635" s="2"/>
      <c r="V635" s="2"/>
      <c r="W635" s="2"/>
      <c r="X635" s="2"/>
      <c r="Y635" s="2"/>
      <c r="Z635" s="2"/>
      <c r="AB635" s="2"/>
      <c r="AC635" s="2"/>
      <c r="AD635" s="2"/>
      <c r="AE635" s="2"/>
      <c r="AF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S636" s="2"/>
      <c r="T636" s="2"/>
      <c r="U636" s="2"/>
      <c r="V636" s="2"/>
      <c r="W636" s="2"/>
      <c r="X636" s="2"/>
      <c r="Y636" s="2"/>
      <c r="Z636" s="2"/>
      <c r="AB636" s="2"/>
      <c r="AC636" s="2"/>
      <c r="AD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S638" s="2"/>
      <c r="T638" s="2"/>
      <c r="U638" s="2"/>
      <c r="V638" s="2"/>
      <c r="W638" s="2"/>
      <c r="X638" s="2"/>
      <c r="Y638" s="2"/>
      <c r="Z638" s="2"/>
      <c r="AB638" s="2"/>
      <c r="AC638" s="2"/>
      <c r="AD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S639" s="2"/>
      <c r="T639" s="2"/>
      <c r="U639" s="2"/>
      <c r="V639" s="2"/>
      <c r="W639" s="2"/>
      <c r="X639" s="2"/>
      <c r="Y639" s="2"/>
      <c r="Z639" s="2"/>
      <c r="AB639" s="2"/>
      <c r="AC639" s="2"/>
      <c r="AD639" s="2"/>
      <c r="AE639" s="2"/>
      <c r="AF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S640" s="2"/>
      <c r="T640" s="2"/>
      <c r="U640" s="2"/>
      <c r="V640" s="2"/>
      <c r="W640" s="2"/>
      <c r="X640" s="2"/>
      <c r="Y640" s="2"/>
      <c r="Z640" s="2"/>
      <c r="AB640" s="2"/>
      <c r="AC640" s="2"/>
      <c r="AD640" s="2"/>
      <c r="AE640" s="2"/>
      <c r="AF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S641" s="2"/>
      <c r="T641" s="2"/>
      <c r="U641" s="2"/>
      <c r="V641" s="2"/>
      <c r="W641" s="2"/>
      <c r="X641" s="2"/>
      <c r="Y641" s="2"/>
      <c r="Z641" s="2"/>
      <c r="AB641" s="2"/>
      <c r="AC641" s="2"/>
      <c r="AD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S644" s="2"/>
      <c r="T644" s="2"/>
      <c r="U644" s="2"/>
      <c r="V644" s="2"/>
      <c r="W644" s="2"/>
      <c r="X644" s="2"/>
      <c r="Y644" s="2"/>
      <c r="Z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S645" s="2"/>
      <c r="T645" s="2"/>
      <c r="U645" s="2"/>
      <c r="V645" s="2"/>
      <c r="W645" s="2"/>
      <c r="X645" s="2"/>
      <c r="Y645" s="2"/>
      <c r="Z645" s="2"/>
      <c r="AB645" s="2"/>
      <c r="AC645" s="2"/>
      <c r="AD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S646" s="2"/>
      <c r="T646" s="2"/>
      <c r="U646" s="2"/>
      <c r="V646" s="2"/>
      <c r="W646" s="2"/>
      <c r="X646" s="2"/>
      <c r="Y646" s="2"/>
      <c r="Z646" s="2"/>
      <c r="AB646" s="2"/>
      <c r="AC646" s="2"/>
      <c r="AD646" s="2"/>
      <c r="AE646" s="2"/>
      <c r="AF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S649" s="2"/>
      <c r="T649" s="2"/>
      <c r="U649" s="2"/>
      <c r="V649" s="2"/>
      <c r="W649" s="2"/>
      <c r="X649" s="2"/>
      <c r="Y649" s="2"/>
      <c r="Z649" s="2"/>
      <c r="AB649" s="2"/>
      <c r="AC649" s="2"/>
      <c r="AD649" s="2"/>
      <c r="AE649" s="2"/>
      <c r="AF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O650" s="2"/>
      <c r="P650" s="2"/>
      <c r="Q650" s="2"/>
      <c r="S650" s="2"/>
      <c r="T650" s="2"/>
      <c r="U650" s="2"/>
      <c r="V650" s="2"/>
      <c r="W650" s="2"/>
      <c r="X650" s="2"/>
      <c r="Y650" s="2"/>
      <c r="Z650" s="2"/>
      <c r="AB650" s="2"/>
      <c r="AC650" s="2"/>
      <c r="AD650" s="2"/>
      <c r="AE650" s="2"/>
      <c r="AF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S651" s="2"/>
      <c r="T651" s="2"/>
      <c r="U651" s="2"/>
      <c r="V651" s="2"/>
      <c r="W651" s="2"/>
      <c r="X651" s="2"/>
      <c r="Y651" s="2"/>
      <c r="Z651" s="2"/>
      <c r="AB651" s="2"/>
      <c r="AC651" s="2"/>
      <c r="AD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S653" s="2"/>
      <c r="T653" s="2"/>
      <c r="U653" s="2"/>
      <c r="V653" s="2"/>
      <c r="W653" s="2"/>
      <c r="X653" s="2"/>
      <c r="Y653" s="2"/>
      <c r="Z653" s="2"/>
      <c r="AB653" s="2"/>
      <c r="AC653" s="2"/>
      <c r="AD653" s="2"/>
      <c r="AE653" s="2"/>
      <c r="AF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S654" s="2"/>
      <c r="T654" s="2"/>
      <c r="U654" s="2"/>
      <c r="V654" s="2"/>
      <c r="W654" s="2"/>
      <c r="X654" s="2"/>
      <c r="Y654" s="2"/>
      <c r="Z654" s="2"/>
      <c r="AB654" s="2"/>
      <c r="AC654" s="2"/>
      <c r="AD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O660" s="2"/>
      <c r="P660" s="2"/>
      <c r="Q660" s="2"/>
      <c r="S660" s="2"/>
      <c r="T660" s="2"/>
      <c r="U660" s="2"/>
      <c r="V660" s="2"/>
      <c r="W660" s="2"/>
      <c r="X660" s="2"/>
      <c r="Y660" s="2"/>
      <c r="Z660" s="2"/>
      <c r="AB660" s="2"/>
      <c r="AC660" s="2"/>
      <c r="AD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S661" s="2"/>
      <c r="T661" s="2"/>
      <c r="U661" s="2"/>
      <c r="V661" s="2"/>
      <c r="W661" s="2"/>
      <c r="X661" s="2"/>
      <c r="Y661" s="2"/>
      <c r="Z661" s="2"/>
      <c r="AB661" s="2"/>
      <c r="AC661" s="2"/>
      <c r="AD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T662" s="2"/>
      <c r="U662" s="2"/>
      <c r="V662" s="2"/>
      <c r="W662" s="2"/>
      <c r="X662" s="2"/>
      <c r="Y662" s="2"/>
      <c r="Z662" s="2"/>
      <c r="AB662" s="2"/>
      <c r="AC662" s="2"/>
      <c r="AD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O663" s="2"/>
      <c r="P663" s="2"/>
      <c r="Q663" s="2"/>
      <c r="S663" s="2"/>
      <c r="T663" s="2"/>
      <c r="U663" s="2"/>
      <c r="V663" s="2"/>
      <c r="W663" s="2"/>
      <c r="X663" s="2"/>
      <c r="Y663" s="2"/>
      <c r="Z663" s="2"/>
      <c r="AB663" s="2"/>
      <c r="AC663" s="2"/>
      <c r="AD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O664" s="2"/>
      <c r="P664" s="2"/>
      <c r="Q664" s="2"/>
      <c r="S664" s="2"/>
      <c r="T664" s="2"/>
      <c r="U664" s="2"/>
      <c r="V664" s="2"/>
      <c r="W664" s="2"/>
      <c r="X664" s="2"/>
      <c r="Y664" s="2"/>
      <c r="Z664" s="2"/>
      <c r="AB664" s="2"/>
      <c r="AC664" s="2"/>
      <c r="AD664" s="2"/>
      <c r="AE664" s="2"/>
      <c r="AF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S665" s="2"/>
      <c r="T665" s="2"/>
      <c r="U665" s="2"/>
      <c r="V665" s="2"/>
      <c r="W665" s="2"/>
      <c r="X665" s="2"/>
      <c r="Y665" s="2"/>
      <c r="Z665" s="2"/>
      <c r="AB665" s="2"/>
      <c r="AC665" s="2"/>
      <c r="AD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T666" s="2"/>
      <c r="U666" s="2"/>
      <c r="V666" s="2"/>
      <c r="W666" s="2"/>
      <c r="X666" s="2"/>
      <c r="Y666" s="2"/>
      <c r="Z666" s="2"/>
      <c r="AB666" s="2"/>
      <c r="AC666" s="2"/>
      <c r="AD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S667" s="2"/>
      <c r="T667" s="2"/>
      <c r="U667" s="2"/>
      <c r="V667" s="2"/>
      <c r="W667" s="2"/>
      <c r="X667" s="2"/>
      <c r="Y667" s="2"/>
      <c r="Z667" s="2"/>
      <c r="AB667" s="2"/>
      <c r="AC667" s="2"/>
      <c r="AD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O668" s="2"/>
      <c r="P668" s="2"/>
      <c r="Q668" s="2"/>
      <c r="S668" s="2"/>
      <c r="T668" s="2"/>
      <c r="U668" s="2"/>
      <c r="V668" s="2"/>
      <c r="W668" s="2"/>
      <c r="X668" s="2"/>
      <c r="Y668" s="2"/>
      <c r="Z668" s="2"/>
      <c r="AB668" s="2"/>
      <c r="AC668" s="2"/>
      <c r="AD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S670" s="2"/>
      <c r="T670" s="2"/>
      <c r="U670" s="2"/>
      <c r="V670" s="2"/>
      <c r="W670" s="2"/>
      <c r="X670" s="2"/>
      <c r="Y670" s="2"/>
      <c r="Z670" s="2"/>
      <c r="AB670" s="2"/>
      <c r="AC670" s="2"/>
      <c r="AD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O672" s="2"/>
      <c r="P672" s="2"/>
      <c r="Q672" s="2"/>
      <c r="S672" s="2"/>
      <c r="T672" s="2"/>
      <c r="U672" s="2"/>
      <c r="V672" s="2"/>
      <c r="W672" s="2"/>
      <c r="X672" s="2"/>
      <c r="Y672" s="2"/>
      <c r="Z672" s="2"/>
      <c r="AB672" s="2"/>
      <c r="AC672" s="2"/>
      <c r="AD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S674" s="2"/>
      <c r="T674" s="2"/>
      <c r="U674" s="2"/>
      <c r="V674" s="2"/>
      <c r="W674" s="2"/>
      <c r="X674" s="2"/>
      <c r="Y674" s="2"/>
      <c r="Z674" s="2"/>
      <c r="AB674" s="2"/>
      <c r="AC674" s="2"/>
      <c r="AD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S675" s="2"/>
      <c r="T675" s="2"/>
      <c r="U675" s="2"/>
      <c r="V675" s="2"/>
      <c r="W675" s="2"/>
      <c r="X675" s="2"/>
      <c r="Y675" s="2"/>
      <c r="Z675" s="2"/>
      <c r="AB675" s="2"/>
      <c r="AC675" s="2"/>
      <c r="AD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S676" s="2"/>
      <c r="T676" s="2"/>
      <c r="U676" s="2"/>
      <c r="V676" s="2"/>
      <c r="W676" s="2"/>
      <c r="X676" s="2"/>
      <c r="Y676" s="2"/>
      <c r="Z676" s="2"/>
      <c r="AB676" s="2"/>
      <c r="AC676" s="2"/>
      <c r="AD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O677" s="2"/>
      <c r="P677" s="2"/>
      <c r="Q677" s="2"/>
      <c r="S677" s="2"/>
      <c r="T677" s="2"/>
      <c r="U677" s="2"/>
      <c r="V677" s="2"/>
      <c r="W677" s="2"/>
      <c r="X677" s="2"/>
      <c r="Y677" s="2"/>
      <c r="Z677" s="2"/>
      <c r="AB677" s="2"/>
      <c r="AC677" s="2"/>
      <c r="AD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T678" s="2"/>
      <c r="U678" s="2"/>
      <c r="V678" s="2"/>
      <c r="W678" s="2"/>
      <c r="X678" s="2"/>
      <c r="Y678" s="2"/>
      <c r="Z678" s="2"/>
      <c r="AB678" s="2"/>
      <c r="AC678" s="2"/>
      <c r="AD678" s="2"/>
      <c r="AE678" s="2"/>
      <c r="AF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S679" s="2"/>
      <c r="T679" s="2"/>
      <c r="U679" s="2"/>
      <c r="V679" s="2"/>
      <c r="W679" s="2"/>
      <c r="X679" s="2"/>
      <c r="Y679" s="2"/>
      <c r="Z679" s="2"/>
      <c r="AB679" s="2"/>
      <c r="AC679" s="2"/>
      <c r="AD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S681" s="2"/>
      <c r="T681" s="2"/>
      <c r="U681" s="2"/>
      <c r="V681" s="2"/>
      <c r="W681" s="2"/>
      <c r="X681" s="2"/>
      <c r="Y681" s="2"/>
      <c r="Z681" s="2"/>
      <c r="AB681" s="2"/>
      <c r="AC681" s="2"/>
      <c r="AD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S682" s="2"/>
      <c r="T682" s="2"/>
      <c r="U682" s="2"/>
      <c r="V682" s="2"/>
      <c r="W682" s="2"/>
      <c r="X682" s="2"/>
      <c r="Y682" s="2"/>
      <c r="Z682" s="2"/>
      <c r="AB682" s="2"/>
      <c r="AC682" s="2"/>
      <c r="AD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S683" s="2"/>
      <c r="T683" s="2"/>
      <c r="U683" s="2"/>
      <c r="V683" s="2"/>
      <c r="W683" s="2"/>
      <c r="X683" s="2"/>
      <c r="Y683" s="2"/>
      <c r="Z683" s="2"/>
      <c r="AB683" s="2"/>
      <c r="AC683" s="2"/>
      <c r="AD683" s="2"/>
      <c r="AE683" s="2"/>
      <c r="AF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O684" s="2"/>
      <c r="P684" s="2"/>
      <c r="Q684" s="2"/>
      <c r="S684" s="2"/>
      <c r="T684" s="2"/>
      <c r="U684" s="2"/>
      <c r="V684" s="2"/>
      <c r="W684" s="2"/>
      <c r="X684" s="2"/>
      <c r="Y684" s="2"/>
      <c r="Z684" s="2"/>
      <c r="AB684" s="2"/>
      <c r="AC684" s="2"/>
      <c r="AD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O685" s="2"/>
      <c r="P685" s="2"/>
      <c r="Q685" s="2"/>
      <c r="S685" s="2"/>
      <c r="T685" s="2"/>
      <c r="U685" s="2"/>
      <c r="V685" s="2"/>
      <c r="W685" s="2"/>
      <c r="X685" s="2"/>
      <c r="Y685" s="2"/>
      <c r="Z685" s="2"/>
      <c r="AB685" s="2"/>
      <c r="AC685" s="2"/>
      <c r="AD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S686" s="2"/>
      <c r="T686" s="2"/>
      <c r="U686" s="2"/>
      <c r="V686" s="2"/>
      <c r="W686" s="2"/>
      <c r="X686" s="2"/>
      <c r="Y686" s="2"/>
      <c r="Z686" s="2"/>
      <c r="AB686" s="2"/>
      <c r="AC686" s="2"/>
      <c r="AD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S687" s="2"/>
      <c r="T687" s="2"/>
      <c r="U687" s="2"/>
      <c r="V687" s="2"/>
      <c r="W687" s="2"/>
      <c r="X687" s="2"/>
      <c r="Y687" s="2"/>
      <c r="Z687" s="2"/>
      <c r="AB687" s="2"/>
      <c r="AC687" s="2"/>
      <c r="AD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O688" s="2"/>
      <c r="P688" s="2"/>
      <c r="Q688" s="2"/>
      <c r="S688" s="2"/>
      <c r="T688" s="2"/>
      <c r="U688" s="2"/>
      <c r="V688" s="2"/>
      <c r="W688" s="2"/>
      <c r="X688" s="2"/>
      <c r="Y688" s="2"/>
      <c r="Z688" s="2"/>
      <c r="AB688" s="2"/>
      <c r="AC688" s="2"/>
      <c r="AD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S689" s="2"/>
      <c r="T689" s="2"/>
      <c r="U689" s="2"/>
      <c r="V689" s="2"/>
      <c r="W689" s="2"/>
      <c r="X689" s="2"/>
      <c r="Y689" s="2"/>
      <c r="Z689" s="2"/>
      <c r="AB689" s="2"/>
      <c r="AC689" s="2"/>
      <c r="AD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T692" s="2"/>
      <c r="U692" s="2"/>
      <c r="V692" s="2"/>
      <c r="W692" s="2"/>
      <c r="X692" s="2"/>
      <c r="Y692" s="2"/>
      <c r="Z692" s="2"/>
      <c r="AB692" s="2"/>
      <c r="AC692" s="2"/>
      <c r="AD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S694" s="2"/>
      <c r="T694" s="2"/>
      <c r="U694" s="2"/>
      <c r="V694" s="2"/>
      <c r="W694" s="2"/>
      <c r="X694" s="2"/>
      <c r="Y694" s="2"/>
      <c r="Z694" s="2"/>
      <c r="AB694" s="2"/>
      <c r="AC694" s="2"/>
      <c r="AD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S698" s="2"/>
      <c r="T698" s="2"/>
      <c r="U698" s="2"/>
      <c r="V698" s="2"/>
      <c r="W698" s="2"/>
      <c r="X698" s="2"/>
      <c r="Y698" s="2"/>
      <c r="Z698" s="2"/>
      <c r="AB698" s="2"/>
      <c r="AC698" s="2"/>
      <c r="AD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S699" s="2"/>
      <c r="T699" s="2"/>
      <c r="U699" s="2"/>
      <c r="V699" s="2"/>
      <c r="W699" s="2"/>
      <c r="X699" s="2"/>
      <c r="Y699" s="2"/>
      <c r="Z699" s="2"/>
      <c r="AB699" s="2"/>
      <c r="AC699" s="2"/>
      <c r="AD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S700" s="2"/>
      <c r="T700" s="2"/>
      <c r="U700" s="2"/>
      <c r="V700" s="2"/>
      <c r="W700" s="2"/>
      <c r="X700" s="2"/>
      <c r="Y700" s="2"/>
      <c r="Z700" s="2"/>
      <c r="AB700" s="2"/>
      <c r="AC700" s="2"/>
      <c r="AD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S702" s="2"/>
      <c r="T702" s="2"/>
      <c r="U702" s="2"/>
      <c r="V702" s="2"/>
      <c r="W702" s="2"/>
      <c r="X702" s="2"/>
      <c r="Y702" s="2"/>
      <c r="Z702" s="2"/>
      <c r="AB702" s="2"/>
      <c r="AC702" s="2"/>
      <c r="AD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O703" s="2"/>
      <c r="P703" s="2"/>
      <c r="Q703" s="2"/>
      <c r="S703" s="2"/>
      <c r="T703" s="2"/>
      <c r="U703" s="2"/>
      <c r="V703" s="2"/>
      <c r="W703" s="2"/>
      <c r="X703" s="2"/>
      <c r="Y703" s="2"/>
      <c r="Z703" s="2"/>
      <c r="AB703" s="2"/>
      <c r="AC703" s="2"/>
      <c r="AD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S704" s="2"/>
      <c r="T704" s="2"/>
      <c r="U704" s="2"/>
      <c r="V704" s="2"/>
      <c r="W704" s="2"/>
      <c r="X704" s="2"/>
      <c r="Y704" s="2"/>
      <c r="Z704" s="2"/>
      <c r="AB704" s="2"/>
      <c r="AC704" s="2"/>
      <c r="AD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O705" s="2"/>
      <c r="P705" s="2"/>
      <c r="Q705" s="2"/>
      <c r="S705" s="2"/>
      <c r="T705" s="2"/>
      <c r="U705" s="2"/>
      <c r="V705" s="2"/>
      <c r="W705" s="2"/>
      <c r="X705" s="2"/>
      <c r="Y705" s="2"/>
      <c r="Z705" s="2"/>
      <c r="AB705" s="2"/>
      <c r="AC705" s="2"/>
      <c r="AD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S706" s="2"/>
      <c r="T706" s="2"/>
      <c r="U706" s="2"/>
      <c r="V706" s="2"/>
      <c r="W706" s="2"/>
      <c r="X706" s="2"/>
      <c r="Y706" s="2"/>
      <c r="Z706" s="2"/>
      <c r="AB706" s="2"/>
      <c r="AC706" s="2"/>
      <c r="AD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O707" s="2"/>
      <c r="P707" s="2"/>
      <c r="Q707" s="2"/>
      <c r="S707" s="2"/>
      <c r="T707" s="2"/>
      <c r="U707" s="2"/>
      <c r="V707" s="2"/>
      <c r="W707" s="2"/>
      <c r="X707" s="2"/>
      <c r="Y707" s="2"/>
      <c r="Z707" s="2"/>
      <c r="AB707" s="2"/>
      <c r="AC707" s="2"/>
      <c r="AD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S708" s="2"/>
      <c r="T708" s="2"/>
      <c r="U708" s="2"/>
      <c r="V708" s="2"/>
      <c r="W708" s="2"/>
      <c r="X708" s="2"/>
      <c r="Y708" s="2"/>
      <c r="Z708" s="2"/>
      <c r="AB708" s="2"/>
      <c r="AC708" s="2"/>
      <c r="AD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S709" s="2"/>
      <c r="T709" s="2"/>
      <c r="U709" s="2"/>
      <c r="V709" s="2"/>
      <c r="W709" s="2"/>
      <c r="X709" s="2"/>
      <c r="Y709" s="2"/>
      <c r="Z709" s="2"/>
      <c r="AB709" s="2"/>
      <c r="AC709" s="2"/>
      <c r="AD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S710" s="2"/>
      <c r="T710" s="2"/>
      <c r="U710" s="2"/>
      <c r="V710" s="2"/>
      <c r="W710" s="2"/>
      <c r="X710" s="2"/>
      <c r="Y710" s="2"/>
      <c r="Z710" s="2"/>
      <c r="AB710" s="2"/>
      <c r="AC710" s="2"/>
      <c r="AD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S711" s="2"/>
      <c r="T711" s="2"/>
      <c r="U711" s="2"/>
      <c r="V711" s="2"/>
      <c r="W711" s="2"/>
      <c r="X711" s="2"/>
      <c r="Y711" s="2"/>
      <c r="Z711" s="2"/>
      <c r="AB711" s="2"/>
      <c r="AC711" s="2"/>
      <c r="AD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S712" s="2"/>
      <c r="T712" s="2"/>
      <c r="U712" s="2"/>
      <c r="V712" s="2"/>
      <c r="W712" s="2"/>
      <c r="X712" s="2"/>
      <c r="Y712" s="2"/>
      <c r="Z712" s="2"/>
      <c r="AB712" s="2"/>
      <c r="AC712" s="2"/>
      <c r="AD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S713" s="2"/>
      <c r="T713" s="2"/>
      <c r="U713" s="2"/>
      <c r="V713" s="2"/>
      <c r="W713" s="2"/>
      <c r="X713" s="2"/>
      <c r="Y713" s="2"/>
      <c r="Z713" s="2"/>
      <c r="AB713" s="2"/>
      <c r="AC713" s="2"/>
      <c r="AD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T714" s="2"/>
      <c r="U714" s="2"/>
      <c r="V714" s="2"/>
      <c r="W714" s="2"/>
      <c r="X714" s="2"/>
      <c r="Y714" s="2"/>
      <c r="Z714" s="2"/>
      <c r="AB714" s="2"/>
      <c r="AC714" s="2"/>
      <c r="AD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O715" s="2"/>
      <c r="P715" s="2"/>
      <c r="Q715" s="2"/>
      <c r="S715" s="2"/>
      <c r="T715" s="2"/>
      <c r="U715" s="2"/>
      <c r="V715" s="2"/>
      <c r="W715" s="2"/>
      <c r="X715" s="2"/>
      <c r="Y715" s="2"/>
      <c r="Z715" s="2"/>
      <c r="AB715" s="2"/>
      <c r="AC715" s="2"/>
      <c r="AD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S716" s="2"/>
      <c r="T716" s="2"/>
      <c r="U716" s="2"/>
      <c r="V716" s="2"/>
      <c r="W716" s="2"/>
      <c r="X716" s="2"/>
      <c r="Y716" s="2"/>
      <c r="Z716" s="2"/>
      <c r="AB716" s="2"/>
      <c r="AC716" s="2"/>
      <c r="AD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S720" s="2"/>
      <c r="T720" s="2"/>
      <c r="U720" s="2"/>
      <c r="V720" s="2"/>
      <c r="W720" s="2"/>
      <c r="X720" s="2"/>
      <c r="Y720" s="2"/>
      <c r="Z720" s="2"/>
      <c r="AB720" s="2"/>
      <c r="AC720" s="2"/>
      <c r="AD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2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O722" s="2"/>
      <c r="P722" s="2"/>
      <c r="Q722" s="2"/>
      <c r="S722" s="2"/>
      <c r="T722" s="2"/>
      <c r="U722" s="2"/>
      <c r="V722" s="2"/>
      <c r="W722" s="2"/>
      <c r="X722" s="2"/>
      <c r="Y722" s="2"/>
      <c r="Z722" s="2"/>
      <c r="AB722" s="2"/>
      <c r="AC722" s="2"/>
      <c r="AD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S723" s="2"/>
      <c r="T723" s="2"/>
      <c r="U723" s="2"/>
      <c r="V723" s="2"/>
      <c r="W723" s="2"/>
      <c r="X723" s="2"/>
      <c r="Y723" s="2"/>
      <c r="Z723" s="2"/>
      <c r="AB723" s="2"/>
      <c r="AC723" s="2"/>
      <c r="AD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S724" s="2"/>
      <c r="T724" s="2"/>
      <c r="U724" s="2"/>
      <c r="V724" s="2"/>
      <c r="W724" s="2"/>
      <c r="X724" s="2"/>
      <c r="Y724" s="2"/>
      <c r="Z724" s="2"/>
      <c r="AB724" s="2"/>
      <c r="AC724" s="2"/>
      <c r="AD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S725" s="2"/>
      <c r="T725" s="2"/>
      <c r="U725" s="2"/>
      <c r="V725" s="2"/>
      <c r="W725" s="2"/>
      <c r="X725" s="2"/>
      <c r="Y725" s="2"/>
      <c r="Z725" s="2"/>
      <c r="AB725" s="2"/>
      <c r="AC725" s="2"/>
      <c r="AD725" s="2"/>
      <c r="AE725" s="2"/>
      <c r="AF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T726" s="2"/>
      <c r="U726" s="2"/>
      <c r="V726" s="2"/>
      <c r="W726" s="2"/>
      <c r="X726" s="2"/>
      <c r="Y726" s="2"/>
      <c r="Z726" s="2"/>
      <c r="AB726" s="2"/>
      <c r="AC726" s="2"/>
      <c r="AD726" s="2"/>
      <c r="AE726" s="2"/>
      <c r="AF726" s="2"/>
    </row>
    <row r="727">
      <c r="A727" s="2"/>
      <c r="B727" s="2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S727" s="2"/>
      <c r="T727" s="2"/>
      <c r="U727" s="2"/>
      <c r="V727" s="2"/>
      <c r="W727" s="2"/>
      <c r="X727" s="2"/>
      <c r="Y727" s="2"/>
      <c r="Z727" s="2"/>
      <c r="AB727" s="2"/>
      <c r="AC727" s="2"/>
      <c r="AD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O729" s="2"/>
      <c r="P729" s="2"/>
      <c r="Q729" s="2"/>
      <c r="S729" s="2"/>
      <c r="T729" s="2"/>
      <c r="U729" s="2"/>
      <c r="V729" s="2"/>
      <c r="W729" s="2"/>
      <c r="X729" s="2"/>
      <c r="Y729" s="2"/>
      <c r="Z729" s="2"/>
      <c r="AB729" s="2"/>
      <c r="AC729" s="2"/>
      <c r="AD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T730" s="2"/>
      <c r="U730" s="2"/>
      <c r="V730" s="2"/>
      <c r="W730" s="2"/>
      <c r="X730" s="2"/>
      <c r="Y730" s="2"/>
      <c r="Z730" s="2"/>
      <c r="AB730" s="2"/>
      <c r="AC730" s="2"/>
      <c r="AD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O731" s="2"/>
      <c r="P731" s="2"/>
      <c r="Q731" s="2"/>
      <c r="S731" s="2"/>
      <c r="T731" s="2"/>
      <c r="U731" s="2"/>
      <c r="V731" s="2"/>
      <c r="W731" s="2"/>
      <c r="X731" s="2"/>
      <c r="Y731" s="2"/>
      <c r="Z731" s="2"/>
      <c r="AB731" s="2"/>
      <c r="AC731" s="2"/>
      <c r="AD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S732" s="2"/>
      <c r="T732" s="2"/>
      <c r="U732" s="2"/>
      <c r="V732" s="2"/>
      <c r="W732" s="2"/>
      <c r="X732" s="2"/>
      <c r="Y732" s="2"/>
      <c r="Z732" s="2"/>
      <c r="AB732" s="2"/>
      <c r="AC732" s="2"/>
      <c r="AD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S734" s="2"/>
      <c r="T734" s="2"/>
      <c r="U734" s="2"/>
      <c r="V734" s="2"/>
      <c r="W734" s="2"/>
      <c r="X734" s="2"/>
      <c r="Y734" s="2"/>
      <c r="Z734" s="2"/>
      <c r="AB734" s="2"/>
      <c r="AC734" s="2"/>
      <c r="AD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S735" s="2"/>
      <c r="T735" s="2"/>
      <c r="U735" s="2"/>
      <c r="V735" s="2"/>
      <c r="W735" s="2"/>
      <c r="X735" s="2"/>
      <c r="Y735" s="2"/>
      <c r="Z735" s="2"/>
      <c r="AB735" s="2"/>
      <c r="AC735" s="2"/>
      <c r="AD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T736" s="2"/>
      <c r="U736" s="2"/>
      <c r="V736" s="2"/>
      <c r="W736" s="2"/>
      <c r="X736" s="2"/>
      <c r="Y736" s="2"/>
      <c r="Z736" s="2"/>
      <c r="AB736" s="2"/>
      <c r="AC736" s="2"/>
      <c r="AD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O737" s="2"/>
      <c r="P737" s="2"/>
      <c r="Q737" s="2"/>
      <c r="S737" s="2"/>
      <c r="T737" s="2"/>
      <c r="U737" s="2"/>
      <c r="V737" s="2"/>
      <c r="W737" s="2"/>
      <c r="X737" s="2"/>
      <c r="Y737" s="2"/>
      <c r="Z737" s="2"/>
      <c r="AB737" s="2"/>
      <c r="AC737" s="2"/>
      <c r="AD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T738" s="2"/>
      <c r="U738" s="2"/>
      <c r="V738" s="2"/>
      <c r="W738" s="2"/>
      <c r="X738" s="2"/>
      <c r="Y738" s="2"/>
      <c r="Z738" s="2"/>
      <c r="AB738" s="2"/>
      <c r="AC738" s="2"/>
      <c r="AD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S739" s="2"/>
      <c r="T739" s="2"/>
      <c r="U739" s="2"/>
      <c r="V739" s="2"/>
      <c r="W739" s="2"/>
      <c r="X739" s="2"/>
      <c r="Y739" s="2"/>
      <c r="Z739" s="2"/>
      <c r="AB739" s="2"/>
      <c r="AC739" s="2"/>
      <c r="AD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S741" s="2"/>
      <c r="T741" s="2"/>
      <c r="U741" s="2"/>
      <c r="V741" s="2"/>
      <c r="W741" s="2"/>
      <c r="X741" s="2"/>
      <c r="Y741" s="2"/>
      <c r="Z741" s="2"/>
      <c r="AB741" s="2"/>
      <c r="AC741" s="2"/>
      <c r="AD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S742" s="2"/>
      <c r="T742" s="2"/>
      <c r="U742" s="2"/>
      <c r="V742" s="2"/>
      <c r="W742" s="2"/>
      <c r="X742" s="2"/>
      <c r="Y742" s="2"/>
      <c r="Z742" s="2"/>
      <c r="AB742" s="2"/>
      <c r="AC742" s="2"/>
      <c r="AD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O743" s="2"/>
      <c r="P743" s="2"/>
      <c r="Q743" s="2"/>
      <c r="S743" s="2"/>
      <c r="T743" s="2"/>
      <c r="U743" s="2"/>
      <c r="V743" s="2"/>
      <c r="W743" s="2"/>
      <c r="X743" s="2"/>
      <c r="Y743" s="2"/>
      <c r="Z743" s="2"/>
      <c r="AB743" s="2"/>
      <c r="AC743" s="2"/>
      <c r="AD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S744" s="2"/>
      <c r="T744" s="2"/>
      <c r="U744" s="2"/>
      <c r="V744" s="2"/>
      <c r="W744" s="2"/>
      <c r="X744" s="2"/>
      <c r="Y744" s="2"/>
      <c r="Z744" s="2"/>
      <c r="AB744" s="2"/>
      <c r="AC744" s="2"/>
      <c r="AD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S745" s="2"/>
      <c r="T745" s="2"/>
      <c r="U745" s="2"/>
      <c r="V745" s="2"/>
      <c r="W745" s="2"/>
      <c r="X745" s="2"/>
      <c r="Y745" s="2"/>
      <c r="Z745" s="2"/>
      <c r="AB745" s="2"/>
      <c r="AC745" s="2"/>
      <c r="AD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O746" s="2"/>
      <c r="P746" s="2"/>
      <c r="Q746" s="2"/>
      <c r="S746" s="2"/>
      <c r="T746" s="2"/>
      <c r="U746" s="2"/>
      <c r="V746" s="2"/>
      <c r="W746" s="2"/>
      <c r="X746" s="2"/>
      <c r="Y746" s="2"/>
      <c r="Z746" s="2"/>
      <c r="AB746" s="2"/>
      <c r="AC746" s="2"/>
      <c r="AD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S750" s="2"/>
      <c r="T750" s="2"/>
      <c r="U750" s="2"/>
      <c r="V750" s="2"/>
      <c r="W750" s="2"/>
      <c r="X750" s="2"/>
      <c r="Y750" s="2"/>
      <c r="Z750" s="2"/>
      <c r="AB750" s="2"/>
      <c r="AC750" s="2"/>
      <c r="AD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O752" s="2"/>
      <c r="P752" s="2"/>
      <c r="Q752" s="2"/>
      <c r="S752" s="2"/>
      <c r="T752" s="2"/>
      <c r="U752" s="2"/>
      <c r="V752" s="2"/>
      <c r="W752" s="2"/>
      <c r="X752" s="2"/>
      <c r="Y752" s="2"/>
      <c r="Z752" s="2"/>
      <c r="AB752" s="2"/>
      <c r="AC752" s="2"/>
      <c r="AD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O753" s="2"/>
      <c r="P753" s="2"/>
      <c r="Q753" s="2"/>
      <c r="S753" s="2"/>
      <c r="T753" s="2"/>
      <c r="U753" s="2"/>
      <c r="V753" s="2"/>
      <c r="W753" s="2"/>
      <c r="X753" s="2"/>
      <c r="Y753" s="2"/>
      <c r="Z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O755" s="2"/>
      <c r="P755" s="2"/>
      <c r="Q755" s="2"/>
      <c r="S755" s="2"/>
      <c r="T755" s="2"/>
      <c r="U755" s="2"/>
      <c r="V755" s="2"/>
      <c r="W755" s="2"/>
      <c r="X755" s="2"/>
      <c r="Y755" s="2"/>
      <c r="Z755" s="2"/>
      <c r="AB755" s="2"/>
      <c r="AC755" s="2"/>
      <c r="AD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S757" s="2"/>
      <c r="T757" s="2"/>
      <c r="U757" s="2"/>
      <c r="V757" s="2"/>
      <c r="W757" s="2"/>
      <c r="X757" s="2"/>
      <c r="Y757" s="2"/>
      <c r="Z757" s="2"/>
      <c r="AB757" s="2"/>
      <c r="AC757" s="2"/>
      <c r="AD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S758" s="2"/>
      <c r="T758" s="2"/>
      <c r="U758" s="2"/>
      <c r="V758" s="2"/>
      <c r="W758" s="2"/>
      <c r="X758" s="2"/>
      <c r="Y758" s="2"/>
      <c r="Z758" s="2"/>
      <c r="AB758" s="2"/>
      <c r="AC758" s="2"/>
      <c r="AD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S759" s="2"/>
      <c r="T759" s="2"/>
      <c r="U759" s="2"/>
      <c r="V759" s="2"/>
      <c r="W759" s="2"/>
      <c r="X759" s="2"/>
      <c r="Y759" s="2"/>
      <c r="Z759" s="2"/>
      <c r="AB759" s="2"/>
      <c r="AC759" s="2"/>
      <c r="AD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O760" s="2"/>
      <c r="P760" s="2"/>
      <c r="Q760" s="2"/>
      <c r="S760" s="2"/>
      <c r="T760" s="2"/>
      <c r="U760" s="2"/>
      <c r="V760" s="2"/>
      <c r="W760" s="2"/>
      <c r="X760" s="2"/>
      <c r="Y760" s="2"/>
      <c r="Z760" s="2"/>
      <c r="AB760" s="2"/>
      <c r="AC760" s="2"/>
      <c r="AD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T763" s="2"/>
      <c r="U763" s="2"/>
      <c r="V763" s="2"/>
      <c r="W763" s="2"/>
      <c r="X763" s="2"/>
      <c r="Y763" s="2"/>
      <c r="Z763" s="2"/>
      <c r="AB763" s="2"/>
      <c r="AC763" s="2"/>
      <c r="AD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S767" s="2"/>
      <c r="T767" s="2"/>
      <c r="U767" s="2"/>
      <c r="V767" s="2"/>
      <c r="W767" s="2"/>
      <c r="X767" s="2"/>
      <c r="Y767" s="2"/>
      <c r="Z767" s="2"/>
      <c r="AB767" s="2"/>
      <c r="AC767" s="2"/>
      <c r="AD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S768" s="2"/>
      <c r="T768" s="2"/>
      <c r="U768" s="2"/>
      <c r="V768" s="2"/>
      <c r="W768" s="2"/>
      <c r="X768" s="2"/>
      <c r="Y768" s="2"/>
      <c r="Z768" s="2"/>
      <c r="AB768" s="2"/>
      <c r="AC768" s="2"/>
      <c r="AD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O772" s="2"/>
      <c r="P772" s="2"/>
      <c r="Q772" s="2"/>
      <c r="S772" s="2"/>
      <c r="T772" s="2"/>
      <c r="U772" s="2"/>
      <c r="V772" s="2"/>
      <c r="W772" s="2"/>
      <c r="X772" s="2"/>
      <c r="Y772" s="2"/>
      <c r="Z772" s="2"/>
      <c r="AB772" s="2"/>
      <c r="AC772" s="2"/>
      <c r="AD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O773" s="2"/>
      <c r="P773" s="2"/>
      <c r="Q773" s="2"/>
      <c r="S773" s="2"/>
      <c r="T773" s="2"/>
      <c r="U773" s="2"/>
      <c r="V773" s="2"/>
      <c r="W773" s="2"/>
      <c r="X773" s="2"/>
      <c r="Y773" s="2"/>
      <c r="Z773" s="2"/>
      <c r="AB773" s="2"/>
      <c r="AC773" s="2"/>
      <c r="AD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O774" s="2"/>
      <c r="P774" s="2"/>
      <c r="Q774" s="2"/>
      <c r="S774" s="2"/>
      <c r="T774" s="2"/>
      <c r="U774" s="2"/>
      <c r="V774" s="2"/>
      <c r="W774" s="2"/>
      <c r="X774" s="2"/>
      <c r="Y774" s="2"/>
      <c r="Z774" s="2"/>
      <c r="AB774" s="2"/>
      <c r="AC774" s="2"/>
      <c r="AD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S775" s="2"/>
      <c r="T775" s="2"/>
      <c r="U775" s="2"/>
      <c r="V775" s="2"/>
      <c r="W775" s="2"/>
      <c r="X775" s="2"/>
      <c r="Y775" s="2"/>
      <c r="Z775" s="2"/>
      <c r="AB775" s="2"/>
      <c r="AC775" s="2"/>
      <c r="AD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S776" s="2"/>
      <c r="T776" s="2"/>
      <c r="U776" s="2"/>
      <c r="V776" s="2"/>
      <c r="W776" s="2"/>
      <c r="X776" s="2"/>
      <c r="Y776" s="2"/>
      <c r="Z776" s="2"/>
      <c r="AB776" s="2"/>
      <c r="AC776" s="2"/>
      <c r="AD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S777" s="2"/>
      <c r="T777" s="2"/>
      <c r="U777" s="2"/>
      <c r="V777" s="2"/>
      <c r="W777" s="2"/>
      <c r="X777" s="2"/>
      <c r="Y777" s="2"/>
      <c r="Z777" s="2"/>
      <c r="AB777" s="2"/>
      <c r="AC777" s="2"/>
      <c r="AD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S779" s="2"/>
      <c r="T779" s="2"/>
      <c r="U779" s="2"/>
      <c r="V779" s="2"/>
      <c r="W779" s="2"/>
      <c r="X779" s="2"/>
      <c r="Y779" s="2"/>
      <c r="Z779" s="2"/>
      <c r="AB779" s="2"/>
      <c r="AC779" s="2"/>
      <c r="AD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T781" s="2"/>
      <c r="U781" s="2"/>
      <c r="V781" s="2"/>
      <c r="W781" s="2"/>
      <c r="X781" s="2"/>
      <c r="Y781" s="2"/>
      <c r="Z781" s="2"/>
      <c r="AB781" s="2"/>
      <c r="AC781" s="2"/>
      <c r="AD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S783" s="2"/>
      <c r="T783" s="2"/>
      <c r="U783" s="2"/>
      <c r="V783" s="2"/>
      <c r="W783" s="2"/>
      <c r="X783" s="2"/>
      <c r="Y783" s="2"/>
      <c r="Z783" s="2"/>
      <c r="AB783" s="2"/>
      <c r="AC783" s="2"/>
      <c r="AD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T784" s="2"/>
      <c r="U784" s="2"/>
      <c r="V784" s="2"/>
      <c r="W784" s="2"/>
      <c r="X784" s="2"/>
      <c r="Y784" s="2"/>
      <c r="Z784" s="2"/>
      <c r="AB784" s="2"/>
      <c r="AC784" s="2"/>
      <c r="AD784" s="2"/>
      <c r="AE784" s="2"/>
      <c r="AF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O786" s="2"/>
      <c r="P786" s="2"/>
      <c r="Q786" s="2"/>
      <c r="S786" s="2"/>
      <c r="T786" s="2"/>
      <c r="U786" s="2"/>
      <c r="V786" s="2"/>
      <c r="W786" s="2"/>
      <c r="X786" s="2"/>
      <c r="Y786" s="2"/>
      <c r="Z786" s="2"/>
      <c r="AB786" s="2"/>
      <c r="AC786" s="2"/>
      <c r="AD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S787" s="2"/>
      <c r="T787" s="2"/>
      <c r="U787" s="2"/>
      <c r="V787" s="2"/>
      <c r="W787" s="2"/>
      <c r="X787" s="2"/>
      <c r="Y787" s="2"/>
      <c r="Z787" s="2"/>
      <c r="AB787" s="2"/>
      <c r="AC787" s="2"/>
      <c r="AD787" s="2"/>
      <c r="AE787" s="2"/>
      <c r="AF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S788" s="2"/>
      <c r="T788" s="2"/>
      <c r="U788" s="2"/>
      <c r="V788" s="2"/>
      <c r="W788" s="2"/>
      <c r="X788" s="2"/>
      <c r="Y788" s="2"/>
      <c r="Z788" s="2"/>
      <c r="AB788" s="2"/>
      <c r="AC788" s="2"/>
      <c r="AD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O789" s="2"/>
      <c r="P789" s="2"/>
      <c r="Q789" s="2"/>
      <c r="S789" s="2"/>
      <c r="T789" s="2"/>
      <c r="U789" s="2"/>
      <c r="V789" s="2"/>
      <c r="W789" s="2"/>
      <c r="X789" s="2"/>
      <c r="Y789" s="2"/>
      <c r="Z789" s="2"/>
      <c r="AB789" s="2"/>
      <c r="AC789" s="2"/>
      <c r="AD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O790" s="2"/>
      <c r="P790" s="2"/>
      <c r="Q790" s="2"/>
      <c r="S790" s="2"/>
      <c r="T790" s="2"/>
      <c r="U790" s="2"/>
      <c r="V790" s="2"/>
      <c r="W790" s="2"/>
      <c r="X790" s="2"/>
      <c r="Y790" s="2"/>
      <c r="Z790" s="2"/>
      <c r="AB790" s="2"/>
      <c r="AC790" s="2"/>
      <c r="AD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S792" s="2"/>
      <c r="T792" s="2"/>
      <c r="U792" s="2"/>
      <c r="V792" s="2"/>
      <c r="W792" s="2"/>
      <c r="X792" s="2"/>
      <c r="Y792" s="2"/>
      <c r="Z792" s="2"/>
      <c r="AB792" s="2"/>
      <c r="AC792" s="2"/>
      <c r="AD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T793" s="2"/>
      <c r="U793" s="2"/>
      <c r="V793" s="2"/>
      <c r="W793" s="2"/>
      <c r="X793" s="2"/>
      <c r="Y793" s="2"/>
      <c r="Z793" s="2"/>
      <c r="AB793" s="2"/>
      <c r="AC793" s="2"/>
      <c r="AD793" s="2"/>
      <c r="AE793" s="2"/>
      <c r="AF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S797" s="2"/>
      <c r="T797" s="2"/>
      <c r="U797" s="2"/>
      <c r="V797" s="2"/>
      <c r="W797" s="2"/>
      <c r="X797" s="2"/>
      <c r="Y797" s="2"/>
      <c r="Z797" s="2"/>
      <c r="AB797" s="2"/>
      <c r="AC797" s="2"/>
      <c r="AD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S798" s="2"/>
      <c r="T798" s="2"/>
      <c r="U798" s="2"/>
      <c r="V798" s="2"/>
      <c r="W798" s="2"/>
      <c r="X798" s="2"/>
      <c r="Y798" s="2"/>
      <c r="Z798" s="2"/>
      <c r="AB798" s="2"/>
      <c r="AC798" s="2"/>
      <c r="AD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S800" s="2"/>
      <c r="T800" s="2"/>
      <c r="U800" s="2"/>
      <c r="V800" s="2"/>
      <c r="W800" s="2"/>
      <c r="X800" s="2"/>
      <c r="Y800" s="2"/>
      <c r="Z800" s="2"/>
      <c r="AB800" s="2"/>
      <c r="AC800" s="2"/>
      <c r="AD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O802" s="2"/>
      <c r="P802" s="2"/>
      <c r="Q802" s="2"/>
      <c r="S802" s="2"/>
      <c r="T802" s="2"/>
      <c r="U802" s="2"/>
      <c r="V802" s="2"/>
      <c r="W802" s="2"/>
      <c r="X802" s="2"/>
      <c r="Y802" s="2"/>
      <c r="Z802" s="2"/>
      <c r="AB802" s="2"/>
      <c r="AC802" s="2"/>
      <c r="AD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O803" s="2"/>
      <c r="P803" s="2"/>
      <c r="Q803" s="2"/>
      <c r="S803" s="2"/>
      <c r="T803" s="2"/>
      <c r="U803" s="2"/>
      <c r="V803" s="2"/>
      <c r="W803" s="2"/>
      <c r="X803" s="2"/>
      <c r="Y803" s="2"/>
      <c r="Z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O804" s="2"/>
      <c r="P804" s="2"/>
      <c r="Q804" s="2"/>
      <c r="S804" s="2"/>
      <c r="T804" s="2"/>
      <c r="U804" s="2"/>
      <c r="V804" s="2"/>
      <c r="W804" s="2"/>
      <c r="X804" s="2"/>
      <c r="Y804" s="2"/>
      <c r="Z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S805" s="2"/>
      <c r="T805" s="2"/>
      <c r="U805" s="2"/>
      <c r="V805" s="2"/>
      <c r="W805" s="2"/>
      <c r="X805" s="2"/>
      <c r="Y805" s="2"/>
      <c r="Z805" s="2"/>
      <c r="AB805" s="2"/>
      <c r="AC805" s="2"/>
      <c r="AD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S806" s="2"/>
      <c r="T806" s="2"/>
      <c r="U806" s="2"/>
      <c r="V806" s="2"/>
      <c r="W806" s="2"/>
      <c r="X806" s="2"/>
      <c r="Y806" s="2"/>
      <c r="Z806" s="2"/>
      <c r="AB806" s="2"/>
      <c r="AC806" s="2"/>
      <c r="AD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O807" s="2"/>
      <c r="P807" s="2"/>
      <c r="Q807" s="2"/>
      <c r="S807" s="2"/>
      <c r="T807" s="2"/>
      <c r="U807" s="2"/>
      <c r="V807" s="2"/>
      <c r="W807" s="2"/>
      <c r="X807" s="2"/>
      <c r="Y807" s="2"/>
      <c r="Z807" s="2"/>
      <c r="AB807" s="2"/>
      <c r="AC807" s="2"/>
      <c r="AD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T808" s="2"/>
      <c r="U808" s="2"/>
      <c r="V808" s="2"/>
      <c r="W808" s="2"/>
      <c r="X808" s="2"/>
      <c r="Y808" s="2"/>
      <c r="Z808" s="2"/>
      <c r="AB808" s="2"/>
      <c r="AC808" s="2"/>
      <c r="AD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T810" s="2"/>
      <c r="U810" s="2"/>
      <c r="V810" s="2"/>
      <c r="W810" s="2"/>
      <c r="X810" s="2"/>
      <c r="Y810" s="2"/>
      <c r="Z810" s="2"/>
      <c r="AB810" s="2"/>
      <c r="AC810" s="2"/>
      <c r="AD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O811" s="2"/>
      <c r="P811" s="2"/>
      <c r="Q811" s="2"/>
      <c r="S811" s="2"/>
      <c r="T811" s="2"/>
      <c r="U811" s="2"/>
      <c r="V811" s="2"/>
      <c r="W811" s="2"/>
      <c r="X811" s="2"/>
      <c r="Y811" s="2"/>
      <c r="Z811" s="2"/>
      <c r="AB811" s="2"/>
      <c r="AC811" s="2"/>
      <c r="AD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O812" s="2"/>
      <c r="P812" s="2"/>
      <c r="Q812" s="2"/>
      <c r="S812" s="2"/>
      <c r="T812" s="2"/>
      <c r="U812" s="2"/>
      <c r="V812" s="2"/>
      <c r="W812" s="2"/>
      <c r="X812" s="2"/>
      <c r="Y812" s="2"/>
      <c r="Z812" s="2"/>
      <c r="AB812" s="2"/>
      <c r="AC812" s="2"/>
      <c r="AD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S814" s="2"/>
      <c r="T814" s="2"/>
      <c r="U814" s="2"/>
      <c r="V814" s="2"/>
      <c r="W814" s="2"/>
      <c r="X814" s="2"/>
      <c r="Y814" s="2"/>
      <c r="Z814" s="2"/>
      <c r="AB814" s="2"/>
      <c r="AC814" s="2"/>
      <c r="AD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T815" s="2"/>
      <c r="U815" s="2"/>
      <c r="V815" s="2"/>
      <c r="W815" s="2"/>
      <c r="X815" s="2"/>
      <c r="Y815" s="2"/>
      <c r="Z815" s="2"/>
      <c r="AB815" s="2"/>
      <c r="AC815" s="2"/>
      <c r="AD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S816" s="2"/>
      <c r="T816" s="2"/>
      <c r="U816" s="2"/>
      <c r="V816" s="2"/>
      <c r="W816" s="2"/>
      <c r="X816" s="2"/>
      <c r="Y816" s="2"/>
      <c r="Z816" s="2"/>
      <c r="AB816" s="2"/>
      <c r="AC816" s="2"/>
      <c r="AD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O818" s="2"/>
      <c r="P818" s="2"/>
      <c r="Q818" s="2"/>
      <c r="S818" s="2"/>
      <c r="T818" s="2"/>
      <c r="U818" s="2"/>
      <c r="V818" s="2"/>
      <c r="W818" s="2"/>
      <c r="X818" s="2"/>
      <c r="Y818" s="2"/>
      <c r="Z818" s="2"/>
      <c r="AB818" s="2"/>
      <c r="AC818" s="2"/>
      <c r="AD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O819" s="2"/>
      <c r="P819" s="2"/>
      <c r="Q819" s="2"/>
      <c r="S819" s="2"/>
      <c r="T819" s="2"/>
      <c r="U819" s="2"/>
      <c r="V819" s="2"/>
      <c r="W819" s="2"/>
      <c r="X819" s="2"/>
      <c r="Y819" s="2"/>
      <c r="Z819" s="2"/>
      <c r="AB819" s="2"/>
      <c r="AC819" s="2"/>
      <c r="AD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S820" s="2"/>
      <c r="T820" s="2"/>
      <c r="U820" s="2"/>
      <c r="V820" s="2"/>
      <c r="W820" s="2"/>
      <c r="X820" s="2"/>
      <c r="Y820" s="2"/>
      <c r="Z820" s="2"/>
      <c r="AB820" s="2"/>
      <c r="AC820" s="2"/>
      <c r="AD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S821" s="2"/>
      <c r="T821" s="2"/>
      <c r="U821" s="2"/>
      <c r="V821" s="2"/>
      <c r="W821" s="2"/>
      <c r="X821" s="2"/>
      <c r="Y821" s="2"/>
      <c r="Z821" s="2"/>
      <c r="AB821" s="2"/>
      <c r="AC821" s="2"/>
      <c r="AD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O822" s="2"/>
      <c r="P822" s="2"/>
      <c r="Q822" s="2"/>
      <c r="S822" s="2"/>
      <c r="T822" s="2"/>
      <c r="U822" s="2"/>
      <c r="V822" s="2"/>
      <c r="W822" s="2"/>
      <c r="X822" s="2"/>
      <c r="Y822" s="2"/>
      <c r="Z822" s="2"/>
      <c r="AB822" s="2"/>
      <c r="AC822" s="2"/>
      <c r="AD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S825" s="2"/>
      <c r="T825" s="2"/>
      <c r="U825" s="2"/>
      <c r="V825" s="2"/>
      <c r="W825" s="2"/>
      <c r="X825" s="2"/>
      <c r="Y825" s="2"/>
      <c r="Z825" s="2"/>
      <c r="AB825" s="2"/>
      <c r="AC825" s="2"/>
      <c r="AD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S826" s="2"/>
      <c r="T826" s="2"/>
      <c r="U826" s="2"/>
      <c r="V826" s="2"/>
      <c r="W826" s="2"/>
      <c r="X826" s="2"/>
      <c r="Y826" s="2"/>
      <c r="Z826" s="2"/>
      <c r="AB826" s="2"/>
      <c r="AC826" s="2"/>
      <c r="AD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O827" s="2"/>
      <c r="P827" s="2"/>
      <c r="Q827" s="2"/>
      <c r="S827" s="2"/>
      <c r="T827" s="2"/>
      <c r="U827" s="2"/>
      <c r="V827" s="2"/>
      <c r="W827" s="2"/>
      <c r="X827" s="2"/>
      <c r="Y827" s="2"/>
      <c r="Z827" s="2"/>
      <c r="AB827" s="2"/>
      <c r="AC827" s="2"/>
      <c r="AD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O828" s="2"/>
      <c r="P828" s="2"/>
      <c r="Q828" s="2"/>
      <c r="S828" s="2"/>
      <c r="T828" s="2"/>
      <c r="U828" s="2"/>
      <c r="V828" s="2"/>
      <c r="W828" s="2"/>
      <c r="X828" s="2"/>
      <c r="Y828" s="2"/>
      <c r="Z828" s="2"/>
      <c r="AB828" s="2"/>
      <c r="AC828" s="2"/>
      <c r="AD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S829" s="2"/>
      <c r="T829" s="2"/>
      <c r="U829" s="2"/>
      <c r="V829" s="2"/>
      <c r="W829" s="2"/>
      <c r="X829" s="2"/>
      <c r="Y829" s="2"/>
      <c r="Z829" s="2"/>
      <c r="AB829" s="2"/>
      <c r="AC829" s="2"/>
      <c r="AD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S831" s="2"/>
      <c r="T831" s="2"/>
      <c r="U831" s="2"/>
      <c r="V831" s="2"/>
      <c r="W831" s="2"/>
      <c r="X831" s="2"/>
      <c r="Y831" s="2"/>
      <c r="Z831" s="2"/>
      <c r="AB831" s="2"/>
      <c r="AC831" s="2"/>
      <c r="AD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S832" s="2"/>
      <c r="T832" s="2"/>
      <c r="U832" s="2"/>
      <c r="V832" s="2"/>
      <c r="W832" s="2"/>
      <c r="X832" s="2"/>
      <c r="Y832" s="2"/>
      <c r="Z832" s="2"/>
      <c r="AB832" s="2"/>
      <c r="AC832" s="2"/>
      <c r="AD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S833" s="2"/>
      <c r="T833" s="2"/>
      <c r="U833" s="2"/>
      <c r="V833" s="2"/>
      <c r="W833" s="2"/>
      <c r="X833" s="2"/>
      <c r="Y833" s="2"/>
      <c r="Z833" s="2"/>
      <c r="AB833" s="2"/>
      <c r="AC833" s="2"/>
      <c r="AD833" s="2"/>
      <c r="AE833" s="2"/>
      <c r="AF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S834" s="2"/>
      <c r="T834" s="2"/>
      <c r="U834" s="2"/>
      <c r="V834" s="2"/>
      <c r="W834" s="2"/>
      <c r="X834" s="2"/>
      <c r="Y834" s="2"/>
      <c r="Z834" s="2"/>
      <c r="AB834" s="2"/>
      <c r="AC834" s="2"/>
      <c r="AD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O836" s="2"/>
      <c r="P836" s="2"/>
      <c r="Q836" s="2"/>
      <c r="S836" s="2"/>
      <c r="T836" s="2"/>
      <c r="U836" s="2"/>
      <c r="V836" s="2"/>
      <c r="W836" s="2"/>
      <c r="X836" s="2"/>
      <c r="Y836" s="2"/>
      <c r="Z836" s="2"/>
      <c r="AB836" s="2"/>
      <c r="AC836" s="2"/>
      <c r="AD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S838" s="2"/>
      <c r="T838" s="2"/>
      <c r="U838" s="2"/>
      <c r="V838" s="2"/>
      <c r="W838" s="2"/>
      <c r="X838" s="2"/>
      <c r="Y838" s="2"/>
      <c r="Z838" s="2"/>
      <c r="AB838" s="2"/>
      <c r="AC838" s="2"/>
      <c r="AD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S840" s="2"/>
      <c r="T840" s="2"/>
      <c r="U840" s="2"/>
      <c r="V840" s="2"/>
      <c r="W840" s="2"/>
      <c r="X840" s="2"/>
      <c r="Y840" s="2"/>
      <c r="Z840" s="2"/>
      <c r="AB840" s="2"/>
      <c r="AC840" s="2"/>
      <c r="AD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S842" s="2"/>
      <c r="T842" s="2"/>
      <c r="U842" s="2"/>
      <c r="V842" s="2"/>
      <c r="W842" s="2"/>
      <c r="X842" s="2"/>
      <c r="Y842" s="2"/>
      <c r="Z842" s="2"/>
      <c r="AB842" s="2"/>
      <c r="AC842" s="2"/>
      <c r="AD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O843" s="2"/>
      <c r="P843" s="2"/>
      <c r="Q843" s="2"/>
      <c r="S843" s="2"/>
      <c r="T843" s="2"/>
      <c r="U843" s="2"/>
      <c r="V843" s="2"/>
      <c r="W843" s="2"/>
      <c r="X843" s="2"/>
      <c r="Y843" s="2"/>
      <c r="Z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O844" s="2"/>
      <c r="P844" s="2"/>
      <c r="Q844" s="2"/>
      <c r="S844" s="2"/>
      <c r="T844" s="2"/>
      <c r="U844" s="2"/>
      <c r="V844" s="2"/>
      <c r="W844" s="2"/>
      <c r="X844" s="2"/>
      <c r="Y844" s="2"/>
      <c r="Z844" s="2"/>
      <c r="AB844" s="2"/>
      <c r="AC844" s="2"/>
      <c r="AD844" s="2"/>
      <c r="AE844" s="2"/>
      <c r="AF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O845" s="2"/>
      <c r="P845" s="2"/>
      <c r="Q845" s="2"/>
      <c r="S845" s="2"/>
      <c r="T845" s="2"/>
      <c r="U845" s="2"/>
      <c r="V845" s="2"/>
      <c r="W845" s="2"/>
      <c r="X845" s="2"/>
      <c r="Y845" s="2"/>
      <c r="Z845" s="2"/>
      <c r="AB845" s="2"/>
      <c r="AC845" s="2"/>
      <c r="AD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O846" s="2"/>
      <c r="P846" s="2"/>
      <c r="Q846" s="2"/>
      <c r="S846" s="2"/>
      <c r="T846" s="2"/>
      <c r="U846" s="2"/>
      <c r="V846" s="2"/>
      <c r="W846" s="2"/>
      <c r="X846" s="2"/>
      <c r="Y846" s="2"/>
      <c r="Z846" s="2"/>
      <c r="AB846" s="2"/>
      <c r="AC846" s="2"/>
      <c r="AD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S847" s="2"/>
      <c r="T847" s="2"/>
      <c r="U847" s="2"/>
      <c r="V847" s="2"/>
      <c r="W847" s="2"/>
      <c r="X847" s="2"/>
      <c r="Y847" s="2"/>
      <c r="Z847" s="2"/>
      <c r="AB847" s="2"/>
      <c r="AC847" s="2"/>
      <c r="AD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O848" s="2"/>
      <c r="P848" s="2"/>
      <c r="Q848" s="2"/>
      <c r="S848" s="2"/>
      <c r="T848" s="2"/>
      <c r="U848" s="2"/>
      <c r="V848" s="2"/>
      <c r="W848" s="2"/>
      <c r="X848" s="2"/>
      <c r="Y848" s="2"/>
      <c r="Z848" s="2"/>
      <c r="AB848" s="2"/>
      <c r="AC848" s="2"/>
      <c r="AD848" s="2"/>
      <c r="AE848" s="2"/>
      <c r="AF848" s="2"/>
    </row>
    <row r="849">
      <c r="A849" s="2"/>
      <c r="B849" s="2"/>
      <c r="C849" s="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S849" s="2"/>
      <c r="T849" s="2"/>
      <c r="U849" s="2"/>
      <c r="V849" s="2"/>
      <c r="W849" s="2"/>
      <c r="X849" s="2"/>
      <c r="Y849" s="2"/>
      <c r="Z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S850" s="2"/>
      <c r="T850" s="2"/>
      <c r="U850" s="2"/>
      <c r="V850" s="2"/>
      <c r="W850" s="2"/>
      <c r="X850" s="2"/>
      <c r="Y850" s="2"/>
      <c r="Z850" s="2"/>
      <c r="AB850" s="2"/>
      <c r="AC850" s="2"/>
      <c r="AD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S851" s="2"/>
      <c r="T851" s="2"/>
      <c r="U851" s="2"/>
      <c r="V851" s="2"/>
      <c r="W851" s="2"/>
      <c r="X851" s="2"/>
      <c r="Y851" s="2"/>
      <c r="Z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S852" s="2"/>
      <c r="T852" s="2"/>
      <c r="U852" s="2"/>
      <c r="V852" s="2"/>
      <c r="W852" s="2"/>
      <c r="X852" s="2"/>
      <c r="Y852" s="2"/>
      <c r="Z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S853" s="2"/>
      <c r="T853" s="2"/>
      <c r="U853" s="2"/>
      <c r="V853" s="2"/>
      <c r="W853" s="2"/>
      <c r="X853" s="2"/>
      <c r="Y853" s="2"/>
      <c r="Z853" s="2"/>
      <c r="AB853" s="2"/>
      <c r="AC853" s="2"/>
      <c r="AD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O854" s="2"/>
      <c r="P854" s="2"/>
      <c r="Q854" s="2"/>
      <c r="S854" s="2"/>
      <c r="T854" s="2"/>
      <c r="U854" s="2"/>
      <c r="V854" s="2"/>
      <c r="W854" s="2"/>
      <c r="X854" s="2"/>
      <c r="Y854" s="2"/>
      <c r="Z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O855" s="2"/>
      <c r="P855" s="2"/>
      <c r="Q855" s="2"/>
      <c r="S855" s="2"/>
      <c r="T855" s="2"/>
      <c r="U855" s="2"/>
      <c r="V855" s="2"/>
      <c r="W855" s="2"/>
      <c r="X855" s="2"/>
      <c r="Y855" s="2"/>
      <c r="Z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S856" s="2"/>
      <c r="T856" s="2"/>
      <c r="U856" s="2"/>
      <c r="V856" s="2"/>
      <c r="W856" s="2"/>
      <c r="X856" s="2"/>
      <c r="Y856" s="2"/>
      <c r="Z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S857" s="2"/>
      <c r="T857" s="2"/>
      <c r="U857" s="2"/>
      <c r="V857" s="2"/>
      <c r="W857" s="2"/>
      <c r="X857" s="2"/>
      <c r="Y857" s="2"/>
      <c r="Z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S859" s="2"/>
      <c r="T859" s="2"/>
      <c r="U859" s="2"/>
      <c r="V859" s="2"/>
      <c r="W859" s="2"/>
      <c r="X859" s="2"/>
      <c r="Y859" s="2"/>
      <c r="Z859" s="2"/>
      <c r="AB859" s="2"/>
      <c r="AC859" s="2"/>
      <c r="AD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S860" s="2"/>
      <c r="T860" s="2"/>
      <c r="U860" s="2"/>
      <c r="V860" s="2"/>
      <c r="W860" s="2"/>
      <c r="X860" s="2"/>
      <c r="Y860" s="2"/>
      <c r="Z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O862" s="2"/>
      <c r="P862" s="2"/>
      <c r="Q862" s="2"/>
      <c r="S862" s="2"/>
      <c r="T862" s="2"/>
      <c r="U862" s="2"/>
      <c r="V862" s="2"/>
      <c r="W862" s="2"/>
      <c r="X862" s="2"/>
      <c r="Y862" s="2"/>
      <c r="Z862" s="2"/>
      <c r="AB862" s="2"/>
      <c r="AC862" s="2"/>
      <c r="AD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S863" s="2"/>
      <c r="T863" s="2"/>
      <c r="U863" s="2"/>
      <c r="V863" s="2"/>
      <c r="W863" s="2"/>
      <c r="X863" s="2"/>
      <c r="Y863" s="2"/>
      <c r="Z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S865" s="2"/>
      <c r="T865" s="2"/>
      <c r="U865" s="2"/>
      <c r="V865" s="2"/>
      <c r="W865" s="2"/>
      <c r="X865" s="2"/>
      <c r="Y865" s="2"/>
      <c r="Z865" s="2"/>
      <c r="AB865" s="2"/>
      <c r="AC865" s="2"/>
      <c r="AD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O867" s="2"/>
      <c r="P867" s="2"/>
      <c r="Q867" s="2"/>
      <c r="S867" s="2"/>
      <c r="T867" s="2"/>
      <c r="U867" s="2"/>
      <c r="V867" s="2"/>
      <c r="W867" s="2"/>
      <c r="X867" s="2"/>
      <c r="Y867" s="2"/>
      <c r="Z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O868" s="2"/>
      <c r="P868" s="2"/>
      <c r="Q868" s="2"/>
      <c r="S868" s="2"/>
      <c r="T868" s="2"/>
      <c r="U868" s="2"/>
      <c r="V868" s="2"/>
      <c r="W868" s="2"/>
      <c r="X868" s="2"/>
      <c r="Y868" s="2"/>
      <c r="Z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S871" s="2"/>
      <c r="T871" s="2"/>
      <c r="U871" s="2"/>
      <c r="V871" s="2"/>
      <c r="W871" s="2"/>
      <c r="X871" s="2"/>
      <c r="Y871" s="2"/>
      <c r="Z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O873" s="2"/>
      <c r="P873" s="2"/>
      <c r="Q873" s="2"/>
      <c r="S873" s="2"/>
      <c r="T873" s="2"/>
      <c r="U873" s="2"/>
      <c r="V873" s="2"/>
      <c r="W873" s="2"/>
      <c r="X873" s="2"/>
      <c r="Y873" s="2"/>
      <c r="Z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S876" s="2"/>
      <c r="T876" s="2"/>
      <c r="U876" s="2"/>
      <c r="V876" s="2"/>
      <c r="W876" s="2"/>
      <c r="X876" s="2"/>
      <c r="Y876" s="2"/>
      <c r="Z876" s="2"/>
      <c r="AB876" s="2"/>
      <c r="AC876" s="2"/>
      <c r="AD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O878" s="2"/>
      <c r="P878" s="2"/>
      <c r="Q878" s="2"/>
      <c r="S878" s="2"/>
      <c r="T878" s="2"/>
      <c r="U878" s="2"/>
      <c r="V878" s="2"/>
      <c r="W878" s="2"/>
      <c r="X878" s="2"/>
      <c r="Y878" s="2"/>
      <c r="Z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T879" s="2"/>
      <c r="U879" s="2"/>
      <c r="V879" s="2"/>
      <c r="W879" s="2"/>
      <c r="X879" s="2"/>
      <c r="Y879" s="2"/>
      <c r="Z879" s="2"/>
      <c r="AB879" s="2"/>
      <c r="AC879" s="2"/>
      <c r="AD879" s="2"/>
      <c r="AE879" s="2"/>
      <c r="AF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O880" s="2"/>
      <c r="P880" s="2"/>
      <c r="Q880" s="2"/>
      <c r="S880" s="2"/>
      <c r="T880" s="2"/>
      <c r="U880" s="2"/>
      <c r="V880" s="2"/>
      <c r="W880" s="2"/>
      <c r="X880" s="2"/>
      <c r="Y880" s="2"/>
      <c r="Z880" s="2"/>
      <c r="AB880" s="2"/>
      <c r="AC880" s="2"/>
      <c r="AD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O881" s="2"/>
      <c r="P881" s="2"/>
      <c r="Q881" s="2"/>
      <c r="S881" s="2"/>
      <c r="T881" s="2"/>
      <c r="U881" s="2"/>
      <c r="V881" s="2"/>
      <c r="W881" s="2"/>
      <c r="X881" s="2"/>
      <c r="Y881" s="2"/>
      <c r="Z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O882" s="2"/>
      <c r="P882" s="2"/>
      <c r="Q882" s="2"/>
      <c r="S882" s="2"/>
      <c r="T882" s="2"/>
      <c r="U882" s="2"/>
      <c r="V882" s="2"/>
      <c r="W882" s="2"/>
      <c r="X882" s="2"/>
      <c r="Y882" s="2"/>
      <c r="Z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S884" s="2"/>
      <c r="T884" s="2"/>
      <c r="U884" s="2"/>
      <c r="V884" s="2"/>
      <c r="W884" s="2"/>
      <c r="X884" s="2"/>
      <c r="Y884" s="2"/>
      <c r="Z884" s="2"/>
      <c r="AB884" s="2"/>
      <c r="AC884" s="2"/>
      <c r="AD884" s="2"/>
      <c r="AE884" s="2"/>
      <c r="AF884" s="2"/>
    </row>
    <row r="885">
      <c r="A885" s="2"/>
      <c r="B885" s="2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O885" s="2"/>
      <c r="P885" s="2"/>
      <c r="Q885" s="2"/>
      <c r="S885" s="2"/>
      <c r="T885" s="2"/>
      <c r="U885" s="2"/>
      <c r="V885" s="2"/>
      <c r="W885" s="2"/>
      <c r="X885" s="2"/>
      <c r="Y885" s="2"/>
      <c r="Z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T887" s="2"/>
      <c r="U887" s="2"/>
      <c r="V887" s="2"/>
      <c r="W887" s="2"/>
      <c r="X887" s="2"/>
      <c r="Y887" s="2"/>
      <c r="Z887" s="2"/>
      <c r="AB887" s="2"/>
      <c r="AC887" s="2"/>
      <c r="AD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O890" s="2"/>
      <c r="P890" s="2"/>
      <c r="Q890" s="2"/>
      <c r="S890" s="2"/>
      <c r="T890" s="2"/>
      <c r="U890" s="2"/>
      <c r="V890" s="2"/>
      <c r="W890" s="2"/>
      <c r="X890" s="2"/>
      <c r="Y890" s="2"/>
      <c r="Z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O891" s="2"/>
      <c r="P891" s="2"/>
      <c r="Q891" s="2"/>
      <c r="S891" s="2"/>
      <c r="T891" s="2"/>
      <c r="U891" s="2"/>
      <c r="V891" s="2"/>
      <c r="W891" s="2"/>
      <c r="X891" s="2"/>
      <c r="Y891" s="2"/>
      <c r="Z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T892" s="2"/>
      <c r="U892" s="2"/>
      <c r="V892" s="2"/>
      <c r="W892" s="2"/>
      <c r="X892" s="2"/>
      <c r="Y892" s="2"/>
      <c r="Z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T893" s="2"/>
      <c r="U893" s="2"/>
      <c r="V893" s="2"/>
      <c r="W893" s="2"/>
      <c r="X893" s="2"/>
      <c r="Y893" s="2"/>
      <c r="Z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S896" s="2"/>
      <c r="T896" s="2"/>
      <c r="U896" s="2"/>
      <c r="V896" s="2"/>
      <c r="W896" s="2"/>
      <c r="X896" s="2"/>
      <c r="Y896" s="2"/>
      <c r="Z896" s="2"/>
      <c r="AB896" s="2"/>
      <c r="AC896" s="2"/>
      <c r="AD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S897" s="2"/>
      <c r="T897" s="2"/>
      <c r="U897" s="2"/>
      <c r="V897" s="2"/>
      <c r="W897" s="2"/>
      <c r="X897" s="2"/>
      <c r="Y897" s="2"/>
      <c r="Z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S898" s="2"/>
      <c r="T898" s="2"/>
      <c r="U898" s="2"/>
      <c r="V898" s="2"/>
      <c r="W898" s="2"/>
      <c r="X898" s="2"/>
      <c r="Y898" s="2"/>
      <c r="Z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S899" s="2"/>
      <c r="T899" s="2"/>
      <c r="U899" s="2"/>
      <c r="V899" s="2"/>
      <c r="W899" s="2"/>
      <c r="X899" s="2"/>
      <c r="Y899" s="2"/>
      <c r="Z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S900" s="2"/>
      <c r="T900" s="2"/>
      <c r="U900" s="2"/>
      <c r="V900" s="2"/>
      <c r="W900" s="2"/>
      <c r="X900" s="2"/>
      <c r="Y900" s="2"/>
      <c r="Z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S904" s="2"/>
      <c r="T904" s="2"/>
      <c r="U904" s="2"/>
      <c r="V904" s="2"/>
      <c r="W904" s="2"/>
      <c r="X904" s="2"/>
      <c r="Y904" s="2"/>
      <c r="Z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O905" s="2"/>
      <c r="P905" s="2"/>
      <c r="Q905" s="2"/>
      <c r="S905" s="2"/>
      <c r="T905" s="2"/>
      <c r="U905" s="2"/>
      <c r="V905" s="2"/>
      <c r="W905" s="2"/>
      <c r="X905" s="2"/>
      <c r="Y905" s="2"/>
      <c r="Z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S906" s="2"/>
      <c r="T906" s="2"/>
      <c r="U906" s="2"/>
      <c r="V906" s="2"/>
      <c r="W906" s="2"/>
      <c r="X906" s="2"/>
      <c r="Y906" s="2"/>
      <c r="Z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O907" s="2"/>
      <c r="P907" s="2"/>
      <c r="Q907" s="2"/>
      <c r="S907" s="2"/>
      <c r="T907" s="2"/>
      <c r="U907" s="2"/>
      <c r="V907" s="2"/>
      <c r="W907" s="2"/>
      <c r="X907" s="2"/>
      <c r="Y907" s="2"/>
      <c r="Z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T909" s="2"/>
      <c r="U909" s="2"/>
      <c r="V909" s="2"/>
      <c r="W909" s="2"/>
      <c r="X909" s="2"/>
      <c r="Y909" s="2"/>
      <c r="Z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O910" s="2"/>
      <c r="P910" s="2"/>
      <c r="Q910" s="2"/>
      <c r="S910" s="2"/>
      <c r="T910" s="2"/>
      <c r="U910" s="2"/>
      <c r="V910" s="2"/>
      <c r="W910" s="2"/>
      <c r="X910" s="2"/>
      <c r="Y910" s="2"/>
      <c r="Z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O913" s="2"/>
      <c r="P913" s="2"/>
      <c r="Q913" s="2"/>
      <c r="S913" s="2"/>
      <c r="T913" s="2"/>
      <c r="U913" s="2"/>
      <c r="V913" s="2"/>
      <c r="W913" s="2"/>
      <c r="X913" s="2"/>
      <c r="Y913" s="2"/>
      <c r="Z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S914" s="2"/>
      <c r="T914" s="2"/>
      <c r="U914" s="2"/>
      <c r="V914" s="2"/>
      <c r="W914" s="2"/>
      <c r="X914" s="2"/>
      <c r="Y914" s="2"/>
      <c r="Z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O916" s="2"/>
      <c r="P916" s="2"/>
      <c r="Q916" s="2"/>
      <c r="S916" s="2"/>
      <c r="T916" s="2"/>
      <c r="U916" s="2"/>
      <c r="V916" s="2"/>
      <c r="W916" s="2"/>
      <c r="X916" s="2"/>
      <c r="Y916" s="2"/>
      <c r="Z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S917" s="2"/>
      <c r="T917" s="2"/>
      <c r="U917" s="2"/>
      <c r="V917" s="2"/>
      <c r="W917" s="2"/>
      <c r="X917" s="2"/>
      <c r="Y917" s="2"/>
      <c r="Z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S918" s="2"/>
      <c r="T918" s="2"/>
      <c r="U918" s="2"/>
      <c r="V918" s="2"/>
      <c r="W918" s="2"/>
      <c r="X918" s="2"/>
      <c r="Y918" s="2"/>
      <c r="Z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O920" s="2"/>
      <c r="P920" s="2"/>
      <c r="Q920" s="2"/>
      <c r="S920" s="2"/>
      <c r="T920" s="2"/>
      <c r="U920" s="2"/>
      <c r="V920" s="2"/>
      <c r="W920" s="2"/>
      <c r="X920" s="2"/>
      <c r="Y920" s="2"/>
      <c r="Z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S921" s="2"/>
      <c r="T921" s="2"/>
      <c r="U921" s="2"/>
      <c r="V921" s="2"/>
      <c r="W921" s="2"/>
      <c r="X921" s="2"/>
      <c r="Y921" s="2"/>
      <c r="Z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S922" s="2"/>
      <c r="T922" s="2"/>
      <c r="U922" s="2"/>
      <c r="V922" s="2"/>
      <c r="W922" s="2"/>
      <c r="X922" s="2"/>
      <c r="Y922" s="2"/>
      <c r="Z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S923" s="2"/>
      <c r="T923" s="2"/>
      <c r="U923" s="2"/>
      <c r="V923" s="2"/>
      <c r="W923" s="2"/>
      <c r="X923" s="2"/>
      <c r="Y923" s="2"/>
      <c r="Z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S924" s="2"/>
      <c r="T924" s="2"/>
      <c r="U924" s="2"/>
      <c r="V924" s="2"/>
      <c r="W924" s="2"/>
      <c r="X924" s="2"/>
      <c r="Y924" s="2"/>
      <c r="Z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S925" s="2"/>
      <c r="T925" s="2"/>
      <c r="U925" s="2"/>
      <c r="V925" s="2"/>
      <c r="W925" s="2"/>
      <c r="X925" s="2"/>
      <c r="Y925" s="2"/>
      <c r="Z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S928" s="2"/>
      <c r="T928" s="2"/>
      <c r="U928" s="2"/>
      <c r="V928" s="2"/>
      <c r="W928" s="2"/>
      <c r="X928" s="2"/>
      <c r="Y928" s="2"/>
      <c r="Z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S929" s="2"/>
      <c r="T929" s="2"/>
      <c r="U929" s="2"/>
      <c r="V929" s="2"/>
      <c r="W929" s="2"/>
      <c r="X929" s="2"/>
      <c r="Y929" s="2"/>
      <c r="Z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O930" s="2"/>
      <c r="P930" s="2"/>
      <c r="Q930" s="2"/>
      <c r="S930" s="2"/>
      <c r="T930" s="2"/>
      <c r="U930" s="2"/>
      <c r="V930" s="2"/>
      <c r="W930" s="2"/>
      <c r="X930" s="2"/>
      <c r="Y930" s="2"/>
      <c r="Z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S932" s="2"/>
      <c r="T932" s="2"/>
      <c r="U932" s="2"/>
      <c r="V932" s="2"/>
      <c r="W932" s="2"/>
      <c r="X932" s="2"/>
      <c r="Y932" s="2"/>
      <c r="Z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O933" s="2"/>
      <c r="P933" s="2"/>
      <c r="Q933" s="2"/>
      <c r="S933" s="2"/>
      <c r="T933" s="2"/>
      <c r="U933" s="2"/>
      <c r="V933" s="2"/>
      <c r="W933" s="2"/>
      <c r="X933" s="2"/>
      <c r="Y933" s="2"/>
      <c r="Z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S934" s="2"/>
      <c r="T934" s="2"/>
      <c r="U934" s="2"/>
      <c r="V934" s="2"/>
      <c r="W934" s="2"/>
      <c r="X934" s="2"/>
      <c r="Y934" s="2"/>
      <c r="Z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O935" s="2"/>
      <c r="P935" s="2"/>
      <c r="Q935" s="2"/>
      <c r="S935" s="2"/>
      <c r="T935" s="2"/>
      <c r="U935" s="2"/>
      <c r="V935" s="2"/>
      <c r="W935" s="2"/>
      <c r="X935" s="2"/>
      <c r="Y935" s="2"/>
      <c r="Z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T936" s="2"/>
      <c r="U936" s="2"/>
      <c r="V936" s="2"/>
      <c r="W936" s="2"/>
      <c r="X936" s="2"/>
      <c r="Y936" s="2"/>
      <c r="Z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S937" s="2"/>
      <c r="T937" s="2"/>
      <c r="U937" s="2"/>
      <c r="V937" s="2"/>
      <c r="W937" s="2"/>
      <c r="X937" s="2"/>
      <c r="Y937" s="2"/>
      <c r="Z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O939" s="2"/>
      <c r="P939" s="2"/>
      <c r="Q939" s="2"/>
      <c r="S939" s="2"/>
      <c r="T939" s="2"/>
      <c r="U939" s="2"/>
      <c r="V939" s="2"/>
      <c r="W939" s="2"/>
      <c r="X939" s="2"/>
      <c r="Y939" s="2"/>
      <c r="Z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S940" s="2"/>
      <c r="T940" s="2"/>
      <c r="U940" s="2"/>
      <c r="V940" s="2"/>
      <c r="W940" s="2"/>
      <c r="X940" s="2"/>
      <c r="Y940" s="2"/>
      <c r="Z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S941" s="2"/>
      <c r="T941" s="2"/>
      <c r="U941" s="2"/>
      <c r="V941" s="2"/>
      <c r="W941" s="2"/>
      <c r="X941" s="2"/>
      <c r="Y941" s="2"/>
      <c r="Z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S942" s="2"/>
      <c r="T942" s="2"/>
      <c r="U942" s="2"/>
      <c r="V942" s="2"/>
      <c r="W942" s="2"/>
      <c r="X942" s="2"/>
      <c r="Y942" s="2"/>
      <c r="Z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S943" s="2"/>
      <c r="T943" s="2"/>
      <c r="U943" s="2"/>
      <c r="V943" s="2"/>
      <c r="W943" s="2"/>
      <c r="X943" s="2"/>
      <c r="Y943" s="2"/>
      <c r="Z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O945" s="2"/>
      <c r="P945" s="2"/>
      <c r="Q945" s="2"/>
      <c r="S945" s="2"/>
      <c r="T945" s="2"/>
      <c r="U945" s="2"/>
      <c r="V945" s="2"/>
      <c r="W945" s="2"/>
      <c r="X945" s="2"/>
      <c r="Y945" s="2"/>
      <c r="Z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T946" s="2"/>
      <c r="U946" s="2"/>
      <c r="V946" s="2"/>
      <c r="W946" s="2"/>
      <c r="X946" s="2"/>
      <c r="Y946" s="2"/>
      <c r="Z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S948" s="2"/>
      <c r="T948" s="2"/>
      <c r="U948" s="2"/>
      <c r="V948" s="2"/>
      <c r="W948" s="2"/>
      <c r="X948" s="2"/>
      <c r="Y948" s="2"/>
      <c r="Z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S950" s="2"/>
      <c r="T950" s="2"/>
      <c r="U950" s="2"/>
      <c r="V950" s="2"/>
      <c r="W950" s="2"/>
      <c r="X950" s="2"/>
      <c r="Y950" s="2"/>
      <c r="Z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S951" s="2"/>
      <c r="T951" s="2"/>
      <c r="U951" s="2"/>
      <c r="V951" s="2"/>
      <c r="W951" s="2"/>
      <c r="X951" s="2"/>
      <c r="Y951" s="2"/>
      <c r="Z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O952" s="2"/>
      <c r="P952" s="2"/>
      <c r="Q952" s="2"/>
      <c r="S952" s="2"/>
      <c r="T952" s="2"/>
      <c r="U952" s="2"/>
      <c r="V952" s="2"/>
      <c r="W952" s="2"/>
      <c r="X952" s="2"/>
      <c r="Y952" s="2"/>
      <c r="Z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S953" s="2"/>
      <c r="T953" s="2"/>
      <c r="U953" s="2"/>
      <c r="V953" s="2"/>
      <c r="W953" s="2"/>
      <c r="X953" s="2"/>
      <c r="Y953" s="2"/>
      <c r="Z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S954" s="2"/>
      <c r="T954" s="2"/>
      <c r="U954" s="2"/>
      <c r="V954" s="2"/>
      <c r="W954" s="2"/>
      <c r="X954" s="2"/>
      <c r="Y954" s="2"/>
      <c r="Z954" s="2"/>
      <c r="AB954" s="2"/>
      <c r="AC954" s="2"/>
      <c r="AD954" s="2"/>
      <c r="AE954" s="2"/>
      <c r="AF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S955" s="2"/>
      <c r="T955" s="2"/>
      <c r="U955" s="2"/>
      <c r="V955" s="2"/>
      <c r="W955" s="2"/>
      <c r="X955" s="2"/>
      <c r="Y955" s="2"/>
      <c r="Z955" s="2"/>
      <c r="AB955" s="2"/>
      <c r="AC955" s="2"/>
      <c r="AD955" s="2"/>
      <c r="AE955" s="2"/>
      <c r="AF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T956" s="2"/>
      <c r="U956" s="2"/>
      <c r="V956" s="2"/>
      <c r="W956" s="2"/>
      <c r="X956" s="2"/>
      <c r="Y956" s="2"/>
      <c r="Z956" s="2"/>
      <c r="AB956" s="2"/>
      <c r="AC956" s="2"/>
      <c r="AD956" s="2"/>
      <c r="AE956" s="2"/>
      <c r="AF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O957" s="2"/>
      <c r="P957" s="2"/>
      <c r="Q957" s="2"/>
      <c r="S957" s="2"/>
      <c r="T957" s="2"/>
      <c r="U957" s="2"/>
      <c r="V957" s="2"/>
      <c r="W957" s="2"/>
      <c r="X957" s="2"/>
      <c r="Y957" s="2"/>
      <c r="Z957" s="2"/>
      <c r="AB957" s="2"/>
      <c r="AC957" s="2"/>
      <c r="AD957" s="2"/>
      <c r="AE957" s="2"/>
      <c r="AF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O959" s="2"/>
      <c r="P959" s="2"/>
      <c r="Q959" s="2"/>
      <c r="S959" s="2"/>
      <c r="T959" s="2"/>
      <c r="U959" s="2"/>
      <c r="V959" s="2"/>
      <c r="W959" s="2"/>
      <c r="X959" s="2"/>
      <c r="Y959" s="2"/>
      <c r="Z959" s="2"/>
      <c r="AB959" s="2"/>
      <c r="AC959" s="2"/>
      <c r="AD959" s="2"/>
      <c r="AE959" s="2"/>
      <c r="AF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S960" s="2"/>
      <c r="T960" s="2"/>
      <c r="U960" s="2"/>
      <c r="V960" s="2"/>
      <c r="W960" s="2"/>
      <c r="X960" s="2"/>
      <c r="Y960" s="2"/>
      <c r="Z960" s="2"/>
      <c r="AB960" s="2"/>
      <c r="AC960" s="2"/>
      <c r="AD960" s="2"/>
      <c r="AE960" s="2"/>
      <c r="AF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O961" s="2"/>
      <c r="P961" s="2"/>
      <c r="Q961" s="2"/>
      <c r="S961" s="2"/>
      <c r="T961" s="2"/>
      <c r="U961" s="2"/>
      <c r="V961" s="2"/>
      <c r="W961" s="2"/>
      <c r="X961" s="2"/>
      <c r="Y961" s="2"/>
      <c r="Z961" s="2"/>
      <c r="AB961" s="2"/>
      <c r="AC961" s="2"/>
      <c r="AD961" s="2"/>
      <c r="AE961" s="2"/>
      <c r="AF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T963" s="2"/>
      <c r="U963" s="2"/>
      <c r="V963" s="2"/>
      <c r="W963" s="2"/>
      <c r="X963" s="2"/>
      <c r="Y963" s="2"/>
      <c r="Z963" s="2"/>
      <c r="AB963" s="2"/>
      <c r="AC963" s="2"/>
      <c r="AD963" s="2"/>
      <c r="AE963" s="2"/>
      <c r="AF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O964" s="2"/>
      <c r="P964" s="2"/>
      <c r="Q964" s="2"/>
      <c r="S964" s="2"/>
      <c r="T964" s="2"/>
      <c r="U964" s="2"/>
      <c r="V964" s="2"/>
      <c r="W964" s="2"/>
      <c r="X964" s="2"/>
      <c r="Y964" s="2"/>
      <c r="Z964" s="2"/>
      <c r="AB964" s="2"/>
      <c r="AC964" s="2"/>
      <c r="AD964" s="2"/>
      <c r="AE964" s="2"/>
      <c r="AF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S965" s="2"/>
      <c r="T965" s="2"/>
      <c r="U965" s="2"/>
      <c r="V965" s="2"/>
      <c r="W965" s="2"/>
      <c r="X965" s="2"/>
      <c r="Y965" s="2"/>
      <c r="Z965" s="2"/>
      <c r="AB965" s="2"/>
      <c r="AC965" s="2"/>
      <c r="AD965" s="2"/>
      <c r="AE965" s="2"/>
      <c r="AF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S968" s="2"/>
      <c r="T968" s="2"/>
      <c r="U968" s="2"/>
      <c r="V968" s="2"/>
      <c r="W968" s="2"/>
      <c r="X968" s="2"/>
      <c r="Y968" s="2"/>
      <c r="Z968" s="2"/>
      <c r="AB968" s="2"/>
      <c r="AC968" s="2"/>
      <c r="AD968" s="2"/>
      <c r="AE968" s="2"/>
      <c r="AF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S969" s="2"/>
      <c r="T969" s="2"/>
      <c r="U969" s="2"/>
      <c r="V969" s="2"/>
      <c r="W969" s="2"/>
      <c r="X969" s="2"/>
      <c r="Y969" s="2"/>
      <c r="Z969" s="2"/>
      <c r="AB969" s="2"/>
      <c r="AC969" s="2"/>
      <c r="AD969" s="2"/>
      <c r="AE969" s="2"/>
      <c r="AF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S971" s="2"/>
      <c r="T971" s="2"/>
      <c r="U971" s="2"/>
      <c r="V971" s="2"/>
      <c r="W971" s="2"/>
      <c r="X971" s="2"/>
      <c r="Y971" s="2"/>
      <c r="Z971" s="2"/>
      <c r="AB971" s="2"/>
      <c r="AC971" s="2"/>
      <c r="AD971" s="2"/>
      <c r="AE971" s="2"/>
      <c r="AF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S972" s="2"/>
      <c r="T972" s="2"/>
      <c r="U972" s="2"/>
      <c r="V972" s="2"/>
      <c r="W972" s="2"/>
      <c r="X972" s="2"/>
      <c r="Y972" s="2"/>
      <c r="Z972" s="2"/>
      <c r="AB972" s="2"/>
      <c r="AC972" s="2"/>
      <c r="AD972" s="2"/>
      <c r="AE972" s="2"/>
      <c r="AF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S974" s="2"/>
      <c r="T974" s="2"/>
      <c r="U974" s="2"/>
      <c r="V974" s="2"/>
      <c r="W974" s="2"/>
      <c r="X974" s="2"/>
      <c r="Y974" s="2"/>
      <c r="Z974" s="2"/>
      <c r="AB974" s="2"/>
      <c r="AC974" s="2"/>
      <c r="AD974" s="2"/>
      <c r="AE974" s="2"/>
      <c r="AF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S975" s="2"/>
      <c r="T975" s="2"/>
      <c r="U975" s="2"/>
      <c r="V975" s="2"/>
      <c r="W975" s="2"/>
      <c r="X975" s="2"/>
      <c r="Y975" s="2"/>
      <c r="Z975" s="2"/>
      <c r="AB975" s="2"/>
      <c r="AC975" s="2"/>
      <c r="AD975" s="2"/>
      <c r="AE975" s="2"/>
      <c r="AF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T977" s="2"/>
      <c r="U977" s="2"/>
      <c r="V977" s="2"/>
      <c r="W977" s="2"/>
      <c r="X977" s="2"/>
      <c r="Y977" s="2"/>
      <c r="Z977" s="2"/>
      <c r="AB977" s="2"/>
      <c r="AC977" s="2"/>
      <c r="AD977" s="2"/>
      <c r="AE977" s="2"/>
      <c r="AF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S978" s="2"/>
      <c r="T978" s="2"/>
      <c r="U978" s="2"/>
      <c r="V978" s="2"/>
      <c r="W978" s="2"/>
      <c r="X978" s="2"/>
      <c r="Y978" s="2"/>
      <c r="Z978" s="2"/>
      <c r="AB978" s="2"/>
      <c r="AC978" s="2"/>
      <c r="AD978" s="2"/>
      <c r="AE978" s="2"/>
      <c r="AF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S979" s="2"/>
      <c r="T979" s="2"/>
      <c r="U979" s="2"/>
      <c r="V979" s="2"/>
      <c r="W979" s="2"/>
      <c r="X979" s="2"/>
      <c r="Y979" s="2"/>
      <c r="Z979" s="2"/>
      <c r="AB979" s="2"/>
      <c r="AC979" s="2"/>
      <c r="AD979" s="2"/>
      <c r="AE979" s="2"/>
      <c r="AF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O980" s="2"/>
      <c r="P980" s="2"/>
      <c r="Q980" s="2"/>
      <c r="S980" s="2"/>
      <c r="T980" s="2"/>
      <c r="U980" s="2"/>
      <c r="V980" s="2"/>
      <c r="W980" s="2"/>
      <c r="X980" s="2"/>
      <c r="Y980" s="2"/>
      <c r="Z980" s="2"/>
      <c r="AB980" s="2"/>
      <c r="AC980" s="2"/>
      <c r="AD980" s="2"/>
      <c r="AE980" s="2"/>
      <c r="AF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S981" s="2"/>
      <c r="T981" s="2"/>
      <c r="U981" s="2"/>
      <c r="V981" s="2"/>
      <c r="W981" s="2"/>
      <c r="X981" s="2"/>
      <c r="Y981" s="2"/>
      <c r="Z981" s="2"/>
      <c r="AB981" s="2"/>
      <c r="AC981" s="2"/>
      <c r="AD981" s="2"/>
      <c r="AE981" s="2"/>
      <c r="AF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S983" s="2"/>
      <c r="T983" s="2"/>
      <c r="U983" s="2"/>
      <c r="V983" s="2"/>
      <c r="W983" s="2"/>
      <c r="X983" s="2"/>
      <c r="Y983" s="2"/>
      <c r="Z983" s="2"/>
      <c r="AB983" s="2"/>
      <c r="AC983" s="2"/>
      <c r="AD983" s="2"/>
      <c r="AE983" s="2"/>
      <c r="AF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S984" s="2"/>
      <c r="T984" s="2"/>
      <c r="U984" s="2"/>
      <c r="V984" s="2"/>
      <c r="W984" s="2"/>
      <c r="X984" s="2"/>
      <c r="Y984" s="2"/>
      <c r="Z984" s="2"/>
      <c r="AB984" s="2"/>
      <c r="AC984" s="2"/>
      <c r="AD984" s="2"/>
      <c r="AE984" s="2"/>
      <c r="AF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O986" s="2"/>
      <c r="P986" s="2"/>
      <c r="Q986" s="2"/>
      <c r="S986" s="2"/>
      <c r="T986" s="2"/>
      <c r="U986" s="2"/>
      <c r="V986" s="2"/>
      <c r="W986" s="2"/>
      <c r="X986" s="2"/>
      <c r="Y986" s="2"/>
      <c r="Z986" s="2"/>
      <c r="AB986" s="2"/>
      <c r="AC986" s="2"/>
      <c r="AD986" s="2"/>
      <c r="AE986" s="2"/>
      <c r="AF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S988" s="2"/>
      <c r="T988" s="2"/>
      <c r="U988" s="2"/>
      <c r="V988" s="2"/>
      <c r="W988" s="2"/>
      <c r="X988" s="2"/>
      <c r="Y988" s="2"/>
      <c r="Z988" s="2"/>
      <c r="AB988" s="2"/>
      <c r="AC988" s="2"/>
      <c r="AD988" s="2"/>
      <c r="AE988" s="2"/>
      <c r="AF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S989" s="2"/>
      <c r="T989" s="2"/>
      <c r="U989" s="2"/>
      <c r="V989" s="2"/>
      <c r="W989" s="2"/>
      <c r="X989" s="2"/>
      <c r="Y989" s="2"/>
      <c r="Z989" s="2"/>
      <c r="AB989" s="2"/>
      <c r="AC989" s="2"/>
      <c r="AD989" s="2"/>
      <c r="AE989" s="2"/>
      <c r="AF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S990" s="2"/>
      <c r="T990" s="2"/>
      <c r="U990" s="2"/>
      <c r="V990" s="2"/>
      <c r="W990" s="2"/>
      <c r="X990" s="2"/>
      <c r="Y990" s="2"/>
      <c r="Z990" s="2"/>
      <c r="AB990" s="2"/>
      <c r="AC990" s="2"/>
      <c r="AD990" s="2"/>
      <c r="AE990" s="2"/>
      <c r="AF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S991" s="2"/>
      <c r="T991" s="2"/>
      <c r="U991" s="2"/>
      <c r="V991" s="2"/>
      <c r="W991" s="2"/>
      <c r="X991" s="2"/>
      <c r="Y991" s="2"/>
      <c r="Z991" s="2"/>
      <c r="AB991" s="2"/>
      <c r="AC991" s="2"/>
      <c r="AD991" s="2"/>
      <c r="AE991" s="2"/>
      <c r="AF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S993" s="2"/>
      <c r="T993" s="2"/>
      <c r="U993" s="2"/>
      <c r="V993" s="2"/>
      <c r="W993" s="2"/>
      <c r="X993" s="2"/>
      <c r="Y993" s="2"/>
      <c r="Z993" s="2"/>
      <c r="AB993" s="2"/>
      <c r="AC993" s="2"/>
      <c r="AD993" s="2"/>
      <c r="AE993" s="2"/>
      <c r="AF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O995" s="2"/>
      <c r="P995" s="2"/>
      <c r="Q995" s="2"/>
      <c r="S995" s="2"/>
      <c r="T995" s="2"/>
      <c r="U995" s="2"/>
      <c r="V995" s="2"/>
      <c r="W995" s="2"/>
      <c r="X995" s="2"/>
      <c r="Y995" s="2"/>
      <c r="Z995" s="2"/>
      <c r="AB995" s="2"/>
      <c r="AC995" s="2"/>
      <c r="AD995" s="2"/>
      <c r="AE995" s="2"/>
      <c r="AF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T997" s="2"/>
      <c r="U997" s="2"/>
      <c r="V997" s="2"/>
      <c r="W997" s="2"/>
      <c r="X997" s="2"/>
      <c r="Y997" s="2"/>
      <c r="Z997" s="2"/>
      <c r="AB997" s="2"/>
      <c r="AC997" s="2"/>
      <c r="AD997" s="2"/>
      <c r="AE997" s="2"/>
      <c r="AF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S998" s="2"/>
      <c r="T998" s="2"/>
      <c r="U998" s="2"/>
      <c r="V998" s="2"/>
      <c r="W998" s="2"/>
      <c r="X998" s="2"/>
      <c r="Y998" s="2"/>
      <c r="Z998" s="2"/>
      <c r="AB998" s="2"/>
      <c r="AC998" s="2"/>
      <c r="AD998" s="2"/>
      <c r="AE998" s="2"/>
      <c r="AF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O999" s="2"/>
      <c r="P999" s="2"/>
      <c r="Q999" s="2"/>
      <c r="S999" s="2"/>
      <c r="T999" s="2"/>
      <c r="U999" s="2"/>
      <c r="V999" s="2"/>
      <c r="W999" s="2"/>
      <c r="X999" s="2"/>
      <c r="Y999" s="2"/>
      <c r="Z999" s="2"/>
      <c r="AB999" s="2"/>
      <c r="AC999" s="2"/>
      <c r="AD999" s="2"/>
      <c r="AE999" s="2"/>
      <c r="AF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S1000" s="2"/>
      <c r="T1000" s="2"/>
      <c r="U1000" s="2"/>
      <c r="V1000" s="2"/>
      <c r="W1000" s="2"/>
      <c r="X1000" s="2"/>
      <c r="Y1000" s="2"/>
      <c r="Z1000" s="2"/>
      <c r="AB1000" s="2"/>
      <c r="AC1000" s="2"/>
      <c r="AD1000" s="2"/>
      <c r="AE1000" s="2"/>
      <c r="AF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O1001" s="2"/>
      <c r="P1001" s="2"/>
      <c r="Q1001" s="2"/>
      <c r="S1001" s="2"/>
      <c r="T1001" s="2"/>
      <c r="U1001" s="2"/>
      <c r="V1001" s="2"/>
      <c r="W1001" s="2"/>
      <c r="X1001" s="2"/>
      <c r="Y1001" s="2"/>
      <c r="Z1001" s="2"/>
      <c r="AB1001" s="2"/>
      <c r="AC1001" s="2"/>
      <c r="AD1001" s="2"/>
      <c r="AE1001" s="2"/>
      <c r="AF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O1002" s="2"/>
      <c r="P1002" s="2"/>
      <c r="Q1002" s="2"/>
      <c r="S1002" s="2"/>
      <c r="T1002" s="2"/>
      <c r="U1002" s="2"/>
      <c r="V1002" s="2"/>
      <c r="W1002" s="2"/>
      <c r="X1002" s="2"/>
      <c r="Y1002" s="2"/>
      <c r="Z1002" s="2"/>
      <c r="AB1002" s="2"/>
      <c r="AC1002" s="2"/>
      <c r="AD1002" s="2"/>
      <c r="AE1002" s="2"/>
      <c r="AF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S1005" s="2"/>
      <c r="T1005" s="2"/>
      <c r="U1005" s="2"/>
      <c r="V1005" s="2"/>
      <c r="W1005" s="2"/>
      <c r="X1005" s="2"/>
      <c r="Y1005" s="2"/>
      <c r="Z1005" s="2"/>
      <c r="AB1005" s="2"/>
      <c r="AC1005" s="2"/>
      <c r="AD1005" s="2"/>
      <c r="AE1005" s="2"/>
      <c r="AF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O1006" s="2"/>
      <c r="P1006" s="2"/>
      <c r="Q1006" s="2"/>
      <c r="S1006" s="2"/>
      <c r="T1006" s="2"/>
      <c r="U1006" s="2"/>
      <c r="V1006" s="2"/>
      <c r="W1006" s="2"/>
      <c r="X1006" s="2"/>
      <c r="Y1006" s="2"/>
      <c r="Z1006" s="2"/>
      <c r="AB1006" s="2"/>
      <c r="AC1006" s="2"/>
      <c r="AD1006" s="2"/>
      <c r="AE1006" s="2"/>
      <c r="AF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S1008" s="2"/>
      <c r="T1008" s="2"/>
      <c r="U1008" s="2"/>
      <c r="V1008" s="2"/>
      <c r="W1008" s="2"/>
      <c r="X1008" s="2"/>
      <c r="Y1008" s="2"/>
      <c r="Z1008" s="2"/>
      <c r="AB1008" s="2"/>
      <c r="AC1008" s="2"/>
      <c r="AD1008" s="2"/>
      <c r="AE1008" s="2"/>
      <c r="AF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S1009" s="2"/>
      <c r="T1009" s="2"/>
      <c r="U1009" s="2"/>
      <c r="V1009" s="2"/>
      <c r="W1009" s="2"/>
      <c r="X1009" s="2"/>
      <c r="Y1009" s="2"/>
      <c r="Z1009" s="2"/>
      <c r="AB1009" s="2"/>
      <c r="AC1009" s="2"/>
      <c r="AD1009" s="2"/>
      <c r="AE1009" s="2"/>
      <c r="AF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S1010" s="2"/>
      <c r="T1010" s="2"/>
      <c r="U1010" s="2"/>
      <c r="V1010" s="2"/>
      <c r="W1010" s="2"/>
      <c r="X1010" s="2"/>
      <c r="Y1010" s="2"/>
      <c r="Z1010" s="2"/>
      <c r="AB1010" s="2"/>
      <c r="AC1010" s="2"/>
      <c r="AD1010" s="2"/>
      <c r="AE1010" s="2"/>
      <c r="AF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S1013" s="2"/>
      <c r="T1013" s="2"/>
      <c r="U1013" s="2"/>
      <c r="V1013" s="2"/>
      <c r="W1013" s="2"/>
      <c r="X1013" s="2"/>
      <c r="Y1013" s="2"/>
      <c r="Z1013" s="2"/>
      <c r="AB1013" s="2"/>
      <c r="AC1013" s="2"/>
      <c r="AD1013" s="2"/>
      <c r="AE1013" s="2"/>
      <c r="AF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S1014" s="2"/>
      <c r="T1014" s="2"/>
      <c r="U1014" s="2"/>
      <c r="V1014" s="2"/>
      <c r="W1014" s="2"/>
      <c r="X1014" s="2"/>
      <c r="Y1014" s="2"/>
      <c r="Z1014" s="2"/>
      <c r="AB1014" s="2"/>
      <c r="AC1014" s="2"/>
      <c r="AD1014" s="2"/>
      <c r="AE1014" s="2"/>
      <c r="AF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T1016" s="2"/>
      <c r="U1016" s="2"/>
      <c r="V1016" s="2"/>
      <c r="W1016" s="2"/>
      <c r="X1016" s="2"/>
      <c r="Y1016" s="2"/>
      <c r="Z1016" s="2"/>
      <c r="AB1016" s="2"/>
      <c r="AC1016" s="2"/>
      <c r="AD1016" s="2"/>
      <c r="AE1016" s="2"/>
      <c r="AF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O1017" s="2"/>
      <c r="P1017" s="2"/>
      <c r="Q1017" s="2"/>
      <c r="S1017" s="2"/>
      <c r="T1017" s="2"/>
      <c r="U1017" s="2"/>
      <c r="V1017" s="2"/>
      <c r="W1017" s="2"/>
      <c r="X1017" s="2"/>
      <c r="Y1017" s="2"/>
      <c r="Z1017" s="2"/>
      <c r="AB1017" s="2"/>
      <c r="AC1017" s="2"/>
      <c r="AD1017" s="2"/>
      <c r="AE1017" s="2"/>
      <c r="AF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O1020" s="2"/>
      <c r="P1020" s="2"/>
      <c r="Q1020" s="2"/>
      <c r="S1020" s="2"/>
      <c r="T1020" s="2"/>
      <c r="U1020" s="2"/>
      <c r="V1020" s="2"/>
      <c r="W1020" s="2"/>
      <c r="X1020" s="2"/>
      <c r="Y1020" s="2"/>
      <c r="Z1020" s="2"/>
      <c r="AB1020" s="2"/>
      <c r="AC1020" s="2"/>
      <c r="AD1020" s="2"/>
      <c r="AE1020" s="2"/>
      <c r="AF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O1022" s="2"/>
      <c r="P1022" s="2"/>
      <c r="Q1022" s="2"/>
      <c r="S1022" s="2"/>
      <c r="T1022" s="2"/>
      <c r="U1022" s="2"/>
      <c r="V1022" s="2"/>
      <c r="W1022" s="2"/>
      <c r="X1022" s="2"/>
      <c r="Y1022" s="2"/>
      <c r="Z1022" s="2"/>
      <c r="AB1022" s="2"/>
      <c r="AC1022" s="2"/>
      <c r="AD1022" s="2"/>
      <c r="AE1022" s="2"/>
      <c r="AF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S1024" s="2"/>
      <c r="T1024" s="2"/>
      <c r="U1024" s="2"/>
      <c r="V1024" s="2"/>
      <c r="W1024" s="2"/>
      <c r="X1024" s="2"/>
      <c r="Y1024" s="2"/>
      <c r="Z1024" s="2"/>
      <c r="AB1024" s="2"/>
      <c r="AC1024" s="2"/>
      <c r="AD1024" s="2"/>
      <c r="AE1024" s="2"/>
      <c r="AF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S1027" s="2"/>
      <c r="T1027" s="2"/>
      <c r="U1027" s="2"/>
      <c r="V1027" s="2"/>
      <c r="W1027" s="2"/>
      <c r="X1027" s="2"/>
      <c r="Y1027" s="2"/>
      <c r="Z1027" s="2"/>
      <c r="AB1027" s="2"/>
      <c r="AC1027" s="2"/>
      <c r="AD1027" s="2"/>
      <c r="AE1027" s="2"/>
      <c r="AF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O1028" s="2"/>
      <c r="P1028" s="2"/>
      <c r="Q1028" s="2"/>
      <c r="S1028" s="2"/>
      <c r="T1028" s="2"/>
      <c r="U1028" s="2"/>
      <c r="V1028" s="2"/>
      <c r="W1028" s="2"/>
      <c r="X1028" s="2"/>
      <c r="Y1028" s="2"/>
      <c r="Z1028" s="2"/>
      <c r="AB1028" s="2"/>
      <c r="AC1028" s="2"/>
      <c r="AD1028" s="2"/>
      <c r="AE1028" s="2"/>
      <c r="AF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S1031" s="2"/>
      <c r="T1031" s="2"/>
      <c r="U1031" s="2"/>
      <c r="V1031" s="2"/>
      <c r="W1031" s="2"/>
      <c r="X1031" s="2"/>
      <c r="Y1031" s="2"/>
      <c r="Z1031" s="2"/>
      <c r="AB1031" s="2"/>
      <c r="AC1031" s="2"/>
      <c r="AD1031" s="2"/>
      <c r="AE1031" s="2"/>
      <c r="AF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O1032" s="2"/>
      <c r="P1032" s="2"/>
      <c r="Q1032" s="2"/>
      <c r="S1032" s="2"/>
      <c r="T1032" s="2"/>
      <c r="U1032" s="2"/>
      <c r="V1032" s="2"/>
      <c r="W1032" s="2"/>
      <c r="X1032" s="2"/>
      <c r="Y1032" s="2"/>
      <c r="Z1032" s="2"/>
      <c r="AB1032" s="2"/>
      <c r="AC1032" s="2"/>
      <c r="AD1032" s="2"/>
      <c r="AE1032" s="2"/>
      <c r="AF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T1033" s="2"/>
      <c r="U1033" s="2"/>
      <c r="V1033" s="2"/>
      <c r="W1033" s="2"/>
      <c r="X1033" s="2"/>
      <c r="Y1033" s="2"/>
      <c r="Z1033" s="2"/>
      <c r="AB1033" s="2"/>
      <c r="AC1033" s="2"/>
      <c r="AD1033" s="2"/>
      <c r="AE1033" s="2"/>
      <c r="AF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O1034" s="2"/>
      <c r="P1034" s="2"/>
      <c r="Q1034" s="2"/>
      <c r="S1034" s="2"/>
      <c r="T1034" s="2"/>
      <c r="U1034" s="2"/>
      <c r="V1034" s="2"/>
      <c r="W1034" s="2"/>
      <c r="X1034" s="2"/>
      <c r="Y1034" s="2"/>
      <c r="Z1034" s="2"/>
      <c r="AB1034" s="2"/>
      <c r="AC1034" s="2"/>
      <c r="AD1034" s="2"/>
      <c r="AE1034" s="2"/>
      <c r="AF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T1035" s="2"/>
      <c r="U1035" s="2"/>
      <c r="V1035" s="2"/>
      <c r="W1035" s="2"/>
      <c r="X1035" s="2"/>
      <c r="Y1035" s="2"/>
      <c r="Z1035" s="2"/>
      <c r="AB1035" s="2"/>
      <c r="AC1035" s="2"/>
      <c r="AD1035" s="2"/>
      <c r="AE1035" s="2"/>
      <c r="AF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O1036" s="2"/>
      <c r="P1036" s="2"/>
      <c r="Q1036" s="2"/>
      <c r="S1036" s="2"/>
      <c r="T1036" s="2"/>
      <c r="U1036" s="2"/>
      <c r="V1036" s="2"/>
      <c r="W1036" s="2"/>
      <c r="X1036" s="2"/>
      <c r="Y1036" s="2"/>
      <c r="Z1036" s="2"/>
      <c r="AB1036" s="2"/>
      <c r="AC1036" s="2"/>
      <c r="AD1036" s="2"/>
      <c r="AE1036" s="2"/>
      <c r="AF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O1037" s="2"/>
      <c r="P1037" s="2"/>
      <c r="Q1037" s="2"/>
      <c r="S1037" s="2"/>
      <c r="T1037" s="2"/>
      <c r="U1037" s="2"/>
      <c r="V1037" s="2"/>
      <c r="W1037" s="2"/>
      <c r="X1037" s="2"/>
      <c r="Y1037" s="2"/>
      <c r="Z1037" s="2"/>
      <c r="AB1037" s="2"/>
      <c r="AC1037" s="2"/>
      <c r="AD1037" s="2"/>
      <c r="AE1037" s="2"/>
      <c r="AF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O1038" s="2"/>
      <c r="P1038" s="2"/>
      <c r="Q1038" s="2"/>
      <c r="S1038" s="2"/>
      <c r="T1038" s="2"/>
      <c r="U1038" s="2"/>
      <c r="V1038" s="2"/>
      <c r="W1038" s="2"/>
      <c r="X1038" s="2"/>
      <c r="Y1038" s="2"/>
      <c r="Z1038" s="2"/>
      <c r="AB1038" s="2"/>
      <c r="AC1038" s="2"/>
      <c r="AD1038" s="2"/>
      <c r="AE1038" s="2"/>
      <c r="AF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O1039" s="2"/>
      <c r="P1039" s="2"/>
      <c r="Q1039" s="2"/>
      <c r="S1039" s="2"/>
      <c r="T1039" s="2"/>
      <c r="U1039" s="2"/>
      <c r="V1039" s="2"/>
      <c r="W1039" s="2"/>
      <c r="X1039" s="2"/>
      <c r="Y1039" s="2"/>
      <c r="Z1039" s="2"/>
      <c r="AB1039" s="2"/>
      <c r="AC1039" s="2"/>
      <c r="AD1039" s="2"/>
      <c r="AE1039" s="2"/>
      <c r="AF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O1041" s="2"/>
      <c r="P1041" s="2"/>
      <c r="Q1041" s="2"/>
      <c r="S1041" s="2"/>
      <c r="T1041" s="2"/>
      <c r="U1041" s="2"/>
      <c r="V1041" s="2"/>
      <c r="W1041" s="2"/>
      <c r="X1041" s="2"/>
      <c r="Y1041" s="2"/>
      <c r="Z1041" s="2"/>
      <c r="AB1041" s="2"/>
      <c r="AC1041" s="2"/>
      <c r="AD1041" s="2"/>
      <c r="AE1041" s="2"/>
      <c r="AF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O1042" s="2"/>
      <c r="P1042" s="2"/>
      <c r="Q1042" s="2"/>
      <c r="S1042" s="2"/>
      <c r="T1042" s="2"/>
      <c r="U1042" s="2"/>
      <c r="V1042" s="2"/>
      <c r="W1042" s="2"/>
      <c r="X1042" s="2"/>
      <c r="Y1042" s="2"/>
      <c r="Z1042" s="2"/>
      <c r="AB1042" s="2"/>
      <c r="AC1042" s="2"/>
      <c r="AD1042" s="2"/>
      <c r="AE1042" s="2"/>
      <c r="AF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T1043" s="2"/>
      <c r="U1043" s="2"/>
      <c r="V1043" s="2"/>
      <c r="W1043" s="2"/>
      <c r="X1043" s="2"/>
      <c r="Y1043" s="2"/>
      <c r="Z1043" s="2"/>
      <c r="AB1043" s="2"/>
      <c r="AC1043" s="2"/>
      <c r="AD1043" s="2"/>
      <c r="AE1043" s="2"/>
      <c r="AF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O1044" s="2"/>
      <c r="P1044" s="2"/>
      <c r="Q1044" s="2"/>
      <c r="S1044" s="2"/>
      <c r="T1044" s="2"/>
      <c r="U1044" s="2"/>
      <c r="V1044" s="2"/>
      <c r="W1044" s="2"/>
      <c r="X1044" s="2"/>
      <c r="Y1044" s="2"/>
      <c r="Z1044" s="2"/>
      <c r="AB1044" s="2"/>
      <c r="AC1044" s="2"/>
      <c r="AD1044" s="2"/>
      <c r="AE1044" s="2"/>
      <c r="AF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O1045" s="2"/>
      <c r="P1045" s="2"/>
      <c r="Q1045" s="2"/>
      <c r="S1045" s="2"/>
      <c r="T1045" s="2"/>
      <c r="U1045" s="2"/>
      <c r="V1045" s="2"/>
      <c r="W1045" s="2"/>
      <c r="X1045" s="2"/>
      <c r="Y1045" s="2"/>
      <c r="Z1045" s="2"/>
      <c r="AB1045" s="2"/>
      <c r="AC1045" s="2"/>
      <c r="AD1045" s="2"/>
      <c r="AE1045" s="2"/>
      <c r="AF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O1047" s="2"/>
      <c r="P1047" s="2"/>
      <c r="Q1047" s="2"/>
      <c r="S1047" s="2"/>
      <c r="T1047" s="2"/>
      <c r="U1047" s="2"/>
      <c r="V1047" s="2"/>
      <c r="W1047" s="2"/>
      <c r="X1047" s="2"/>
      <c r="Y1047" s="2"/>
      <c r="Z1047" s="2"/>
      <c r="AB1047" s="2"/>
      <c r="AC1047" s="2"/>
      <c r="AD1047" s="2"/>
      <c r="AE1047" s="2"/>
      <c r="AF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O1048" s="2"/>
      <c r="P1048" s="2"/>
      <c r="Q1048" s="2"/>
      <c r="S1048" s="2"/>
      <c r="T1048" s="2"/>
      <c r="U1048" s="2"/>
      <c r="V1048" s="2"/>
      <c r="W1048" s="2"/>
      <c r="X1048" s="2"/>
      <c r="Y1048" s="2"/>
      <c r="Z1048" s="2"/>
      <c r="AB1048" s="2"/>
      <c r="AC1048" s="2"/>
      <c r="AD1048" s="2"/>
      <c r="AE1048" s="2"/>
      <c r="AF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O1050" s="2"/>
      <c r="P1050" s="2"/>
      <c r="Q1050" s="2"/>
      <c r="S1050" s="2"/>
      <c r="T1050" s="2"/>
      <c r="U1050" s="2"/>
      <c r="V1050" s="2"/>
      <c r="W1050" s="2"/>
      <c r="X1050" s="2"/>
      <c r="Y1050" s="2"/>
      <c r="Z1050" s="2"/>
      <c r="AB1050" s="2"/>
      <c r="AC1050" s="2"/>
      <c r="AD1050" s="2"/>
      <c r="AE1050" s="2"/>
      <c r="AF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T1052" s="2"/>
      <c r="U1052" s="2"/>
      <c r="V1052" s="2"/>
      <c r="W1052" s="2"/>
      <c r="X1052" s="2"/>
      <c r="Y1052" s="2"/>
      <c r="Z1052" s="2"/>
      <c r="AB1052" s="2"/>
      <c r="AC1052" s="2"/>
      <c r="AD1052" s="2"/>
      <c r="AE1052" s="2"/>
      <c r="AF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O1053" s="2"/>
      <c r="P1053" s="2"/>
      <c r="Q1053" s="2"/>
      <c r="S1053" s="2"/>
      <c r="T1053" s="2"/>
      <c r="U1053" s="2"/>
      <c r="V1053" s="2"/>
      <c r="W1053" s="2"/>
      <c r="X1053" s="2"/>
      <c r="Y1053" s="2"/>
      <c r="Z1053" s="2"/>
      <c r="AB1053" s="2"/>
      <c r="AC1053" s="2"/>
      <c r="AD1053" s="2"/>
      <c r="AE1053" s="2"/>
      <c r="AF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O1054" s="2"/>
      <c r="P1054" s="2"/>
      <c r="Q1054" s="2"/>
      <c r="S1054" s="2"/>
      <c r="T1054" s="2"/>
      <c r="U1054" s="2"/>
      <c r="V1054" s="2"/>
      <c r="W1054" s="2"/>
      <c r="X1054" s="2"/>
      <c r="Y1054" s="2"/>
      <c r="Z1054" s="2"/>
      <c r="AB1054" s="2"/>
      <c r="AC1054" s="2"/>
      <c r="AD1054" s="2"/>
      <c r="AE1054" s="2"/>
      <c r="AF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T1055" s="2"/>
      <c r="U1055" s="2"/>
      <c r="V1055" s="2"/>
      <c r="W1055" s="2"/>
      <c r="X1055" s="2"/>
      <c r="Y1055" s="2"/>
      <c r="Z1055" s="2"/>
      <c r="AB1055" s="2"/>
      <c r="AC1055" s="2"/>
      <c r="AD1055" s="2"/>
      <c r="AE1055" s="2"/>
      <c r="AF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O1056" s="2"/>
      <c r="P1056" s="2"/>
      <c r="Q1056" s="2"/>
      <c r="S1056" s="2"/>
      <c r="T1056" s="2"/>
      <c r="U1056" s="2"/>
      <c r="V1056" s="2"/>
      <c r="W1056" s="2"/>
      <c r="X1056" s="2"/>
      <c r="Y1056" s="2"/>
      <c r="Z1056" s="2"/>
      <c r="AB1056" s="2"/>
      <c r="AC1056" s="2"/>
      <c r="AD1056" s="2"/>
      <c r="AE1056" s="2"/>
      <c r="AF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O1057" s="2"/>
      <c r="P1057" s="2"/>
      <c r="Q1057" s="2"/>
      <c r="S1057" s="2"/>
      <c r="T1057" s="2"/>
      <c r="U1057" s="2"/>
      <c r="V1057" s="2"/>
      <c r="W1057" s="2"/>
      <c r="X1057" s="2"/>
      <c r="Y1057" s="2"/>
      <c r="Z1057" s="2"/>
      <c r="AB1057" s="2"/>
      <c r="AC1057" s="2"/>
      <c r="AD1057" s="2"/>
      <c r="AE1057" s="2"/>
      <c r="AF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O1059" s="2"/>
      <c r="P1059" s="2"/>
      <c r="Q1059" s="2"/>
      <c r="S1059" s="2"/>
      <c r="T1059" s="2"/>
      <c r="U1059" s="2"/>
      <c r="V1059" s="2"/>
      <c r="W1059" s="2"/>
      <c r="X1059" s="2"/>
      <c r="Y1059" s="2"/>
      <c r="Z1059" s="2"/>
      <c r="AB1059" s="2"/>
      <c r="AC1059" s="2"/>
      <c r="AD1059" s="2"/>
      <c r="AE1059" s="2"/>
      <c r="AF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T1060" s="2"/>
      <c r="U1060" s="2"/>
      <c r="V1060" s="2"/>
      <c r="W1060" s="2"/>
      <c r="X1060" s="2"/>
      <c r="Y1060" s="2"/>
      <c r="Z1060" s="2"/>
      <c r="AB1060" s="2"/>
      <c r="AC1060" s="2"/>
      <c r="AD1060" s="2"/>
      <c r="AE1060" s="2"/>
      <c r="AF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O1061" s="2"/>
      <c r="P1061" s="2"/>
      <c r="Q1061" s="2"/>
      <c r="S1061" s="2"/>
      <c r="T1061" s="2"/>
      <c r="U1061" s="2"/>
      <c r="V1061" s="2"/>
      <c r="W1061" s="2"/>
      <c r="X1061" s="2"/>
      <c r="Y1061" s="2"/>
      <c r="Z1061" s="2"/>
      <c r="AB1061" s="2"/>
      <c r="AC1061" s="2"/>
      <c r="AD1061" s="2"/>
      <c r="AE1061" s="2"/>
      <c r="AF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O1062" s="2"/>
      <c r="P1062" s="2"/>
      <c r="Q1062" s="2"/>
      <c r="S1062" s="2"/>
      <c r="T1062" s="2"/>
      <c r="U1062" s="2"/>
      <c r="V1062" s="2"/>
      <c r="W1062" s="2"/>
      <c r="X1062" s="2"/>
      <c r="Y1062" s="2"/>
      <c r="Z1062" s="2"/>
      <c r="AB1062" s="2"/>
      <c r="AC1062" s="2"/>
      <c r="AD1062" s="2"/>
      <c r="AE1062" s="2"/>
      <c r="AF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O1063" s="2"/>
      <c r="P1063" s="2"/>
      <c r="Q1063" s="2"/>
      <c r="S1063" s="2"/>
      <c r="T1063" s="2"/>
      <c r="U1063" s="2"/>
      <c r="V1063" s="2"/>
      <c r="W1063" s="2"/>
      <c r="X1063" s="2"/>
      <c r="Y1063" s="2"/>
      <c r="Z1063" s="2"/>
      <c r="AB1063" s="2"/>
      <c r="AC1063" s="2"/>
      <c r="AD1063" s="2"/>
      <c r="AE1063" s="2"/>
      <c r="AF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O1064" s="2"/>
      <c r="P1064" s="2"/>
      <c r="Q1064" s="2"/>
      <c r="S1064" s="2"/>
      <c r="T1064" s="2"/>
      <c r="U1064" s="2"/>
      <c r="V1064" s="2"/>
      <c r="W1064" s="2"/>
      <c r="X1064" s="2"/>
      <c r="Y1064" s="2"/>
      <c r="Z1064" s="2"/>
      <c r="AB1064" s="2"/>
      <c r="AC1064" s="2"/>
      <c r="AD1064" s="2"/>
      <c r="AE1064" s="2"/>
      <c r="AF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O1066" s="2"/>
      <c r="P1066" s="2"/>
      <c r="Q1066" s="2"/>
      <c r="S1066" s="2"/>
      <c r="T1066" s="2"/>
      <c r="U1066" s="2"/>
      <c r="V1066" s="2"/>
      <c r="W1066" s="2"/>
      <c r="X1066" s="2"/>
      <c r="Y1066" s="2"/>
      <c r="Z1066" s="2"/>
      <c r="AB1066" s="2"/>
      <c r="AC1066" s="2"/>
      <c r="AD1066" s="2"/>
      <c r="AE1066" s="2"/>
      <c r="AF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S1069" s="2"/>
      <c r="T1069" s="2"/>
      <c r="U1069" s="2"/>
      <c r="V1069" s="2"/>
      <c r="W1069" s="2"/>
      <c r="X1069" s="2"/>
      <c r="Y1069" s="2"/>
      <c r="Z1069" s="2"/>
      <c r="AB1069" s="2"/>
      <c r="AC1069" s="2"/>
      <c r="AD1069" s="2"/>
      <c r="AE1069" s="2"/>
      <c r="AF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T1070" s="2"/>
      <c r="U1070" s="2"/>
      <c r="V1070" s="2"/>
      <c r="W1070" s="2"/>
      <c r="X1070" s="2"/>
      <c r="Y1070" s="2"/>
      <c r="Z1070" s="2"/>
      <c r="AB1070" s="2"/>
      <c r="AC1070" s="2"/>
      <c r="AD1070" s="2"/>
      <c r="AE1070" s="2"/>
      <c r="AF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T1071" s="2"/>
      <c r="U1071" s="2"/>
      <c r="V1071" s="2"/>
      <c r="W1071" s="2"/>
      <c r="X1071" s="2"/>
      <c r="Y1071" s="2"/>
      <c r="Z1071" s="2"/>
      <c r="AB1071" s="2"/>
      <c r="AC1071" s="2"/>
      <c r="AD1071" s="2"/>
      <c r="AE1071" s="2"/>
      <c r="AF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O1073" s="2"/>
      <c r="P1073" s="2"/>
      <c r="Q1073" s="2"/>
      <c r="S1073" s="2"/>
      <c r="T1073" s="2"/>
      <c r="U1073" s="2"/>
      <c r="V1073" s="2"/>
      <c r="W1073" s="2"/>
      <c r="X1073" s="2"/>
      <c r="Y1073" s="2"/>
      <c r="Z1073" s="2"/>
      <c r="AB1073" s="2"/>
      <c r="AC1073" s="2"/>
      <c r="AD1073" s="2"/>
      <c r="AE1073" s="2"/>
      <c r="AF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O1075" s="2"/>
      <c r="P1075" s="2"/>
      <c r="Q1075" s="2"/>
      <c r="S1075" s="2"/>
      <c r="T1075" s="2"/>
      <c r="U1075" s="2"/>
      <c r="V1075" s="2"/>
      <c r="W1075" s="2"/>
      <c r="X1075" s="2"/>
      <c r="Y1075" s="2"/>
      <c r="Z1075" s="2"/>
      <c r="AB1075" s="2"/>
      <c r="AC1075" s="2"/>
      <c r="AD1075" s="2"/>
      <c r="AE1075" s="2"/>
      <c r="AF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O1076" s="2"/>
      <c r="P1076" s="2"/>
      <c r="Q1076" s="2"/>
      <c r="S1076" s="2"/>
      <c r="T1076" s="2"/>
      <c r="U1076" s="2"/>
      <c r="V1076" s="2"/>
      <c r="W1076" s="2"/>
      <c r="X1076" s="2"/>
      <c r="Y1076" s="2"/>
      <c r="Z1076" s="2"/>
      <c r="AB1076" s="2"/>
      <c r="AC1076" s="2"/>
      <c r="AD1076" s="2"/>
      <c r="AE1076" s="2"/>
      <c r="AF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O1077" s="2"/>
      <c r="P1077" s="2"/>
      <c r="Q1077" s="2"/>
      <c r="S1077" s="2"/>
      <c r="T1077" s="2"/>
      <c r="U1077" s="2"/>
      <c r="V1077" s="2"/>
      <c r="W1077" s="2"/>
      <c r="X1077" s="2"/>
      <c r="Y1077" s="2"/>
      <c r="Z1077" s="2"/>
      <c r="AB1077" s="2"/>
      <c r="AC1077" s="2"/>
      <c r="AD1077" s="2"/>
      <c r="AE1077" s="2"/>
      <c r="AF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O1078" s="2"/>
      <c r="P1078" s="2"/>
      <c r="Q1078" s="2"/>
      <c r="S1078" s="2"/>
      <c r="T1078" s="2"/>
      <c r="U1078" s="2"/>
      <c r="V1078" s="2"/>
      <c r="W1078" s="2"/>
      <c r="X1078" s="2"/>
      <c r="Y1078" s="2"/>
      <c r="Z1078" s="2"/>
      <c r="AB1078" s="2"/>
      <c r="AC1078" s="2"/>
      <c r="AD1078" s="2"/>
      <c r="AE1078" s="2"/>
      <c r="AF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O1079" s="2"/>
      <c r="P1079" s="2"/>
      <c r="Q1079" s="2"/>
      <c r="S1079" s="2"/>
      <c r="T1079" s="2"/>
      <c r="U1079" s="2"/>
      <c r="V1079" s="2"/>
      <c r="W1079" s="2"/>
      <c r="X1079" s="2"/>
      <c r="Y1079" s="2"/>
      <c r="Z1079" s="2"/>
      <c r="AB1079" s="2"/>
      <c r="AC1079" s="2"/>
      <c r="AD1079" s="2"/>
      <c r="AE1079" s="2"/>
      <c r="AF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S1081" s="2"/>
      <c r="T1081" s="2"/>
      <c r="U1081" s="2"/>
      <c r="V1081" s="2"/>
      <c r="W1081" s="2"/>
      <c r="X1081" s="2"/>
      <c r="Y1081" s="2"/>
      <c r="Z1081" s="2"/>
      <c r="AB1081" s="2"/>
      <c r="AC1081" s="2"/>
      <c r="AD1081" s="2"/>
      <c r="AE1081" s="2"/>
      <c r="AF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S1082" s="2"/>
      <c r="T1082" s="2"/>
      <c r="U1082" s="2"/>
      <c r="V1082" s="2"/>
      <c r="W1082" s="2"/>
      <c r="X1082" s="2"/>
      <c r="Y1082" s="2"/>
      <c r="Z1082" s="2"/>
      <c r="AB1082" s="2"/>
      <c r="AC1082" s="2"/>
      <c r="AD1082" s="2"/>
      <c r="AE1082" s="2"/>
      <c r="AF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X1083" s="2"/>
      <c r="Y1083" s="2"/>
      <c r="Z1083" s="2"/>
      <c r="AA1083" s="2"/>
      <c r="AB1083" s="2"/>
      <c r="AC1083" s="2"/>
      <c r="AD1083" s="2"/>
      <c r="AE1083" s="2"/>
      <c r="AF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S1084" s="2"/>
      <c r="T1084" s="2"/>
      <c r="U1084" s="2"/>
      <c r="V1084" s="2"/>
      <c r="W1084" s="2"/>
      <c r="X1084" s="2"/>
      <c r="Y1084" s="2"/>
      <c r="Z1084" s="2"/>
      <c r="AB1084" s="2"/>
      <c r="AC1084" s="2"/>
      <c r="AD1084" s="2"/>
      <c r="AE1084" s="2"/>
      <c r="AF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O1085" s="2"/>
      <c r="P1085" s="2"/>
      <c r="Q1085" s="2"/>
      <c r="S1085" s="2"/>
      <c r="T1085" s="2"/>
      <c r="U1085" s="2"/>
      <c r="V1085" s="2"/>
      <c r="W1085" s="2"/>
      <c r="X1085" s="2"/>
      <c r="Y1085" s="2"/>
      <c r="Z1085" s="2"/>
      <c r="AB1085" s="2"/>
      <c r="AC1085" s="2"/>
      <c r="AD1085" s="2"/>
      <c r="AE1085" s="2"/>
      <c r="AF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T1086" s="2"/>
      <c r="U1086" s="2"/>
      <c r="V1086" s="2"/>
      <c r="W1086" s="2"/>
      <c r="X1086" s="2"/>
      <c r="Y1086" s="2"/>
      <c r="Z1086" s="2"/>
      <c r="AB1086" s="2"/>
      <c r="AC1086" s="2"/>
      <c r="AD1086" s="2"/>
      <c r="AE1086" s="2"/>
      <c r="AF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O1090" s="2"/>
      <c r="P1090" s="2"/>
      <c r="Q1090" s="2"/>
      <c r="S1090" s="2"/>
      <c r="T1090" s="2"/>
      <c r="U1090" s="2"/>
      <c r="V1090" s="2"/>
      <c r="W1090" s="2"/>
      <c r="X1090" s="2"/>
      <c r="Y1090" s="2"/>
      <c r="Z1090" s="2"/>
      <c r="AB1090" s="2"/>
      <c r="AC1090" s="2"/>
      <c r="AD1090" s="2"/>
      <c r="AE1090" s="2"/>
      <c r="AF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T1091" s="2"/>
      <c r="U1091" s="2"/>
      <c r="V1091" s="2"/>
      <c r="W1091" s="2"/>
      <c r="X1091" s="2"/>
      <c r="Y1091" s="2"/>
      <c r="Z1091" s="2"/>
      <c r="AB1091" s="2"/>
      <c r="AC1091" s="2"/>
      <c r="AD1091" s="2"/>
      <c r="AE1091" s="2"/>
      <c r="AF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O1092" s="2"/>
      <c r="P1092" s="2"/>
      <c r="Q1092" s="2"/>
      <c r="S1092" s="2"/>
      <c r="T1092" s="2"/>
      <c r="U1092" s="2"/>
      <c r="V1092" s="2"/>
      <c r="W1092" s="2"/>
      <c r="X1092" s="2"/>
      <c r="Y1092" s="2"/>
      <c r="Z1092" s="2"/>
      <c r="AB1092" s="2"/>
      <c r="AC1092" s="2"/>
      <c r="AD1092" s="2"/>
      <c r="AE1092" s="2"/>
      <c r="AF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O1093" s="2"/>
      <c r="P1093" s="2"/>
      <c r="Q1093" s="2"/>
      <c r="S1093" s="2"/>
      <c r="T1093" s="2"/>
      <c r="U1093" s="2"/>
      <c r="V1093" s="2"/>
      <c r="W1093" s="2"/>
      <c r="X1093" s="2"/>
      <c r="Y1093" s="2"/>
      <c r="Z1093" s="2"/>
      <c r="AB1093" s="2"/>
      <c r="AC1093" s="2"/>
      <c r="AD1093" s="2"/>
      <c r="AE1093" s="2"/>
      <c r="AF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O1097" s="2"/>
      <c r="P1097" s="2"/>
      <c r="Q1097" s="2"/>
      <c r="S1097" s="2"/>
      <c r="T1097" s="2"/>
      <c r="U1097" s="2"/>
      <c r="V1097" s="2"/>
      <c r="W1097" s="2"/>
      <c r="X1097" s="2"/>
      <c r="Y1097" s="2"/>
      <c r="Z1097" s="2"/>
      <c r="AB1097" s="2"/>
      <c r="AC1097" s="2"/>
      <c r="AD1097" s="2"/>
      <c r="AE1097" s="2"/>
      <c r="AF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O1099" s="2"/>
      <c r="P1099" s="2"/>
      <c r="Q1099" s="2"/>
      <c r="S1099" s="2"/>
      <c r="T1099" s="2"/>
      <c r="U1099" s="2"/>
      <c r="V1099" s="2"/>
      <c r="W1099" s="2"/>
      <c r="X1099" s="2"/>
      <c r="Y1099" s="2"/>
      <c r="Z1099" s="2"/>
      <c r="AB1099" s="2"/>
      <c r="AC1099" s="2"/>
      <c r="AD1099" s="2"/>
      <c r="AE1099" s="2"/>
      <c r="AF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O1101" s="2"/>
      <c r="P1101" s="2"/>
      <c r="Q1101" s="2"/>
      <c r="S1101" s="2"/>
      <c r="T1101" s="2"/>
      <c r="U1101" s="2"/>
      <c r="V1101" s="2"/>
      <c r="W1101" s="2"/>
      <c r="X1101" s="2"/>
      <c r="Y1101" s="2"/>
      <c r="Z1101" s="2"/>
      <c r="AB1101" s="2"/>
      <c r="AC1101" s="2"/>
      <c r="AD1101" s="2"/>
      <c r="AE1101" s="2"/>
      <c r="AF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O1102" s="2"/>
      <c r="P1102" s="2"/>
      <c r="Q1102" s="2"/>
      <c r="S1102" s="2"/>
      <c r="T1102" s="2"/>
      <c r="U1102" s="2"/>
      <c r="V1102" s="2"/>
      <c r="W1102" s="2"/>
      <c r="X1102" s="2"/>
      <c r="Y1102" s="2"/>
      <c r="Z1102" s="2"/>
      <c r="AB1102" s="2"/>
      <c r="AC1102" s="2"/>
      <c r="AD1102" s="2"/>
      <c r="AE1102" s="2"/>
      <c r="AF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O1103" s="2"/>
      <c r="P1103" s="2"/>
      <c r="Q1103" s="2"/>
      <c r="S1103" s="2"/>
      <c r="T1103" s="2"/>
      <c r="U1103" s="2"/>
      <c r="V1103" s="2"/>
      <c r="W1103" s="2"/>
      <c r="X1103" s="2"/>
      <c r="Y1103" s="2"/>
      <c r="Z1103" s="2"/>
      <c r="AB1103" s="2"/>
      <c r="AC1103" s="2"/>
      <c r="AD1103" s="2"/>
      <c r="AE1103" s="2"/>
      <c r="AF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O1104" s="2"/>
      <c r="P1104" s="2"/>
      <c r="Q1104" s="2"/>
      <c r="S1104" s="2"/>
      <c r="T1104" s="2"/>
      <c r="U1104" s="2"/>
      <c r="V1104" s="2"/>
      <c r="W1104" s="2"/>
      <c r="X1104" s="2"/>
      <c r="Y1104" s="2"/>
      <c r="Z1104" s="2"/>
      <c r="AB1104" s="2"/>
      <c r="AC1104" s="2"/>
      <c r="AD1104" s="2"/>
      <c r="AE1104" s="2"/>
      <c r="AF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S1106" s="2"/>
      <c r="T1106" s="2"/>
      <c r="U1106" s="2"/>
      <c r="V1106" s="2"/>
      <c r="W1106" s="2"/>
      <c r="X1106" s="2"/>
      <c r="Y1106" s="2"/>
      <c r="Z1106" s="2"/>
      <c r="AB1106" s="2"/>
      <c r="AC1106" s="2"/>
      <c r="AD1106" s="2"/>
      <c r="AE1106" s="2"/>
      <c r="AF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O1107" s="2"/>
      <c r="P1107" s="2"/>
      <c r="Q1107" s="2"/>
      <c r="S1107" s="2"/>
      <c r="T1107" s="2"/>
      <c r="U1107" s="2"/>
      <c r="V1107" s="2"/>
      <c r="W1107" s="2"/>
      <c r="X1107" s="2"/>
      <c r="Y1107" s="2"/>
      <c r="Z1107" s="2"/>
      <c r="AB1107" s="2"/>
      <c r="AC1107" s="2"/>
      <c r="AD1107" s="2"/>
      <c r="AE1107" s="2"/>
      <c r="AF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O1111" s="2"/>
      <c r="P1111" s="2"/>
      <c r="Q1111" s="2"/>
      <c r="S1111" s="2"/>
      <c r="T1111" s="2"/>
      <c r="U1111" s="2"/>
      <c r="V1111" s="2"/>
      <c r="W1111" s="2"/>
      <c r="X1111" s="2"/>
      <c r="Y1111" s="2"/>
      <c r="Z1111" s="2"/>
      <c r="AB1111" s="2"/>
      <c r="AC1111" s="2"/>
      <c r="AD1111" s="2"/>
      <c r="AE1111" s="2"/>
      <c r="AF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O1112" s="2"/>
      <c r="P1112" s="2"/>
      <c r="Q1112" s="2"/>
      <c r="S1112" s="2"/>
      <c r="T1112" s="2"/>
      <c r="U1112" s="2"/>
      <c r="V1112" s="2"/>
      <c r="W1112" s="2"/>
      <c r="X1112" s="2"/>
      <c r="Y1112" s="2"/>
      <c r="Z1112" s="2"/>
      <c r="AB1112" s="2"/>
      <c r="AC1112" s="2"/>
      <c r="AD1112" s="2"/>
      <c r="AE1112" s="2"/>
      <c r="AF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S1113" s="2"/>
      <c r="T1113" s="2"/>
      <c r="U1113" s="2"/>
      <c r="V1113" s="2"/>
      <c r="W1113" s="2"/>
      <c r="X1113" s="2"/>
      <c r="Y1113" s="2"/>
      <c r="Z1113" s="2"/>
      <c r="AB1113" s="2"/>
      <c r="AC1113" s="2"/>
      <c r="AD1113" s="2"/>
      <c r="AE1113" s="2"/>
      <c r="AF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O1114" s="2"/>
      <c r="P1114" s="2"/>
      <c r="Q1114" s="2"/>
      <c r="S1114" s="2"/>
      <c r="T1114" s="2"/>
      <c r="U1114" s="2"/>
      <c r="V1114" s="2"/>
      <c r="W1114" s="2"/>
      <c r="X1114" s="2"/>
      <c r="Y1114" s="2"/>
      <c r="Z1114" s="2"/>
      <c r="AB1114" s="2"/>
      <c r="AC1114" s="2"/>
      <c r="AD1114" s="2"/>
      <c r="AE1114" s="2"/>
      <c r="AF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T1115" s="2"/>
      <c r="U1115" s="2"/>
      <c r="V1115" s="2"/>
      <c r="W1115" s="2"/>
      <c r="X1115" s="2"/>
      <c r="Y1115" s="2"/>
      <c r="Z1115" s="2"/>
      <c r="AB1115" s="2"/>
      <c r="AC1115" s="2"/>
      <c r="AD1115" s="2"/>
      <c r="AE1115" s="2"/>
      <c r="AF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S1116" s="2"/>
      <c r="T1116" s="2"/>
      <c r="U1116" s="2"/>
      <c r="V1116" s="2"/>
      <c r="W1116" s="2"/>
      <c r="X1116" s="2"/>
      <c r="Y1116" s="2"/>
      <c r="Z1116" s="2"/>
      <c r="AB1116" s="2"/>
      <c r="AC1116" s="2"/>
      <c r="AD1116" s="2"/>
      <c r="AE1116" s="2"/>
      <c r="AF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O1118" s="2"/>
      <c r="P1118" s="2"/>
      <c r="Q1118" s="2"/>
      <c r="S1118" s="2"/>
      <c r="T1118" s="2"/>
      <c r="U1118" s="2"/>
      <c r="V1118" s="2"/>
      <c r="W1118" s="2"/>
      <c r="X1118" s="2"/>
      <c r="Y1118" s="2"/>
      <c r="Z1118" s="2"/>
      <c r="AB1118" s="2"/>
      <c r="AC1118" s="2"/>
      <c r="AD1118" s="2"/>
      <c r="AE1118" s="2"/>
      <c r="AF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O1122" s="2"/>
      <c r="P1122" s="2"/>
      <c r="Q1122" s="2"/>
      <c r="S1122" s="2"/>
      <c r="T1122" s="2"/>
      <c r="U1122" s="2"/>
      <c r="V1122" s="2"/>
      <c r="W1122" s="2"/>
      <c r="X1122" s="2"/>
      <c r="Y1122" s="2"/>
      <c r="Z1122" s="2"/>
      <c r="AB1122" s="2"/>
      <c r="AC1122" s="2"/>
      <c r="AD1122" s="2"/>
      <c r="AE1122" s="2"/>
      <c r="AF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O1123" s="2"/>
      <c r="P1123" s="2"/>
      <c r="Q1123" s="2"/>
      <c r="S1123" s="2"/>
      <c r="T1123" s="2"/>
      <c r="U1123" s="2"/>
      <c r="V1123" s="2"/>
      <c r="W1123" s="2"/>
      <c r="X1123" s="2"/>
      <c r="Y1123" s="2"/>
      <c r="Z1123" s="2"/>
      <c r="AB1123" s="2"/>
      <c r="AC1123" s="2"/>
      <c r="AD1123" s="2"/>
      <c r="AE1123" s="2"/>
      <c r="AF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O1124" s="2"/>
      <c r="P1124" s="2"/>
      <c r="Q1124" s="2"/>
      <c r="S1124" s="2"/>
      <c r="T1124" s="2"/>
      <c r="U1124" s="2"/>
      <c r="V1124" s="2"/>
      <c r="W1124" s="2"/>
      <c r="X1124" s="2"/>
      <c r="Y1124" s="2"/>
      <c r="Z1124" s="2"/>
      <c r="AB1124" s="2"/>
      <c r="AC1124" s="2"/>
      <c r="AD1124" s="2"/>
      <c r="AE1124" s="2"/>
      <c r="AF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O1125" s="2"/>
      <c r="P1125" s="2"/>
      <c r="Q1125" s="2"/>
      <c r="S1125" s="2"/>
      <c r="T1125" s="2"/>
      <c r="U1125" s="2"/>
      <c r="V1125" s="2"/>
      <c r="W1125" s="2"/>
      <c r="X1125" s="2"/>
      <c r="Y1125" s="2"/>
      <c r="Z1125" s="2"/>
      <c r="AB1125" s="2"/>
      <c r="AC1125" s="2"/>
      <c r="AD1125" s="2"/>
      <c r="AE1125" s="2"/>
      <c r="AF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O1126" s="2"/>
      <c r="P1126" s="2"/>
      <c r="Q1126" s="2"/>
      <c r="S1126" s="2"/>
      <c r="T1126" s="2"/>
      <c r="U1126" s="2"/>
      <c r="V1126" s="2"/>
      <c r="W1126" s="2"/>
      <c r="X1126" s="2"/>
      <c r="Y1126" s="2"/>
      <c r="Z1126" s="2"/>
      <c r="AB1126" s="2"/>
      <c r="AC1126" s="2"/>
      <c r="AD1126" s="2"/>
      <c r="AE1126" s="2"/>
      <c r="AF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O1128" s="2"/>
      <c r="P1128" s="2"/>
      <c r="Q1128" s="2"/>
      <c r="S1128" s="2"/>
      <c r="T1128" s="2"/>
      <c r="U1128" s="2"/>
      <c r="V1128" s="2"/>
      <c r="W1128" s="2"/>
      <c r="X1128" s="2"/>
      <c r="Y1128" s="2"/>
      <c r="Z1128" s="2"/>
      <c r="AB1128" s="2"/>
      <c r="AC1128" s="2"/>
      <c r="AD1128" s="2"/>
      <c r="AE1128" s="2"/>
      <c r="AF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O1129" s="2"/>
      <c r="P1129" s="2"/>
      <c r="Q1129" s="2"/>
      <c r="S1129" s="2"/>
      <c r="T1129" s="2"/>
      <c r="U1129" s="2"/>
      <c r="V1129" s="2"/>
      <c r="W1129" s="2"/>
      <c r="X1129" s="2"/>
      <c r="Y1129" s="2"/>
      <c r="Z1129" s="2"/>
      <c r="AB1129" s="2"/>
      <c r="AC1129" s="2"/>
      <c r="AD1129" s="2"/>
      <c r="AE1129" s="2"/>
      <c r="AF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O1130" s="2"/>
      <c r="P1130" s="2"/>
      <c r="Q1130" s="2"/>
      <c r="S1130" s="2"/>
      <c r="T1130" s="2"/>
      <c r="U1130" s="2"/>
      <c r="V1130" s="2"/>
      <c r="W1130" s="2"/>
      <c r="X1130" s="2"/>
      <c r="Y1130" s="2"/>
      <c r="Z1130" s="2"/>
      <c r="AB1130" s="2"/>
      <c r="AC1130" s="2"/>
      <c r="AD1130" s="2"/>
      <c r="AE1130" s="2"/>
      <c r="AF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O1131" s="2"/>
      <c r="P1131" s="2"/>
      <c r="Q1131" s="2"/>
      <c r="S1131" s="2"/>
      <c r="T1131" s="2"/>
      <c r="U1131" s="2"/>
      <c r="V1131" s="2"/>
      <c r="W1131" s="2"/>
      <c r="X1131" s="2"/>
      <c r="Y1131" s="2"/>
      <c r="Z1131" s="2"/>
      <c r="AB1131" s="2"/>
      <c r="AC1131" s="2"/>
      <c r="AD1131" s="2"/>
      <c r="AE1131" s="2"/>
      <c r="AF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O1132" s="2"/>
      <c r="P1132" s="2"/>
      <c r="Q1132" s="2"/>
      <c r="S1132" s="2"/>
      <c r="T1132" s="2"/>
      <c r="U1132" s="2"/>
      <c r="V1132" s="2"/>
      <c r="W1132" s="2"/>
      <c r="X1132" s="2"/>
      <c r="Y1132" s="2"/>
      <c r="Z1132" s="2"/>
      <c r="AB1132" s="2"/>
      <c r="AC1132" s="2"/>
      <c r="AD1132" s="2"/>
      <c r="AE1132" s="2"/>
      <c r="AF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O1134" s="2"/>
      <c r="P1134" s="2"/>
      <c r="Q1134" s="2"/>
      <c r="S1134" s="2"/>
      <c r="T1134" s="2"/>
      <c r="U1134" s="2"/>
      <c r="V1134" s="2"/>
      <c r="W1134" s="2"/>
      <c r="X1134" s="2"/>
      <c r="Y1134" s="2"/>
      <c r="Z1134" s="2"/>
      <c r="AB1134" s="2"/>
      <c r="AC1134" s="2"/>
      <c r="AD1134" s="2"/>
      <c r="AE1134" s="2"/>
      <c r="AF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O1135" s="2"/>
      <c r="P1135" s="2"/>
      <c r="Q1135" s="2"/>
      <c r="S1135" s="2"/>
      <c r="T1135" s="2"/>
      <c r="U1135" s="2"/>
      <c r="V1135" s="2"/>
      <c r="W1135" s="2"/>
      <c r="X1135" s="2"/>
      <c r="Y1135" s="2"/>
      <c r="Z1135" s="2"/>
      <c r="AB1135" s="2"/>
      <c r="AC1135" s="2"/>
      <c r="AD1135" s="2"/>
      <c r="AE1135" s="2"/>
      <c r="AF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O1137" s="2"/>
      <c r="P1137" s="2"/>
      <c r="Q1137" s="2"/>
      <c r="S1137" s="2"/>
      <c r="T1137" s="2"/>
      <c r="U1137" s="2"/>
      <c r="V1137" s="2"/>
      <c r="W1137" s="2"/>
      <c r="X1137" s="2"/>
      <c r="Y1137" s="2"/>
      <c r="Z1137" s="2"/>
      <c r="AB1137" s="2"/>
      <c r="AC1137" s="2"/>
      <c r="AD1137" s="2"/>
      <c r="AE1137" s="2"/>
      <c r="AF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T1139" s="2"/>
      <c r="U1139" s="2"/>
      <c r="V1139" s="2"/>
      <c r="W1139" s="2"/>
      <c r="X1139" s="2"/>
      <c r="Y1139" s="2"/>
      <c r="Z1139" s="2"/>
      <c r="AB1139" s="2"/>
      <c r="AC1139" s="2"/>
      <c r="AD1139" s="2"/>
      <c r="AE1139" s="2"/>
      <c r="AF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O1141" s="2"/>
      <c r="P1141" s="2"/>
      <c r="Q1141" s="2"/>
      <c r="S1141" s="2"/>
      <c r="T1141" s="2"/>
      <c r="U1141" s="2"/>
      <c r="V1141" s="2"/>
      <c r="W1141" s="2"/>
      <c r="X1141" s="2"/>
      <c r="Y1141" s="2"/>
      <c r="Z1141" s="2"/>
      <c r="AB1141" s="2"/>
      <c r="AC1141" s="2"/>
      <c r="AD1141" s="2"/>
      <c r="AE1141" s="2"/>
      <c r="AF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T1142" s="2"/>
      <c r="U1142" s="2"/>
      <c r="V1142" s="2"/>
      <c r="W1142" s="2"/>
      <c r="X1142" s="2"/>
      <c r="Y1142" s="2"/>
      <c r="Z1142" s="2"/>
      <c r="AB1142" s="2"/>
      <c r="AC1142" s="2"/>
      <c r="AD1142" s="2"/>
      <c r="AE1142" s="2"/>
      <c r="AF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T1144" s="2"/>
      <c r="U1144" s="2"/>
      <c r="V1144" s="2"/>
      <c r="W1144" s="2"/>
      <c r="X1144" s="2"/>
      <c r="Y1144" s="2"/>
      <c r="Z1144" s="2"/>
      <c r="AB1144" s="2"/>
      <c r="AC1144" s="2"/>
      <c r="AD1144" s="2"/>
      <c r="AE1144" s="2"/>
      <c r="AF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O1145" s="2"/>
      <c r="P1145" s="2"/>
      <c r="Q1145" s="2"/>
      <c r="S1145" s="2"/>
      <c r="T1145" s="2"/>
      <c r="U1145" s="2"/>
      <c r="V1145" s="2"/>
      <c r="W1145" s="2"/>
      <c r="X1145" s="2"/>
      <c r="Y1145" s="2"/>
      <c r="Z1145" s="2"/>
      <c r="AB1145" s="2"/>
      <c r="AC1145" s="2"/>
      <c r="AD1145" s="2"/>
      <c r="AE1145" s="2"/>
      <c r="AF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O1146" s="2"/>
      <c r="P1146" s="2"/>
      <c r="Q1146" s="2"/>
      <c r="S1146" s="2"/>
      <c r="T1146" s="2"/>
      <c r="U1146" s="2"/>
      <c r="V1146" s="2"/>
      <c r="W1146" s="2"/>
      <c r="X1146" s="2"/>
      <c r="Y1146" s="2"/>
      <c r="Z1146" s="2"/>
      <c r="AB1146" s="2"/>
      <c r="AC1146" s="2"/>
      <c r="AD1146" s="2"/>
      <c r="AE1146" s="2"/>
      <c r="AF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O1147" s="2"/>
      <c r="P1147" s="2"/>
      <c r="Q1147" s="2"/>
      <c r="S1147" s="2"/>
      <c r="T1147" s="2"/>
      <c r="U1147" s="2"/>
      <c r="V1147" s="2"/>
      <c r="W1147" s="2"/>
      <c r="X1147" s="2"/>
      <c r="Y1147" s="2"/>
      <c r="Z1147" s="2"/>
      <c r="AB1147" s="2"/>
      <c r="AC1147" s="2"/>
      <c r="AD1147" s="2"/>
      <c r="AE1147" s="2"/>
      <c r="AF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</row>
    <row r="1150">
      <c r="A1150" s="2"/>
      <c r="B1150" s="2"/>
      <c r="C1150" s="4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O1150" s="2"/>
      <c r="P1150" s="2"/>
      <c r="Q1150" s="2"/>
      <c r="S1150" s="2"/>
      <c r="T1150" s="2"/>
      <c r="U1150" s="2"/>
      <c r="V1150" s="2"/>
      <c r="W1150" s="2"/>
      <c r="X1150" s="2"/>
      <c r="Y1150" s="2"/>
      <c r="Z1150" s="2"/>
      <c r="AB1150" s="2"/>
      <c r="AC1150" s="2"/>
      <c r="AD1150" s="2"/>
      <c r="AE1150" s="2"/>
      <c r="AF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O1151" s="2"/>
      <c r="P1151" s="2"/>
      <c r="Q1151" s="2"/>
      <c r="S1151" s="2"/>
      <c r="T1151" s="2"/>
      <c r="U1151" s="2"/>
      <c r="V1151" s="2"/>
      <c r="W1151" s="2"/>
      <c r="X1151" s="2"/>
      <c r="Y1151" s="2"/>
      <c r="Z1151" s="2"/>
      <c r="AB1151" s="2"/>
      <c r="AC1151" s="2"/>
      <c r="AD1151" s="2"/>
      <c r="AE1151" s="2"/>
      <c r="AF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O1152" s="2"/>
      <c r="P1152" s="2"/>
      <c r="Q1152" s="2"/>
      <c r="S1152" s="2"/>
      <c r="T1152" s="2"/>
      <c r="U1152" s="2"/>
      <c r="V1152" s="2"/>
      <c r="W1152" s="2"/>
      <c r="X1152" s="2"/>
      <c r="Y1152" s="2"/>
      <c r="Z1152" s="2"/>
      <c r="AB1152" s="2"/>
      <c r="AC1152" s="2"/>
      <c r="AD1152" s="2"/>
      <c r="AE1152" s="2"/>
      <c r="AF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O1155" s="2"/>
      <c r="P1155" s="2"/>
      <c r="Q1155" s="2"/>
      <c r="S1155" s="2"/>
      <c r="T1155" s="2"/>
      <c r="U1155" s="2"/>
      <c r="V1155" s="2"/>
      <c r="W1155" s="2"/>
      <c r="X1155" s="2"/>
      <c r="Y1155" s="2"/>
      <c r="Z1155" s="2"/>
      <c r="AB1155" s="2"/>
      <c r="AC1155" s="2"/>
      <c r="AD1155" s="2"/>
      <c r="AE1155" s="2"/>
      <c r="AF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O1156" s="2"/>
      <c r="P1156" s="2"/>
      <c r="Q1156" s="2"/>
      <c r="S1156" s="2"/>
      <c r="T1156" s="2"/>
      <c r="U1156" s="2"/>
      <c r="V1156" s="2"/>
      <c r="W1156" s="2"/>
      <c r="X1156" s="2"/>
      <c r="Y1156" s="2"/>
      <c r="Z1156" s="2"/>
      <c r="AB1156" s="2"/>
      <c r="AC1156" s="2"/>
      <c r="AD1156" s="2"/>
      <c r="AE1156" s="2"/>
      <c r="AF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S1157" s="2"/>
      <c r="T1157" s="2"/>
      <c r="U1157" s="2"/>
      <c r="V1157" s="2"/>
      <c r="W1157" s="2"/>
      <c r="X1157" s="2"/>
      <c r="Y1157" s="2"/>
      <c r="Z1157" s="2"/>
      <c r="AB1157" s="2"/>
      <c r="AC1157" s="2"/>
      <c r="AD1157" s="2"/>
      <c r="AE1157" s="2"/>
      <c r="AF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T1158" s="2"/>
      <c r="U1158" s="2"/>
      <c r="V1158" s="2"/>
      <c r="W1158" s="2"/>
      <c r="X1158" s="2"/>
      <c r="Y1158" s="2"/>
      <c r="Z1158" s="2"/>
      <c r="AB1158" s="2"/>
      <c r="AC1158" s="2"/>
      <c r="AD1158" s="2"/>
      <c r="AE1158" s="2"/>
      <c r="AF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O1159" s="2"/>
      <c r="P1159" s="2"/>
      <c r="Q1159" s="2"/>
      <c r="S1159" s="2"/>
      <c r="T1159" s="2"/>
      <c r="U1159" s="2"/>
      <c r="V1159" s="2"/>
      <c r="W1159" s="2"/>
      <c r="X1159" s="2"/>
      <c r="Y1159" s="2"/>
      <c r="Z1159" s="2"/>
      <c r="AB1159" s="2"/>
      <c r="AC1159" s="2"/>
      <c r="AD1159" s="2"/>
      <c r="AE1159" s="2"/>
      <c r="AF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O1162" s="2"/>
      <c r="P1162" s="2"/>
      <c r="Q1162" s="2"/>
      <c r="S1162" s="2"/>
      <c r="T1162" s="2"/>
      <c r="U1162" s="2"/>
      <c r="V1162" s="2"/>
      <c r="W1162" s="2"/>
      <c r="X1162" s="2"/>
      <c r="Y1162" s="2"/>
      <c r="Z1162" s="2"/>
      <c r="AB1162" s="2"/>
      <c r="AC1162" s="2"/>
      <c r="AD1162" s="2"/>
      <c r="AE1162" s="2"/>
      <c r="AF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O1164" s="2"/>
      <c r="P1164" s="2"/>
      <c r="Q1164" s="2"/>
      <c r="S1164" s="2"/>
      <c r="T1164" s="2"/>
      <c r="U1164" s="2"/>
      <c r="V1164" s="2"/>
      <c r="W1164" s="2"/>
      <c r="X1164" s="2"/>
      <c r="Y1164" s="2"/>
      <c r="Z1164" s="2"/>
      <c r="AB1164" s="2"/>
      <c r="AC1164" s="2"/>
      <c r="AD1164" s="2"/>
      <c r="AE1164" s="2"/>
      <c r="AF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O1165" s="2"/>
      <c r="P1165" s="2"/>
      <c r="Q1165" s="2"/>
      <c r="S1165" s="2"/>
      <c r="T1165" s="2"/>
      <c r="U1165" s="2"/>
      <c r="V1165" s="2"/>
      <c r="W1165" s="2"/>
      <c r="X1165" s="2"/>
      <c r="Y1165" s="2"/>
      <c r="Z1165" s="2"/>
      <c r="AB1165" s="2"/>
      <c r="AC1165" s="2"/>
      <c r="AD1165" s="2"/>
      <c r="AE1165" s="2"/>
      <c r="AF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O1166" s="2"/>
      <c r="P1166" s="2"/>
      <c r="Q1166" s="2"/>
      <c r="S1166" s="2"/>
      <c r="T1166" s="2"/>
      <c r="U1166" s="2"/>
      <c r="V1166" s="2"/>
      <c r="W1166" s="2"/>
      <c r="X1166" s="2"/>
      <c r="Y1166" s="2"/>
      <c r="Z1166" s="2"/>
      <c r="AB1166" s="2"/>
      <c r="AC1166" s="2"/>
      <c r="AD1166" s="2"/>
      <c r="AE1166" s="2"/>
      <c r="AF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T1167" s="2"/>
      <c r="U1167" s="2"/>
      <c r="V1167" s="2"/>
      <c r="W1167" s="2"/>
      <c r="X1167" s="2"/>
      <c r="Y1167" s="2"/>
      <c r="Z1167" s="2"/>
      <c r="AB1167" s="2"/>
      <c r="AC1167" s="2"/>
      <c r="AD1167" s="2"/>
      <c r="AE1167" s="2"/>
      <c r="AF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S1169" s="2"/>
      <c r="T1169" s="2"/>
      <c r="U1169" s="2"/>
      <c r="V1169" s="2"/>
      <c r="W1169" s="2"/>
      <c r="X1169" s="2"/>
      <c r="Y1169" s="2"/>
      <c r="Z1169" s="2"/>
      <c r="AB1169" s="2"/>
      <c r="AC1169" s="2"/>
      <c r="AD1169" s="2"/>
      <c r="AE1169" s="2"/>
      <c r="AF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O1171" s="2"/>
      <c r="P1171" s="2"/>
      <c r="Q1171" s="2"/>
      <c r="S1171" s="2"/>
      <c r="T1171" s="2"/>
      <c r="U1171" s="2"/>
      <c r="V1171" s="2"/>
      <c r="W1171" s="2"/>
      <c r="X1171" s="2"/>
      <c r="Y1171" s="2"/>
      <c r="Z1171" s="2"/>
      <c r="AB1171" s="2"/>
      <c r="AC1171" s="2"/>
      <c r="AD1171" s="2"/>
      <c r="AE1171" s="2"/>
      <c r="AF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O1172" s="2"/>
      <c r="P1172" s="2"/>
      <c r="Q1172" s="2"/>
      <c r="S1172" s="2"/>
      <c r="T1172" s="2"/>
      <c r="U1172" s="2"/>
      <c r="V1172" s="2"/>
      <c r="W1172" s="2"/>
      <c r="X1172" s="2"/>
      <c r="Y1172" s="2"/>
      <c r="Z1172" s="2"/>
      <c r="AB1172" s="2"/>
      <c r="AC1172" s="2"/>
      <c r="AD1172" s="2"/>
      <c r="AE1172" s="2"/>
      <c r="AF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O1174" s="2"/>
      <c r="P1174" s="2"/>
      <c r="Q1174" s="2"/>
      <c r="S1174" s="2"/>
      <c r="T1174" s="2"/>
      <c r="U1174" s="2"/>
      <c r="V1174" s="2"/>
      <c r="W1174" s="2"/>
      <c r="X1174" s="2"/>
      <c r="Y1174" s="2"/>
      <c r="Z1174" s="2"/>
      <c r="AB1174" s="2"/>
      <c r="AC1174" s="2"/>
      <c r="AD1174" s="2"/>
      <c r="AE1174" s="2"/>
      <c r="AF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O1175" s="2"/>
      <c r="P1175" s="2"/>
      <c r="Q1175" s="2"/>
      <c r="S1175" s="2"/>
      <c r="T1175" s="2"/>
      <c r="U1175" s="2"/>
      <c r="V1175" s="2"/>
      <c r="W1175" s="2"/>
      <c r="X1175" s="2"/>
      <c r="Y1175" s="2"/>
      <c r="Z1175" s="2"/>
      <c r="AB1175" s="2"/>
      <c r="AC1175" s="2"/>
      <c r="AD1175" s="2"/>
      <c r="AE1175" s="2"/>
      <c r="AF1175" s="2"/>
    </row>
    <row r="1176">
      <c r="A1176" s="2"/>
      <c r="B1176" s="2"/>
      <c r="C1176" s="4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O1176" s="2"/>
      <c r="P1176" s="2"/>
      <c r="Q1176" s="2"/>
      <c r="S1176" s="2"/>
      <c r="T1176" s="2"/>
      <c r="U1176" s="2"/>
      <c r="V1176" s="2"/>
      <c r="Y1176" s="2"/>
      <c r="Z1176" s="2"/>
      <c r="AB1176" s="2"/>
      <c r="AC1176" s="2"/>
      <c r="AD1176" s="2"/>
      <c r="AE1176" s="2"/>
      <c r="AF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O1177" s="2"/>
      <c r="P1177" s="2"/>
      <c r="Q1177" s="2"/>
      <c r="S1177" s="2"/>
      <c r="T1177" s="2"/>
      <c r="U1177" s="2"/>
      <c r="V1177" s="2"/>
      <c r="W1177" s="2"/>
      <c r="X1177" s="2"/>
      <c r="Y1177" s="2"/>
      <c r="Z1177" s="2"/>
      <c r="AB1177" s="2"/>
      <c r="AC1177" s="2"/>
      <c r="AD1177" s="2"/>
      <c r="AE1177" s="2"/>
      <c r="AF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O1178" s="2"/>
      <c r="P1178" s="2"/>
      <c r="Q1178" s="2"/>
      <c r="S1178" s="2"/>
      <c r="T1178" s="2"/>
      <c r="U1178" s="2"/>
      <c r="V1178" s="2"/>
      <c r="W1178" s="2"/>
      <c r="X1178" s="2"/>
      <c r="Y1178" s="2"/>
      <c r="Z1178" s="2"/>
      <c r="AB1178" s="2"/>
      <c r="AC1178" s="2"/>
      <c r="AD1178" s="2"/>
      <c r="AE1178" s="2"/>
      <c r="AF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O1179" s="2"/>
      <c r="P1179" s="2"/>
      <c r="Q1179" s="2"/>
      <c r="S1179" s="2"/>
      <c r="T1179" s="2"/>
      <c r="U1179" s="2"/>
      <c r="V1179" s="2"/>
      <c r="W1179" s="2"/>
      <c r="X1179" s="2"/>
      <c r="Y1179" s="2"/>
      <c r="Z1179" s="2"/>
      <c r="AB1179" s="2"/>
      <c r="AC1179" s="2"/>
      <c r="AD1179" s="2"/>
      <c r="AE1179" s="2"/>
      <c r="AF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O1180" s="2"/>
      <c r="P1180" s="2"/>
      <c r="Q1180" s="2"/>
      <c r="S1180" s="2"/>
      <c r="T1180" s="2"/>
      <c r="U1180" s="2"/>
      <c r="V1180" s="2"/>
      <c r="W1180" s="2"/>
      <c r="X1180" s="2"/>
      <c r="Y1180" s="2"/>
      <c r="Z1180" s="2"/>
      <c r="AB1180" s="2"/>
      <c r="AC1180" s="2"/>
      <c r="AD1180" s="2"/>
      <c r="AE1180" s="2"/>
      <c r="AF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S1181" s="2"/>
      <c r="T1181" s="2"/>
      <c r="U1181" s="2"/>
      <c r="V1181" s="2"/>
      <c r="W1181" s="2"/>
      <c r="X1181" s="2"/>
      <c r="Y1181" s="2"/>
      <c r="Z1181" s="2"/>
      <c r="AB1181" s="2"/>
      <c r="AC1181" s="2"/>
      <c r="AD1181" s="2"/>
      <c r="AE1181" s="2"/>
      <c r="AF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O1182" s="2"/>
      <c r="P1182" s="2"/>
      <c r="Q1182" s="2"/>
      <c r="S1182" s="2"/>
      <c r="T1182" s="2"/>
      <c r="U1182" s="2"/>
      <c r="V1182" s="2"/>
      <c r="W1182" s="2"/>
      <c r="X1182" s="2"/>
      <c r="Y1182" s="2"/>
      <c r="Z1182" s="2"/>
      <c r="AB1182" s="2"/>
      <c r="AC1182" s="2"/>
      <c r="AD1182" s="2"/>
      <c r="AE1182" s="2"/>
      <c r="AF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O1183" s="2"/>
      <c r="P1183" s="2"/>
      <c r="Q1183" s="2"/>
      <c r="S1183" s="2"/>
      <c r="T1183" s="2"/>
      <c r="U1183" s="2"/>
      <c r="V1183" s="2"/>
      <c r="W1183" s="2"/>
      <c r="X1183" s="2"/>
      <c r="Y1183" s="2"/>
      <c r="Z1183" s="2"/>
      <c r="AB1183" s="2"/>
      <c r="AC1183" s="2"/>
      <c r="AD1183" s="2"/>
      <c r="AE1183" s="2"/>
      <c r="AF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S1184" s="2"/>
      <c r="T1184" s="2"/>
      <c r="U1184" s="2"/>
      <c r="V1184" s="2"/>
      <c r="W1184" s="2"/>
      <c r="X1184" s="2"/>
      <c r="Y1184" s="2"/>
      <c r="Z1184" s="2"/>
      <c r="AB1184" s="2"/>
      <c r="AC1184" s="2"/>
      <c r="AD1184" s="2"/>
      <c r="AE1184" s="2"/>
      <c r="AF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O1185" s="2"/>
      <c r="P1185" s="2"/>
      <c r="Q1185" s="2"/>
      <c r="S1185" s="2"/>
      <c r="T1185" s="2"/>
      <c r="U1185" s="2"/>
      <c r="V1185" s="2"/>
      <c r="W1185" s="2"/>
      <c r="X1185" s="2"/>
      <c r="Y1185" s="2"/>
      <c r="Z1185" s="2"/>
      <c r="AB1185" s="2"/>
      <c r="AC1185" s="2"/>
      <c r="AD1185" s="2"/>
      <c r="AE1185" s="2"/>
      <c r="AF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S1186" s="2"/>
      <c r="T1186" s="2"/>
      <c r="U1186" s="2"/>
      <c r="V1186" s="2"/>
      <c r="W1186" s="2"/>
      <c r="X1186" s="2"/>
      <c r="Y1186" s="2"/>
      <c r="Z1186" s="2"/>
      <c r="AB1186" s="2"/>
      <c r="AC1186" s="2"/>
      <c r="AD1186" s="2"/>
      <c r="AE1186" s="2"/>
      <c r="AF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O1187" s="2"/>
      <c r="P1187" s="2"/>
      <c r="Q1187" s="2"/>
      <c r="S1187" s="2"/>
      <c r="T1187" s="2"/>
      <c r="U1187" s="2"/>
      <c r="V1187" s="2"/>
      <c r="W1187" s="2"/>
      <c r="X1187" s="2"/>
      <c r="Y1187" s="2"/>
      <c r="Z1187" s="2"/>
      <c r="AB1187" s="2"/>
      <c r="AC1187" s="2"/>
      <c r="AD1187" s="2"/>
      <c r="AE1187" s="2"/>
      <c r="AF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S1188" s="2"/>
      <c r="T1188" s="2"/>
      <c r="U1188" s="2"/>
      <c r="V1188" s="2"/>
      <c r="W1188" s="2"/>
      <c r="X1188" s="2"/>
      <c r="Y1188" s="2"/>
      <c r="Z1188" s="2"/>
      <c r="AB1188" s="2"/>
      <c r="AC1188" s="2"/>
      <c r="AD1188" s="2"/>
      <c r="AE1188" s="2"/>
      <c r="AF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O1189" s="2"/>
      <c r="P1189" s="2"/>
      <c r="Q1189" s="2"/>
      <c r="S1189" s="2"/>
      <c r="T1189" s="2"/>
      <c r="U1189" s="2"/>
      <c r="V1189" s="2"/>
      <c r="W1189" s="2"/>
      <c r="X1189" s="2"/>
      <c r="Y1189" s="2"/>
      <c r="Z1189" s="2"/>
      <c r="AB1189" s="2"/>
      <c r="AC1189" s="2"/>
      <c r="AD1189" s="2"/>
      <c r="AE1189" s="2"/>
      <c r="AF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O1190" s="2"/>
      <c r="P1190" s="2"/>
      <c r="Q1190" s="2"/>
      <c r="S1190" s="2"/>
      <c r="T1190" s="2"/>
      <c r="U1190" s="2"/>
      <c r="V1190" s="2"/>
      <c r="W1190" s="2"/>
      <c r="X1190" s="2"/>
      <c r="Y1190" s="2"/>
      <c r="Z1190" s="2"/>
      <c r="AB1190" s="2"/>
      <c r="AC1190" s="2"/>
      <c r="AD1190" s="2"/>
      <c r="AE1190" s="2"/>
      <c r="AF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O1191" s="2"/>
      <c r="P1191" s="2"/>
      <c r="Q1191" s="2"/>
      <c r="S1191" s="2"/>
      <c r="T1191" s="2"/>
      <c r="U1191" s="2"/>
      <c r="V1191" s="2"/>
      <c r="W1191" s="2"/>
      <c r="X1191" s="2"/>
      <c r="Y1191" s="2"/>
      <c r="Z1191" s="2"/>
      <c r="AB1191" s="2"/>
      <c r="AC1191" s="2"/>
      <c r="AD1191" s="2"/>
      <c r="AE1191" s="2"/>
      <c r="AF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O1192" s="2"/>
      <c r="P1192" s="2"/>
      <c r="Q1192" s="2"/>
      <c r="S1192" s="2"/>
      <c r="T1192" s="2"/>
      <c r="U1192" s="2"/>
      <c r="V1192" s="2"/>
      <c r="W1192" s="2"/>
      <c r="X1192" s="2"/>
      <c r="Y1192" s="2"/>
      <c r="Z1192" s="2"/>
      <c r="AB1192" s="2"/>
      <c r="AC1192" s="2"/>
      <c r="AD1192" s="2"/>
      <c r="AE1192" s="2"/>
      <c r="AF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T1193" s="2"/>
      <c r="U1193" s="2"/>
      <c r="V1193" s="2"/>
      <c r="W1193" s="2"/>
      <c r="X1193" s="2"/>
      <c r="Y1193" s="2"/>
      <c r="Z1193" s="2"/>
      <c r="AB1193" s="2"/>
      <c r="AC1193" s="2"/>
      <c r="AD1193" s="2"/>
      <c r="AE1193" s="2"/>
      <c r="AF1193" s="2"/>
    </row>
  </sheetData>
  <drawing r:id="rId1"/>
</worksheet>
</file>