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ager\Desktop\Отчеты\"/>
    </mc:Choice>
  </mc:AlternateContent>
  <xr:revisionPtr revIDLastSave="0" documentId="13_ncr:1_{7C21DC6A-9E7A-49E7-86F5-A30C505C3827}" xr6:coauthVersionLast="47" xr6:coauthVersionMax="47" xr10:uidLastSave="{00000000-0000-0000-0000-000000000000}"/>
  <bookViews>
    <workbookView xWindow="-108" yWindow="-108" windowWidth="23256" windowHeight="12456" activeTab="2" xr2:uid="{48BEA5BB-2596-4F8A-8C40-966C0C1791EF}"/>
  </bookViews>
  <sheets>
    <sheet name="Таблица" sheetId="1" r:id="rId1"/>
    <sheet name="Сводные таблицы" sheetId="2" r:id="rId2"/>
    <sheet name="Инфопанель" sheetId="4" r:id="rId3"/>
  </sheets>
  <definedNames>
    <definedName name="_xlnm._FilterDatabase" localSheetId="0" hidden="1">Таблица!$A$1:$G$33</definedName>
    <definedName name="Срез_Название_компании">#N/A</definedName>
  </definedNames>
  <calcPr calcId="191029" refMode="R1C1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26" i="1"/>
  <c r="I21" i="1"/>
  <c r="I19" i="1"/>
  <c r="I16" i="1"/>
  <c r="I13" i="1"/>
  <c r="I7" i="1"/>
  <c r="I2" i="1"/>
  <c r="H33" i="1"/>
  <c r="H28" i="1"/>
  <c r="H23" i="1"/>
  <c r="H20" i="1"/>
  <c r="H17" i="1"/>
  <c r="H14" i="1"/>
  <c r="H8" i="1"/>
  <c r="H3" i="1"/>
</calcChain>
</file>

<file path=xl/sharedStrings.xml><?xml version="1.0" encoding="utf-8"?>
<sst xmlns="http://schemas.openxmlformats.org/spreadsheetml/2006/main" count="176" uniqueCount="48">
  <si>
    <t>Название компании</t>
  </si>
  <si>
    <t>Маршрут</t>
  </si>
  <si>
    <t>Способ доставки</t>
  </si>
  <si>
    <t>Нинбо - ст. Иу - ст.Ворсино</t>
  </si>
  <si>
    <t>ж/д</t>
  </si>
  <si>
    <t>Услуга</t>
  </si>
  <si>
    <t>Стоимость</t>
  </si>
  <si>
    <t>Забор с адреса</t>
  </si>
  <si>
    <t>Терминальные расходы</t>
  </si>
  <si>
    <t>Стоимость международной перевозки</t>
  </si>
  <si>
    <t>Доставка до Тамбова</t>
  </si>
  <si>
    <t>Иу - СВХ Акулово Интерсервис</t>
  </si>
  <si>
    <t>Авто</t>
  </si>
  <si>
    <t>Услуги склада</t>
  </si>
  <si>
    <t xml:space="preserve">Шанхай - Москва - Тамбов </t>
  </si>
  <si>
    <t>Услуги брокера за декларацию</t>
  </si>
  <si>
    <t>СК Шанхай - Москва  (ТО)*-  Москва (склад выдачи) - Москва (склад Клиента)</t>
  </si>
  <si>
    <t>Дверь - Дверь</t>
  </si>
  <si>
    <t>East Logistics (Hainan​ Airlines)</t>
  </si>
  <si>
    <t>Аэропорт Пекин ​ (Китай) – Шереметьево​ SVO1 (РФ) (Hainan​ Airlines, прямой рейс, ежедневно)</t>
  </si>
  <si>
    <t>Авиа</t>
  </si>
  <si>
    <t>East Logistics (China​ Eastern​ Airlines)</t>
  </si>
  <si>
    <t>Аэропорт Шанхай ​ (Китай) – Шереметьево​ SVO1 (РФ) (China​ Eastern​ Airlines, прямой рейс, 3 вылета в неделю)</t>
  </si>
  <si>
    <t>East Logistics (ж/д)</t>
  </si>
  <si>
    <t>Нинбо - Электроугли/Селятино</t>
  </si>
  <si>
    <t>Примечание</t>
  </si>
  <si>
    <t xml:space="preserve">Хранение на станции Ворсино: 
2 дня свободных (первый день=день закрытия доставки), 
3-4 сутки по 500р/m3/сутки, 5ые и последующие сутки по 1000р/м3.
Фактический объем округляется в большую сторону (до целого куба). </t>
  </si>
  <si>
    <t>Ставка не включает в себя обязательные расходы по приему груза на СВХ Крокус Интерсервис, в результате чего данные расходы оплачиваются дополнительно:
1) Проведение комплекса мероприятий на СВХ Крокус Интерсервис (включая 3 дня хранения, с учетом дня выгрузки) – 6000 руб./ДТ;
2) Погрузочно-разгрузочные работы грузовых мест до 1500 кг – 500 руб./м куб.
3) хранение свыше 3-х дней</t>
  </si>
  <si>
    <t>На отгрузку дается 2 дня бесплатно, последующие дни 2000 р/сутки</t>
  </si>
  <si>
    <t xml:space="preserve"> *Стоимость на в т.ч. включает обработку груза на складе Экспедитора, оформление экспортной ДТ (до 5 кодов ТНВЭД) и терминальные услуги в Китае;
** индикативное время доставки с даты выхода со склада консолидации;
***страхование обязательное;
**** 2 суток льготного хранения на СВХ, далее 5$/м3 в сутки, для грузов прибывших с 01.04.2023
***** расходы в случае досмотра оплачиваются отдельно, в ставку не включены;
******Для нештабелируемого груза стоимость перевозки выше на 50%
******* Вывоз со станции осуществляется на следующий рабочий день после выпуска ДТ.
******** К перевозке принимаются неопасные, непищевые грузы. Максимально допустимый вес одного грузового места – 1500 кг. ДхШхВ не более 2,0х1,3х1,8 м</t>
  </si>
  <si>
    <t>Затарка – 16.08
Выход по ЖД ориентировочно 25.08                                                                                                                                                                                                                                       Льготное хранение на станции Электроугли/Селятино - 3 суток свободно с момента размещения груза на СВХ
Электроугли/Селятино: с 4-х –по 7-е сутки – 350 руб. за ед. изм. в сутки, с 8-х суток – 650 руб. за ед. изм. в сутки
Хранение груза со дня, следующего за выпуском ДТ и до выдачи с СВХ – 1700 руб за ед. изм. в сутки
Екатеринбург: 1-10 е – сутки: – 80 руб за куб.м. в сутки, с 11х суток и далее – 110 руб за куб.м. в сутки
Хранение грузов в транспортном средстве на открытой площадке СВХ – 2000 руб в сутки</t>
  </si>
  <si>
    <t>Сроки</t>
  </si>
  <si>
    <t>35-40 дней</t>
  </si>
  <si>
    <t>25-30 дней</t>
  </si>
  <si>
    <t>30 дней</t>
  </si>
  <si>
    <t>2-3 дня</t>
  </si>
  <si>
    <t>ПЭК(Авто)</t>
  </si>
  <si>
    <t>ПЭК(ж/д)</t>
  </si>
  <si>
    <t>Modern Way(ж/д)</t>
  </si>
  <si>
    <t>KeyPointLogistics (Авто)</t>
  </si>
  <si>
    <t>Miles Logistics( Авто)</t>
  </si>
  <si>
    <t>Стоимость доставки одного изделия</t>
  </si>
  <si>
    <t>Процент суммы доставки от суммы заказа</t>
  </si>
  <si>
    <t>Сумма по полю Стоимость</t>
  </si>
  <si>
    <t>Названия строк</t>
  </si>
  <si>
    <t>Общий итог</t>
  </si>
  <si>
    <t>Сумма по полю Стоимость доставки одного изделия</t>
  </si>
  <si>
    <t>Сумма по полю Процент суммы доставки от суммы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</si>
</sst>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/>
    <xf numFmtId="0" fontId="3" fillId="3" borderId="2" xfId="1" applyFont="1" applyFill="1" applyBorder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1" xfId="1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2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3" borderId="4" xfId="2" applyFont="1" applyFill="1" applyBorder="1" applyAlignment="1">
      <alignment horizontal="center"/>
    </xf>
    <xf numFmtId="9" fontId="0" fillId="3" borderId="5" xfId="2" applyFont="1" applyFill="1" applyBorder="1" applyAlignment="1">
      <alignment horizontal="center"/>
    </xf>
    <xf numFmtId="9" fontId="0" fillId="3" borderId="6" xfId="2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NumberFormat="1"/>
  </cellXfs>
  <cellStyles count="3">
    <cellStyle name="Вывод" xfId="1" builtinId="21"/>
    <cellStyle name="Обычный" xfId="0" builtinId="0"/>
    <cellStyle name="Процентный" xfId="2" builtinId="5"/>
  </cellStyles>
  <dxfs count="0"/>
  <tableStyles count="1" defaultTableStyle="TableStyleMedium2" defaultPivotStyle="PivotStyleLight16">
    <tableStyle name="Стиль среза 1" pivot="0" table="0" count="0" xr9:uid="{23B720EC-B424-4A06-B1B9-4023210832D4}"/>
  </tableStyles>
  <extLst>
    <ext xmlns:x14="http://schemas.microsoft.com/office/spreadsheetml/2009/9/main" uri="{EB79DEF2-80B8-43e5-95BD-54CBDDF9020C}">
      <x14:slicerStyles defaultSlicerStyle="SlicerStyleLight1">
        <x14:slicerStyle name="Стиль среза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[Услуги транспортных компаний.xlsx]Сводные таблицы!Сводная 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Стоимость</a:t>
            </a:r>
            <a:r>
              <a:rPr lang="ru-RU" baseline="0"/>
              <a:t> доставки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'Сводные таблицы'!$A$2:$A$3</c:f>
              <c:strCache>
                <c:ptCount val="1"/>
                <c:pt idx="0">
                  <c:v>ПЭК(Авто)</c:v>
                </c:pt>
              </c:strCache>
            </c:strRef>
          </c:cat>
          <c:val>
            <c:numRef>
              <c:f>'Сводные таблицы'!$B$2:$B$3</c:f>
              <c:numCache>
                <c:formatCode>General</c:formatCode>
                <c:ptCount val="1"/>
                <c:pt idx="0">
                  <c:v>201186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8-4452-9684-BA7A7DE8F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322976"/>
        <c:axId val="1099407936"/>
      </c:barChart>
      <c:catAx>
        <c:axId val="10483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407936"/>
        <c:crosses val="autoZero"/>
        <c:auto val="1"/>
        <c:lblAlgn val="ctr"/>
        <c:lblOffset val="100"/>
        <c:noMultiLvlLbl val="0"/>
      </c:catAx>
      <c:valAx>
        <c:axId val="10994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832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[Услуги транспортных компаний.xlsx]Сводные таблицы!Сводная таблица3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таблицы'!$B$24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'Сводные таблицы'!$A$25:$A$32</c:f>
              <c:multiLvlStrCache>
                <c:ptCount val="6"/>
                <c:lvl>
                  <c:pt idx="0">
                    <c:v>Доставка до Тамбова</c:v>
                  </c:pt>
                  <c:pt idx="1">
                    <c:v>Забор с адреса</c:v>
                  </c:pt>
                  <c:pt idx="2">
                    <c:v>Стоимость международной перевозки</c:v>
                  </c:pt>
                  <c:pt idx="3">
                    <c:v>Терминальные расходы</c:v>
                  </c:pt>
                  <c:pt idx="4">
                    <c:v>Услуги брокера за декларацию</c:v>
                  </c:pt>
                  <c:pt idx="5">
                    <c:v>Услуги склада</c:v>
                  </c:pt>
                </c:lvl>
                <c:lvl>
                  <c:pt idx="0">
                    <c:v>ПЭК(Авто)</c:v>
                  </c:pt>
                </c:lvl>
              </c:multiLvlStrCache>
            </c:multiLvlStrRef>
          </c:cat>
          <c:val>
            <c:numRef>
              <c:f>'Сводные таблицы'!$B$25:$B$32</c:f>
              <c:numCache>
                <c:formatCode>General</c:formatCode>
                <c:ptCount val="6"/>
                <c:pt idx="0">
                  <c:v>25000</c:v>
                </c:pt>
                <c:pt idx="1">
                  <c:v>32494</c:v>
                </c:pt>
                <c:pt idx="2">
                  <c:v>105837.6</c:v>
                </c:pt>
                <c:pt idx="3">
                  <c:v>14854.4</c:v>
                </c:pt>
                <c:pt idx="4">
                  <c:v>15000</c:v>
                </c:pt>
                <c:pt idx="5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B-4527-811A-70728BAAF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1035744"/>
        <c:axId val="1099397376"/>
      </c:barChart>
      <c:catAx>
        <c:axId val="111103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397376"/>
        <c:crosses val="autoZero"/>
        <c:auto val="1"/>
        <c:lblAlgn val="ctr"/>
        <c:lblOffset val="100"/>
        <c:noMultiLvlLbl val="0"/>
      </c:catAx>
      <c:valAx>
        <c:axId val="10993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103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[Услуги транспортных компаний.xlsx]Сводные таблицы!Сводная таблица4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таблицы'!$B$71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'Сводные таблицы'!$A$72:$A$73</c:f>
              <c:strCache>
                <c:ptCount val="1"/>
                <c:pt idx="0">
                  <c:v>ПЭК(Авто)</c:v>
                </c:pt>
              </c:strCache>
            </c:strRef>
          </c:cat>
          <c:val>
            <c:numRef>
              <c:f>'Сводные таблицы'!$B$72:$B$73</c:f>
              <c:numCache>
                <c:formatCode>General</c:formatCode>
                <c:ptCount val="1"/>
                <c:pt idx="0">
                  <c:v>34.232771822358345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1-4A32-AB47-8D6FFCD32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352672"/>
        <c:axId val="648472400"/>
      </c:barChart>
      <c:catAx>
        <c:axId val="104835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472400"/>
        <c:crosses val="autoZero"/>
        <c:auto val="1"/>
        <c:lblAlgn val="ctr"/>
        <c:lblOffset val="100"/>
        <c:noMultiLvlLbl val="0"/>
      </c:catAx>
      <c:valAx>
        <c:axId val="6484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835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[Услуги транспортных компаний.xlsx]Сводные таблицы!Сводная таблица7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'Сводные таблицы'!$B$89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6A-435C-9301-D7CAD42A1E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6A-435C-9301-D7CAD42A1E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6A-435C-9301-D7CAD42A1E7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6A-435C-9301-D7CAD42A1E7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6A-435C-9301-D7CAD42A1E7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6A-435C-9301-D7CAD42A1E7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F6A-435C-9301-D7CAD42A1E7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F6A-435C-9301-D7CAD42A1E7B}"/>
              </c:ext>
            </c:extLst>
          </c:dPt>
          <c:cat>
            <c:strRef>
              <c:f>'Сводные таблицы'!$A$90:$A$98</c:f>
              <c:strCache>
                <c:ptCount val="8"/>
                <c:pt idx="0">
                  <c:v>East Logistics (China​ Eastern​ Airlines)</c:v>
                </c:pt>
                <c:pt idx="1">
                  <c:v>East Logistics (Hainan​ Airlines)</c:v>
                </c:pt>
                <c:pt idx="2">
                  <c:v>East Logistics (ж/д)</c:v>
                </c:pt>
                <c:pt idx="3">
                  <c:v>KeyPointLogistics (Авто)</c:v>
                </c:pt>
                <c:pt idx="4">
                  <c:v>Miles Logistics( Авто)</c:v>
                </c:pt>
                <c:pt idx="5">
                  <c:v>Modern Way(ж/д)</c:v>
                </c:pt>
                <c:pt idx="6">
                  <c:v>ПЭК(Авто)</c:v>
                </c:pt>
                <c:pt idx="7">
                  <c:v>ПЭК(ж/д)</c:v>
                </c:pt>
              </c:strCache>
            </c:strRef>
          </c:cat>
          <c:val>
            <c:numRef>
              <c:f>'Сводные таблицы'!$B$90:$B$98</c:f>
              <c:numCache>
                <c:formatCode>General</c:formatCode>
                <c:ptCount val="8"/>
                <c:pt idx="0">
                  <c:v>0.2646703027905345</c:v>
                </c:pt>
                <c:pt idx="1">
                  <c:v>0.25342088485025094</c:v>
                </c:pt>
                <c:pt idx="2">
                  <c:v>6.6914464519996136E-2</c:v>
                </c:pt>
                <c:pt idx="3">
                  <c:v>0.12777932477422058</c:v>
                </c:pt>
                <c:pt idx="4">
                  <c:v>7.8902073576330889E-2</c:v>
                </c:pt>
                <c:pt idx="5">
                  <c:v>6.1952892907318168E-2</c:v>
                </c:pt>
                <c:pt idx="6">
                  <c:v>8.3465620889695905E-2</c:v>
                </c:pt>
                <c:pt idx="7">
                  <c:v>8.0680363503967956E-2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8-45F7-A796-9F502EC01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[Услуги транспортных компаний.xlsx]Сводные таблицы!Сводная таблица7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Процент</a:t>
            </a:r>
            <a:r>
              <a:rPr lang="ru-RU" baseline="0"/>
              <a:t> суммы доставки от суммы заказа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'Сводные таблицы'!$B$89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8E-424E-935F-B81820A610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8E-424E-935F-B81820A610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8E-424E-935F-B81820A610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08E-424E-935F-B81820A6108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08E-424E-935F-B81820A6108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08E-424E-935F-B81820A6108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08E-424E-935F-B81820A6108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08E-424E-935F-B81820A6108C}"/>
              </c:ext>
            </c:extLst>
          </c:dPt>
          <c:cat>
            <c:strRef>
              <c:f>'Сводные таблицы'!$A$90:$A$98</c:f>
              <c:strCache>
                <c:ptCount val="8"/>
                <c:pt idx="0">
                  <c:v>East Logistics (China​ Eastern​ Airlines)</c:v>
                </c:pt>
                <c:pt idx="1">
                  <c:v>East Logistics (Hainan​ Airlines)</c:v>
                </c:pt>
                <c:pt idx="2">
                  <c:v>East Logistics (ж/д)</c:v>
                </c:pt>
                <c:pt idx="3">
                  <c:v>KeyPointLogistics (Авто)</c:v>
                </c:pt>
                <c:pt idx="4">
                  <c:v>Miles Logistics( Авто)</c:v>
                </c:pt>
                <c:pt idx="5">
                  <c:v>Modern Way(ж/д)</c:v>
                </c:pt>
                <c:pt idx="6">
                  <c:v>ПЭК(Авто)</c:v>
                </c:pt>
                <c:pt idx="7">
                  <c:v>ПЭК(ж/д)</c:v>
                </c:pt>
              </c:strCache>
            </c:strRef>
          </c:cat>
          <c:val>
            <c:numRef>
              <c:f>'Сводные таблицы'!$B$90:$B$98</c:f>
              <c:numCache>
                <c:formatCode>General</c:formatCode>
                <c:ptCount val="8"/>
                <c:pt idx="0">
                  <c:v>0.2646703027905345</c:v>
                </c:pt>
                <c:pt idx="1">
                  <c:v>0.25342088485025094</c:v>
                </c:pt>
                <c:pt idx="2">
                  <c:v>6.6914464519996136E-2</c:v>
                </c:pt>
                <c:pt idx="3">
                  <c:v>0.12777932477422058</c:v>
                </c:pt>
                <c:pt idx="4">
                  <c:v>7.8902073576330889E-2</c:v>
                </c:pt>
                <c:pt idx="5">
                  <c:v>6.1952892907318168E-2</c:v>
                </c:pt>
                <c:pt idx="6">
                  <c:v>8.3465620889695905E-2</c:v>
                </c:pt>
                <c:pt idx="7">
                  <c:v>8.0680363503967956E-2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08E-424E-935F-B81820A61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[Услуги транспортных компаний.xlsx]Сводные таблицы!Сводная таблица2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Стоимость</a:t>
            </a:r>
            <a:r>
              <a:rPr lang="ru-RU" baseline="0"/>
              <a:t> доставки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'Сводные таблицы'!$A$2:$A$3</c:f>
              <c:strCache>
                <c:ptCount val="1"/>
                <c:pt idx="0">
                  <c:v>ПЭК(Авто)</c:v>
                </c:pt>
              </c:strCache>
            </c:strRef>
          </c:cat>
          <c:val>
            <c:numRef>
              <c:f>'Сводные таблицы'!$B$2:$B$3</c:f>
              <c:numCache>
                <c:formatCode>General</c:formatCode>
                <c:ptCount val="1"/>
                <c:pt idx="0">
                  <c:v>201186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D-4F1E-B745-EE4B14F8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322976"/>
        <c:axId val="1099407936"/>
      </c:barChart>
      <c:catAx>
        <c:axId val="10483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407936"/>
        <c:crosses val="autoZero"/>
        <c:auto val="1"/>
        <c:lblAlgn val="ctr"/>
        <c:lblOffset val="100"/>
        <c:noMultiLvlLbl val="0"/>
      </c:catAx>
      <c:valAx>
        <c:axId val="10994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832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[Услуги транспортных компаний.xlsx]Сводные таблицы!Сводная таблица3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Стоимость</a:t>
            </a:r>
            <a:r>
              <a:rPr lang="ru-RU" baseline="0"/>
              <a:t> услуг транспортных компаний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таблицы'!$B$24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'Сводные таблицы'!$A$25:$A$32</c:f>
              <c:multiLvlStrCache>
                <c:ptCount val="6"/>
                <c:lvl>
                  <c:pt idx="0">
                    <c:v>Доставка до Тамбова</c:v>
                  </c:pt>
                  <c:pt idx="1">
                    <c:v>Забор с адреса</c:v>
                  </c:pt>
                  <c:pt idx="2">
                    <c:v>Стоимость международной перевозки</c:v>
                  </c:pt>
                  <c:pt idx="3">
                    <c:v>Терминальные расходы</c:v>
                  </c:pt>
                  <c:pt idx="4">
                    <c:v>Услуги брокера за декларацию</c:v>
                  </c:pt>
                  <c:pt idx="5">
                    <c:v>Услуги склада</c:v>
                  </c:pt>
                </c:lvl>
                <c:lvl>
                  <c:pt idx="0">
                    <c:v>ПЭК(Авто)</c:v>
                  </c:pt>
                </c:lvl>
              </c:multiLvlStrCache>
            </c:multiLvlStrRef>
          </c:cat>
          <c:val>
            <c:numRef>
              <c:f>'Сводные таблицы'!$B$25:$B$32</c:f>
              <c:numCache>
                <c:formatCode>General</c:formatCode>
                <c:ptCount val="6"/>
                <c:pt idx="0">
                  <c:v>25000</c:v>
                </c:pt>
                <c:pt idx="1">
                  <c:v>32494</c:v>
                </c:pt>
                <c:pt idx="2">
                  <c:v>105837.6</c:v>
                </c:pt>
                <c:pt idx="3">
                  <c:v>14854.4</c:v>
                </c:pt>
                <c:pt idx="4">
                  <c:v>15000</c:v>
                </c:pt>
                <c:pt idx="5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C-4397-BB33-51A392CA8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1035744"/>
        <c:axId val="1099397376"/>
      </c:barChart>
      <c:catAx>
        <c:axId val="111103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9397376"/>
        <c:crosses val="autoZero"/>
        <c:auto val="1"/>
        <c:lblAlgn val="ctr"/>
        <c:lblOffset val="100"/>
        <c:noMultiLvlLbl val="0"/>
      </c:catAx>
      <c:valAx>
        <c:axId val="10993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103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[Услуги транспортных компаний.xlsx]Сводные таблицы!Сводная таблица4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Стоимость</a:t>
            </a:r>
            <a:r>
              <a:rPr lang="ru-RU" baseline="0"/>
              <a:t> доставки одного изделия</a:t>
            </a:r>
            <a:endParaRPr lang="ru-RU"/>
          </a:p>
        </c:rich>
      </c:tx>
      <c:layout>
        <c:manualLayout>
          <c:xMode val="edge"/>
          <c:yMode val="edge"/>
          <c:x val="0.20358333333333337"/>
          <c:y val="0.116884563957807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'Сводные таблицы'!$B$71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'Сводные таблицы'!$A$72:$A$73</c:f>
              <c:strCache>
                <c:ptCount val="1"/>
                <c:pt idx="0">
                  <c:v>ПЭК(Авто)</c:v>
                </c:pt>
              </c:strCache>
            </c:strRef>
          </c:cat>
          <c:val>
            <c:numRef>
              <c:f>'Сводные таблицы'!$B$72:$B$73</c:f>
              <c:numCache>
                <c:formatCode>General</c:formatCode>
                <c:ptCount val="1"/>
                <c:pt idx="0">
                  <c:v>34.232771822358345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C-4C97-B9BC-03E3574A4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352672"/>
        <c:axId val="648472400"/>
      </c:barChart>
      <c:catAx>
        <c:axId val="104835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472400"/>
        <c:crosses val="autoZero"/>
        <c:auto val="1"/>
        <c:lblAlgn val="ctr"/>
        <c:lblOffset val="100"/>
        <c:noMultiLvlLbl val="0"/>
      </c:catAx>
      <c:valAx>
        <c:axId val="6484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835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99060</xdr:rowOff>
    </xdr:from>
    <xdr:to>
      <xdr:col>10</xdr:col>
      <xdr:colOff>563880</xdr:colOff>
      <xdr:row>15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EC4335-48A3-829E-3879-5F7B7324B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99060</xdr:colOff>
      <xdr:row>23</xdr:row>
      <xdr:rowOff>53340</xdr:rowOff>
    </xdr:from>
    <xdr:to>
      <xdr:col>12</xdr:col>
      <xdr:colOff>457200</xdr:colOff>
      <xdr:row>42</xdr:row>
      <xdr:rowOff>30480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0016CE5-E850-783F-A517-0BA0A6CE4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236220</xdr:colOff>
      <xdr:row>67</xdr:row>
      <xdr:rowOff>114300</xdr:rowOff>
    </xdr:from>
    <xdr:to>
      <xdr:col>10</xdr:col>
      <xdr:colOff>541020</xdr:colOff>
      <xdr:row>82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3EF3B20-35F1-FC31-0AB2-556E5863E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228600</xdr:colOff>
      <xdr:row>87</xdr:row>
      <xdr:rowOff>60960</xdr:rowOff>
    </xdr:from>
    <xdr:to>
      <xdr:col>12</xdr:col>
      <xdr:colOff>274320</xdr:colOff>
      <xdr:row>107</xdr:row>
      <xdr:rowOff>114300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C95C2DB-E3CE-B126-8F8D-7AF37D0A4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31</xdr:col>
      <xdr:colOff>361950</xdr:colOff>
      <xdr:row>7</xdr:row>
      <xdr:rowOff>7620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91A6BFC-F3FE-41A0-8420-9B2F194E414C}"/>
            </a:ext>
          </a:extLst>
        </xdr:cNvPr>
        <xdr:cNvSpPr/>
      </xdr:nvSpPr>
      <xdr:spPr>
        <a:xfrm>
          <a:off x="0" y="0"/>
          <a:ext cx="19259550" cy="127444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oneCellAnchor>
    <xdr:from>
      <xdr:col>4</xdr:col>
      <xdr:colOff>472439</xdr:colOff>
      <xdr:row>1</xdr:row>
      <xdr:rowOff>22860</xdr:rowOff>
    </xdr:from>
    <xdr:ext cx="12929235" cy="88392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6EF4F52-3A91-43DE-9E6F-7D425CECCBF8}"/>
            </a:ext>
          </a:extLst>
        </xdr:cNvPr>
        <xdr:cNvSpPr txBox="1"/>
      </xdr:nvSpPr>
      <xdr:spPr>
        <a:xfrm>
          <a:off x="2910839" y="203835"/>
          <a:ext cx="12929235" cy="883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ru-RU" sz="480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Услуги транспортных компаний</a:t>
          </a:r>
        </a:p>
      </xdr:txBody>
    </xdr:sp>
    <xdr:clientData/>
  </xdr:oneCellAnchor>
  <xdr:twoCellAnchor>
    <xdr:from>
      <xdr:col>0</xdr:col>
      <xdr:colOff>175260</xdr:colOff>
      <xdr:row>12</xdr:row>
      <xdr:rowOff>22860</xdr:rowOff>
    </xdr:from>
    <xdr:to>
      <xdr:col>4</xdr:col>
      <xdr:colOff>342900</xdr:colOff>
      <xdr:row>28</xdr:row>
      <xdr:rowOff>114300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708B138B-89A0-415A-A8AE-9DAAB7799440}"/>
            </a:ext>
          </a:extLst>
        </xdr:cNvPr>
        <xdr:cNvSpPr/>
      </xdr:nvSpPr>
      <xdr:spPr>
        <a:xfrm>
          <a:off x="175260" y="2217420"/>
          <a:ext cx="2606040" cy="301752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</a:t>
          </a:r>
          <a:endParaRPr lang="ru-RU" sz="1100" b="1"/>
        </a:p>
      </xdr:txBody>
    </xdr:sp>
    <xdr:clientData/>
  </xdr:twoCellAnchor>
  <xdr:twoCellAnchor>
    <xdr:from>
      <xdr:col>5</xdr:col>
      <xdr:colOff>504825</xdr:colOff>
      <xdr:row>8</xdr:row>
      <xdr:rowOff>171450</xdr:rowOff>
    </xdr:from>
    <xdr:to>
      <xdr:col>16</xdr:col>
      <xdr:colOff>98425</xdr:colOff>
      <xdr:row>31</xdr:row>
      <xdr:rowOff>171450</xdr:rowOff>
    </xdr:to>
    <xdr:sp macro="" textlink="">
      <xdr:nvSpPr>
        <xdr:cNvPr id="7" name="Прямоугольник: скругленные углы 6">
          <a:extLst>
            <a:ext uri="{FF2B5EF4-FFF2-40B4-BE49-F238E27FC236}">
              <a16:creationId xmlns:a16="http://schemas.microsoft.com/office/drawing/2014/main" id="{155FE57A-42D2-4A45-A54C-6D9466A361F7}"/>
            </a:ext>
          </a:extLst>
        </xdr:cNvPr>
        <xdr:cNvSpPr/>
      </xdr:nvSpPr>
      <xdr:spPr>
        <a:xfrm>
          <a:off x="3552825" y="1619250"/>
          <a:ext cx="6299200" cy="4162425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</a:t>
          </a:r>
          <a:endParaRPr lang="ru-RU" sz="1100" b="1"/>
        </a:p>
      </xdr:txBody>
    </xdr:sp>
    <xdr:clientData/>
  </xdr:twoCellAnchor>
  <xdr:twoCellAnchor>
    <xdr:from>
      <xdr:col>17</xdr:col>
      <xdr:colOff>76200</xdr:colOff>
      <xdr:row>8</xdr:row>
      <xdr:rowOff>160020</xdr:rowOff>
    </xdr:from>
    <xdr:to>
      <xdr:col>26</xdr:col>
      <xdr:colOff>198120</xdr:colOff>
      <xdr:row>31</xdr:row>
      <xdr:rowOff>106680</xdr:rowOff>
    </xdr:to>
    <xdr:sp macro="" textlink="">
      <xdr:nvSpPr>
        <xdr:cNvPr id="8" name="Прямоугольник: скругленные углы 7">
          <a:extLst>
            <a:ext uri="{FF2B5EF4-FFF2-40B4-BE49-F238E27FC236}">
              <a16:creationId xmlns:a16="http://schemas.microsoft.com/office/drawing/2014/main" id="{42160680-479A-4BFB-9CE3-E79E770B03EE}"/>
            </a:ext>
          </a:extLst>
        </xdr:cNvPr>
        <xdr:cNvSpPr/>
      </xdr:nvSpPr>
      <xdr:spPr>
        <a:xfrm>
          <a:off x="10439400" y="1623060"/>
          <a:ext cx="5608320" cy="415290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</a:t>
          </a:r>
          <a:endParaRPr lang="ru-RU" sz="1100" b="1"/>
        </a:p>
      </xdr:txBody>
    </xdr:sp>
    <xdr:clientData/>
  </xdr:twoCellAnchor>
  <xdr:twoCellAnchor>
    <xdr:from>
      <xdr:col>1</xdr:col>
      <xdr:colOff>243840</xdr:colOff>
      <xdr:row>8</xdr:row>
      <xdr:rowOff>76200</xdr:rowOff>
    </xdr:from>
    <xdr:to>
      <xdr:col>4</xdr:col>
      <xdr:colOff>312420</xdr:colOff>
      <xdr:row>11</xdr:row>
      <xdr:rowOff>60960</xdr:rowOff>
    </xdr:to>
    <xdr:sp macro="" textlink="">
      <xdr:nvSpPr>
        <xdr:cNvPr id="9" name="Прямоугольник: скругленные углы 8">
          <a:extLst>
            <a:ext uri="{FF2B5EF4-FFF2-40B4-BE49-F238E27FC236}">
              <a16:creationId xmlns:a16="http://schemas.microsoft.com/office/drawing/2014/main" id="{DD6CE544-E89F-44D6-A840-BDF93CE51661}"/>
            </a:ext>
          </a:extLst>
        </xdr:cNvPr>
        <xdr:cNvSpPr/>
      </xdr:nvSpPr>
      <xdr:spPr>
        <a:xfrm>
          <a:off x="853440" y="1539240"/>
          <a:ext cx="1897380" cy="53340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>
              <a:solidFill>
                <a:srgbClr val="C00000"/>
              </a:solidFill>
            </a:rPr>
            <a:t>Примечание:</a:t>
          </a:r>
          <a:r>
            <a:rPr lang="ru-RU" sz="1100" b="1" baseline="0">
              <a:solidFill>
                <a:srgbClr val="C00000"/>
              </a:solidFill>
            </a:rPr>
            <a:t>  </a:t>
          </a:r>
          <a:r>
            <a:rPr lang="ru-RU" sz="1000" b="0" baseline="0">
              <a:solidFill>
                <a:schemeClr val="tx1"/>
              </a:solidFill>
            </a:rPr>
            <a:t>актуальная информация на 28.08.2023</a:t>
          </a:r>
          <a:endParaRPr lang="ru-RU" sz="1100" b="0"/>
        </a:p>
      </xdr:txBody>
    </xdr:sp>
    <xdr:clientData/>
  </xdr:twoCellAnchor>
  <xdr:twoCellAnchor>
    <xdr:from>
      <xdr:col>0</xdr:col>
      <xdr:colOff>152400</xdr:colOff>
      <xdr:row>8</xdr:row>
      <xdr:rowOff>68580</xdr:rowOff>
    </xdr:from>
    <xdr:to>
      <xdr:col>1</xdr:col>
      <xdr:colOff>175260</xdr:colOff>
      <xdr:row>11</xdr:row>
      <xdr:rowOff>53340</xdr:rowOff>
    </xdr:to>
    <xdr:sp macro="" textlink="">
      <xdr:nvSpPr>
        <xdr:cNvPr id="10" name="Прямоугольник: скругленные углы 9">
          <a:extLst>
            <a:ext uri="{FF2B5EF4-FFF2-40B4-BE49-F238E27FC236}">
              <a16:creationId xmlns:a16="http://schemas.microsoft.com/office/drawing/2014/main" id="{0ECA9518-DD2E-42F3-8A5E-22F3FCAD4769}"/>
            </a:ext>
          </a:extLst>
        </xdr:cNvPr>
        <xdr:cNvSpPr/>
      </xdr:nvSpPr>
      <xdr:spPr>
        <a:xfrm>
          <a:off x="152400" y="1531620"/>
          <a:ext cx="632460" cy="533400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1100" b="0"/>
        </a:p>
      </xdr:txBody>
    </xdr:sp>
    <xdr:clientData/>
  </xdr:twoCellAnchor>
  <xdr:oneCellAnchor>
    <xdr:from>
      <xdr:col>0</xdr:col>
      <xdr:colOff>205740</xdr:colOff>
      <xdr:row>8</xdr:row>
      <xdr:rowOff>53340</xdr:rowOff>
    </xdr:from>
    <xdr:ext cx="579120" cy="589280"/>
    <xdr:pic>
      <xdr:nvPicPr>
        <xdr:cNvPr id="11" name="Рисунок 10" descr="Будильник">
          <a:extLst>
            <a:ext uri="{FF2B5EF4-FFF2-40B4-BE49-F238E27FC236}">
              <a16:creationId xmlns:a16="http://schemas.microsoft.com/office/drawing/2014/main" id="{7A8FC0F1-4F0A-4D2C-82DB-89044F705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5740" y="1516380"/>
          <a:ext cx="579120" cy="589280"/>
        </a:xfrm>
        <a:prstGeom prst="rect">
          <a:avLst/>
        </a:prstGeom>
      </xdr:spPr>
    </xdr:pic>
    <xdr:clientData/>
  </xdr:oneCellAnchor>
  <xdr:twoCellAnchor>
    <xdr:from>
      <xdr:col>6</xdr:col>
      <xdr:colOff>160867</xdr:colOff>
      <xdr:row>33</xdr:row>
      <xdr:rowOff>88054</xdr:rowOff>
    </xdr:from>
    <xdr:to>
      <xdr:col>16</xdr:col>
      <xdr:colOff>592667</xdr:colOff>
      <xdr:row>52</xdr:row>
      <xdr:rowOff>0</xdr:rowOff>
    </xdr:to>
    <xdr:sp macro="" textlink="">
      <xdr:nvSpPr>
        <xdr:cNvPr id="15" name="Прямоугольник: скругленные углы 14">
          <a:extLst>
            <a:ext uri="{FF2B5EF4-FFF2-40B4-BE49-F238E27FC236}">
              <a16:creationId xmlns:a16="http://schemas.microsoft.com/office/drawing/2014/main" id="{A9A4B7C3-1E45-43EB-AD24-BE1E475EF8FC}"/>
            </a:ext>
          </a:extLst>
        </xdr:cNvPr>
        <xdr:cNvSpPr/>
      </xdr:nvSpPr>
      <xdr:spPr>
        <a:xfrm>
          <a:off x="3818467" y="6234854"/>
          <a:ext cx="6527800" cy="345101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</a:t>
          </a:r>
          <a:endParaRPr lang="ru-RU" sz="1100" b="1"/>
        </a:p>
      </xdr:txBody>
    </xdr:sp>
    <xdr:clientData/>
  </xdr:twoCellAnchor>
  <xdr:twoCellAnchor>
    <xdr:from>
      <xdr:col>0</xdr:col>
      <xdr:colOff>198969</xdr:colOff>
      <xdr:row>36</xdr:row>
      <xdr:rowOff>85302</xdr:rowOff>
    </xdr:from>
    <xdr:to>
      <xdr:col>5</xdr:col>
      <xdr:colOff>438575</xdr:colOff>
      <xdr:row>46</xdr:row>
      <xdr:rowOff>37042</xdr:rowOff>
    </xdr:to>
    <xdr:sp macro="" textlink="">
      <xdr:nvSpPr>
        <xdr:cNvPr id="17" name="Прямоугольник: скругленные углы 16">
          <a:extLst>
            <a:ext uri="{FF2B5EF4-FFF2-40B4-BE49-F238E27FC236}">
              <a16:creationId xmlns:a16="http://schemas.microsoft.com/office/drawing/2014/main" id="{391A8ADF-3310-461D-814D-B8C6AD03767C}"/>
            </a:ext>
          </a:extLst>
        </xdr:cNvPr>
        <xdr:cNvSpPr/>
      </xdr:nvSpPr>
      <xdr:spPr>
        <a:xfrm>
          <a:off x="198969" y="6600402"/>
          <a:ext cx="3287606" cy="1761490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4000" b="0" i="0" u="none" strike="noStrike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t>2</a:t>
          </a:r>
          <a:r>
            <a:rPr lang="ru-RU" sz="4000" b="0" i="0" u="none" strike="noStrike" baseline="0">
              <a:solidFill>
                <a:schemeClr val="bg2">
                  <a:lumMod val="50000"/>
                </a:schemeClr>
              </a:solidFill>
              <a:latin typeface="Calibri"/>
              <a:ea typeface="Calibri"/>
              <a:cs typeface="Calibri"/>
            </a:rPr>
            <a:t> 410 040,56</a:t>
          </a:r>
          <a:endParaRPr lang="en-US" sz="4000" b="0" i="0" u="none" strike="noStrike">
            <a:solidFill>
              <a:schemeClr val="bg2">
                <a:lumMod val="50000"/>
              </a:schemeClr>
            </a:solidFill>
            <a:latin typeface="Calibri"/>
            <a:ea typeface="Calibri"/>
            <a:cs typeface="Calibri"/>
          </a:endParaRPr>
        </a:p>
      </xdr:txBody>
    </xdr:sp>
    <xdr:clientData/>
  </xdr:twoCellAnchor>
  <xdr:oneCellAnchor>
    <xdr:from>
      <xdr:col>1</xdr:col>
      <xdr:colOff>423335</xdr:colOff>
      <xdr:row>37</xdr:row>
      <xdr:rowOff>33864</xdr:rowOff>
    </xdr:from>
    <xdr:ext cx="1786466" cy="405432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F772DCA-DC04-4A3E-A567-D84086284CCB}"/>
            </a:ext>
          </a:extLst>
        </xdr:cNvPr>
        <xdr:cNvSpPr txBox="1"/>
      </xdr:nvSpPr>
      <xdr:spPr>
        <a:xfrm>
          <a:off x="1032935" y="6925731"/>
          <a:ext cx="178646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2000">
              <a:solidFill>
                <a:schemeClr val="bg2">
                  <a:lumMod val="50000"/>
                </a:schemeClr>
              </a:solidFill>
            </a:rPr>
            <a:t>Сумма</a:t>
          </a:r>
          <a:r>
            <a:rPr lang="ru-RU" sz="2000" baseline="0">
              <a:solidFill>
                <a:schemeClr val="bg2">
                  <a:lumMod val="50000"/>
                </a:schemeClr>
              </a:solidFill>
            </a:rPr>
            <a:t> заказа</a:t>
          </a:r>
          <a:endParaRPr lang="ru-RU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17</xdr:col>
      <xdr:colOff>381000</xdr:colOff>
      <xdr:row>33</xdr:row>
      <xdr:rowOff>16934</xdr:rowOff>
    </xdr:from>
    <xdr:to>
      <xdr:col>26</xdr:col>
      <xdr:colOff>118533</xdr:colOff>
      <xdr:row>51</xdr:row>
      <xdr:rowOff>135468</xdr:rowOff>
    </xdr:to>
    <xdr:sp macro="" textlink="">
      <xdr:nvSpPr>
        <xdr:cNvPr id="19" name="Прямоугольник: скругленные углы 18">
          <a:extLst>
            <a:ext uri="{FF2B5EF4-FFF2-40B4-BE49-F238E27FC236}">
              <a16:creationId xmlns:a16="http://schemas.microsoft.com/office/drawing/2014/main" id="{BB142D88-E86B-4F86-9FFB-8F202B5E5681}"/>
            </a:ext>
          </a:extLst>
        </xdr:cNvPr>
        <xdr:cNvSpPr/>
      </xdr:nvSpPr>
      <xdr:spPr>
        <a:xfrm>
          <a:off x="10744200" y="6163734"/>
          <a:ext cx="5223933" cy="3471334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4000" b="0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</xdr:col>
      <xdr:colOff>152402</xdr:colOff>
      <xdr:row>34</xdr:row>
      <xdr:rowOff>42333</xdr:rowOff>
    </xdr:from>
    <xdr:to>
      <xdr:col>15</xdr:col>
      <xdr:colOff>592668</xdr:colOff>
      <xdr:row>51</xdr:row>
      <xdr:rowOff>84666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43146F88-2487-452A-8827-8EEB12D58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388620</xdr:colOff>
      <xdr:row>10</xdr:row>
      <xdr:rowOff>165945</xdr:rowOff>
    </xdr:from>
    <xdr:to>
      <xdr:col>25</xdr:col>
      <xdr:colOff>490219</xdr:colOff>
      <xdr:row>29</xdr:row>
      <xdr:rowOff>140546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056530F6-2761-4286-9EBC-587BBDD63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95250</xdr:colOff>
      <xdr:row>11</xdr:row>
      <xdr:rowOff>5716</xdr:rowOff>
    </xdr:from>
    <xdr:to>
      <xdr:col>15</xdr:col>
      <xdr:colOff>453390</xdr:colOff>
      <xdr:row>29</xdr:row>
      <xdr:rowOff>99485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E69CD281-B876-46FB-99B1-2B7EC5673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111763</xdr:colOff>
      <xdr:row>35</xdr:row>
      <xdr:rowOff>27938</xdr:rowOff>
    </xdr:from>
    <xdr:to>
      <xdr:col>25</xdr:col>
      <xdr:colOff>416563</xdr:colOff>
      <xdr:row>49</xdr:row>
      <xdr:rowOff>160018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42113C02-27BD-4DFE-B22B-B45CD86924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565574</xdr:colOff>
      <xdr:row>13</xdr:row>
      <xdr:rowOff>55033</xdr:rowOff>
    </xdr:from>
    <xdr:to>
      <xdr:col>3</xdr:col>
      <xdr:colOff>565574</xdr:colOff>
      <xdr:row>27</xdr:row>
      <xdr:rowOff>16933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Название компании">
              <a:extLst>
                <a:ext uri="{FF2B5EF4-FFF2-40B4-BE49-F238E27FC236}">
                  <a16:creationId xmlns:a16="http://schemas.microsoft.com/office/drawing/2014/main" id="{45F3F2E2-620A-F727-CEBE-1EBEFE58E3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Название компании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574" y="2432473"/>
              <a:ext cx="1828800" cy="2522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ger" refreshedDate="45163.372377893516" createdVersion="8" refreshedVersion="8" minRefreshableVersion="3" recordCount="32" xr:uid="{659F25DB-173E-43FF-8627-E60785EB7757}">
  <cacheSource type="worksheet">
    <worksheetSource ref="A1:I33" sheet="Таблица"/>
  </cacheSource>
  <cacheFields count="9">
    <cacheField name="Название компании" numFmtId="0">
      <sharedItems count="8">
        <s v="ПЭК(ж/д)"/>
        <s v="ПЭК(Авто)"/>
        <s v="Miles Logistics( Авто)"/>
        <s v="Modern Way(ж/д)"/>
        <s v="KeyPointLogistics (Авто)"/>
        <s v="East Logistics (Hainan​ Airlines)"/>
        <s v="East Logistics (China​ Eastern​ Airlines)"/>
        <s v="East Logistics (ж/д)"/>
      </sharedItems>
    </cacheField>
    <cacheField name="Маршрут" numFmtId="0">
      <sharedItems containsBlank="1"/>
    </cacheField>
    <cacheField name="Способ доставки" numFmtId="0">
      <sharedItems/>
    </cacheField>
    <cacheField name="Услуга" numFmtId="0">
      <sharedItems count="7">
        <s v="Забор с адреса"/>
        <s v="Терминальные расходы"/>
        <s v="Стоимость международной перевозки"/>
        <s v="Доставка до Тамбова"/>
        <s v="Услуги брокера за декларацию"/>
        <s v="Услуги склада"/>
        <s v="Дверь - Дверь"/>
      </sharedItems>
    </cacheField>
    <cacheField name="Стоимость" numFmtId="2">
      <sharedItems containsSemiMixedTypes="0" containsString="0" containsNumber="1" minValue="8000" maxValue="512732.48"/>
    </cacheField>
    <cacheField name="Сроки" numFmtId="0">
      <sharedItems containsBlank="1"/>
    </cacheField>
    <cacheField name="Примечание" numFmtId="0">
      <sharedItems containsBlank="1" longText="1"/>
    </cacheField>
    <cacheField name="Стоимость доставки одного изделия" numFmtId="0">
      <sharedItems containsString="0" containsBlank="1" containsNumber="1" minValue="25.409494640122514" maxValue="108.55245533435426"/>
    </cacheField>
    <cacheField name="Процент суммы доставки от суммы заказа" numFmtId="9">
      <sharedItems containsString="0" containsBlank="1" containsNumber="1" minValue="6.1952892907318168E-2" maxValue="0.2646703027905345"/>
    </cacheField>
  </cacheFields>
  <extLst>
    <ext xmlns:x14="http://schemas.microsoft.com/office/spreadsheetml/2009/9/main" uri="{725AE2AE-9491-48be-B2B4-4EB974FC3084}">
      <x14:pivotCacheDefinition pivotCacheId="145133891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Нинбо - ст. Иу - ст.Ворсино"/>
    <s v="ж/д"/>
    <x v="0"/>
    <n v="32494"/>
    <s v="35-40 дней"/>
    <s v="Хранение на станции Ворсино: _x000a_2 дня свободных (первый день=день закрытия доставки), _x000a_3-4 сутки по 500р/m3/сутки, 5ые и последующие сутки по 1000р/м3._x000a_Фактический объем округляется в большую сторону (до целого куба). "/>
    <m/>
    <n v="8.0680363503967956E-2"/>
  </r>
  <r>
    <x v="0"/>
    <s v="Нинбо - ст. Иу - ст.Ворсино"/>
    <s v="ж/д"/>
    <x v="1"/>
    <n v="14854.4"/>
    <m/>
    <m/>
    <n v="33.090420282457032"/>
    <m/>
  </r>
  <r>
    <x v="0"/>
    <s v="Нинбо - ст. Иу - ст.Ворсино"/>
    <s v="ж/д"/>
    <x v="2"/>
    <n v="102124"/>
    <m/>
    <m/>
    <m/>
    <m/>
  </r>
  <r>
    <x v="0"/>
    <s v="Нинбо - ст. Иу - ст.Ворсино"/>
    <s v="ж/д"/>
    <x v="3"/>
    <n v="30000"/>
    <m/>
    <m/>
    <m/>
    <m/>
  </r>
  <r>
    <x v="0"/>
    <s v="Нинбо - ст. Иу - ст.Ворсино"/>
    <s v="ж/д"/>
    <x v="4"/>
    <n v="15000"/>
    <m/>
    <m/>
    <m/>
    <m/>
  </r>
  <r>
    <x v="1"/>
    <s v="Иу - СВХ Акулово Интерсервис"/>
    <s v="Авто"/>
    <x v="0"/>
    <n v="32494"/>
    <m/>
    <s v="Ставка не включает в себя обязательные расходы по приему груза на СВХ Крокус Интерсервис, в результате чего данные расходы оплачиваются дополнительно:_x000a_1) Проведение комплекса мероприятий на СВХ Крокус Интерсервис (включая 3 дня хранения, с учетом дня выгрузки) – 6000 руб./ДТ;_x000a_2) Погрузочно-разгрузочные работы грузовых мест до 1500 кг – 500 руб./м куб._x000a_3) хранение свыше 3-х дней"/>
    <m/>
    <n v="8.3465620889695905E-2"/>
  </r>
  <r>
    <x v="1"/>
    <s v="Иу - СВХ Акулово Интерсервис"/>
    <s v="Авто"/>
    <x v="1"/>
    <n v="14854.4"/>
    <s v="25-30 дней"/>
    <m/>
    <n v="34.232771822358345"/>
    <m/>
  </r>
  <r>
    <x v="1"/>
    <s v="Иу - СВХ Акулово Интерсервис"/>
    <s v="Авто"/>
    <x v="2"/>
    <n v="105837.6"/>
    <m/>
    <m/>
    <m/>
    <m/>
  </r>
  <r>
    <x v="1"/>
    <s v="Иу - СВХ Акулово Интерсервис"/>
    <s v="Авто"/>
    <x v="3"/>
    <n v="25000"/>
    <m/>
    <m/>
    <m/>
    <m/>
  </r>
  <r>
    <x v="1"/>
    <s v="Иу - СВХ Акулово Интерсервис"/>
    <s v="Авто"/>
    <x v="4"/>
    <n v="15000"/>
    <m/>
    <m/>
    <m/>
    <m/>
  </r>
  <r>
    <x v="1"/>
    <s v="Иу - СВХ Акулово Интерсервис"/>
    <s v="Авто"/>
    <x v="5"/>
    <n v="8000"/>
    <m/>
    <m/>
    <m/>
    <m/>
  </r>
  <r>
    <x v="2"/>
    <s v="Шанхай - Москва - Тамбов "/>
    <s v="Авто"/>
    <x v="2"/>
    <n v="153186"/>
    <s v="30 дней"/>
    <s v="На отгрузку дается 2 дня бесплатно, последующие дни 2000 р/сутки"/>
    <m/>
    <n v="7.8902073576330889E-2"/>
  </r>
  <r>
    <x v="2"/>
    <s v="Шанхай - Москва - Тамбов "/>
    <s v="Авто"/>
    <x v="3"/>
    <n v="12000"/>
    <m/>
    <m/>
    <n v="32.361068572400882"/>
    <m/>
  </r>
  <r>
    <x v="2"/>
    <s v="Шанхай - Москва - Тамбов "/>
    <s v="Авто"/>
    <x v="4"/>
    <n v="25000"/>
    <m/>
    <m/>
    <m/>
    <m/>
  </r>
  <r>
    <x v="3"/>
    <s v="СК Шанхай - Москва  (ТО)*-  Москва (склад выдачи) - Москва (склад Клиента)"/>
    <s v="ж/д"/>
    <x v="0"/>
    <n v="37136"/>
    <s v="25-30 дней"/>
    <s v=" *Стоимость на в т.ч. включает обработку груза на складе Экспедитора, оформление экспортной ДТ (до 5 кодов ТНВЭД) и терминальные услуги в Китае;_x000a_** индикативное время доставки с даты выхода со склада консолидации;_x000a_***страхование обязательное;_x000a_**** 2 суток льготного хранения на СВХ, далее 5$/м3 в сутки, для грузов прибывших с 01.04.2023_x000a_***** расходы в случае досмотра оплачиваются отдельно, в ставку не включены;_x000a_******Для нештабелируемого груза стоимость перевозки выше на 50%_x000a_******* Вывоз со станции осуществляется на следующий рабочий день после выпуска ДТ._x000a_******** К перевозке принимаются неопасные, непищевые грузы. Максимально допустимый вес одного грузового места – 1500 кг. ДхШхВ не более 2,0х1,3х1,8 м"/>
    <m/>
    <n v="6.1952892907318168E-2"/>
  </r>
  <r>
    <x v="3"/>
    <s v="СК Шанхай - Москва  (ТО)*-  Москва (склад выдачи) - Москва (склад Клиента)"/>
    <s v="ж/д"/>
    <x v="1"/>
    <n v="11000"/>
    <m/>
    <m/>
    <n v="25.409494640122514"/>
    <m/>
  </r>
  <r>
    <x v="3"/>
    <s v="СК Шанхай - Москва  (ТО)*-  Москва (склад выдачи) - Москва (склад Клиента)"/>
    <s v="ж/д"/>
    <x v="2"/>
    <n v="101195.6"/>
    <m/>
    <m/>
    <m/>
    <m/>
  </r>
  <r>
    <x v="4"/>
    <m/>
    <s v="Авто"/>
    <x v="6"/>
    <n v="290000"/>
    <m/>
    <m/>
    <m/>
    <n v="0.12777932477422058"/>
  </r>
  <r>
    <x v="4"/>
    <m/>
    <s v="Авто"/>
    <x v="4"/>
    <n v="18000"/>
    <m/>
    <m/>
    <n v="52.407690998808917"/>
    <m/>
  </r>
  <r>
    <x v="5"/>
    <s v="Аэропорт Пекин ​ (Китай) – Шереметьево​ SVO1 (РФ) (Hainan​ Airlines, прямой рейс, ежедневно)"/>
    <s v="Авиа"/>
    <x v="0"/>
    <n v="34131.599999999999"/>
    <s v="2-3 дня"/>
    <m/>
    <m/>
    <n v="0.25342088485025094"/>
  </r>
  <r>
    <x v="5"/>
    <s v="Аэропорт Пекин ​ (Китай) – Шереметьево​ SVO1 (РФ) (Hainan​ Airlines, прямой рейс, ежедневно)"/>
    <s v="Авиа"/>
    <x v="1"/>
    <n v="25598.7"/>
    <m/>
    <m/>
    <m/>
    <m/>
  </r>
  <r>
    <x v="5"/>
    <s v="Аэропорт Пекин ​ (Китай) – Шереметьево​ SVO1 (РФ) (Hainan​ Airlines, прямой рейс, ежедневно)"/>
    <s v="Авиа"/>
    <x v="2"/>
    <n v="485616.82"/>
    <m/>
    <m/>
    <n v="103.93859452101412"/>
    <m/>
  </r>
  <r>
    <x v="5"/>
    <s v="Аэропорт Пекин ​ (Китай) – Шереметьево​ SVO1 (РФ) (Hainan​ Airlines, прямой рейс, ежедневно)"/>
    <s v="Авиа"/>
    <x v="3"/>
    <n v="40500"/>
    <m/>
    <m/>
    <m/>
    <m/>
  </r>
  <r>
    <x v="5"/>
    <s v="Аэропорт Пекин ​ (Китай) – Шереметьево​ SVO1 (РФ) (Hainan​ Airlines, прямой рейс, ежедневно)"/>
    <s v="Авиа"/>
    <x v="4"/>
    <n v="25000"/>
    <m/>
    <m/>
    <m/>
    <m/>
  </r>
  <r>
    <x v="6"/>
    <s v="Аэропорт Шанхай ​ (Китай) – Шереметьево​ SVO1 (РФ) (China​ Eastern​ Airlines, прямой рейс, 3 вылета в неделю)"/>
    <s v="Авиа"/>
    <x v="0"/>
    <n v="34131.599999999999"/>
    <s v="2-3 дня"/>
    <m/>
    <m/>
    <n v="0.2646703027905345"/>
  </r>
  <r>
    <x v="6"/>
    <s v="Аэропорт Шанхай ​ (Китай) – Шереметьево​ SVO1 (РФ) (China​ Eastern​ Airlines, прямой рейс, 3 вылета в неделю)"/>
    <s v="Авиа"/>
    <x v="1"/>
    <n v="25598.7"/>
    <m/>
    <m/>
    <m/>
    <m/>
  </r>
  <r>
    <x v="6"/>
    <s v="Аэропорт Шанхай ​ (Китай) – Шереметьево​ SVO1 (РФ) (China​ Eastern​ Airlines, прямой рейс, 3 вылета в неделю)"/>
    <s v="Авиа"/>
    <x v="2"/>
    <n v="512732.48"/>
    <m/>
    <m/>
    <n v="108.55245533435426"/>
    <m/>
  </r>
  <r>
    <x v="6"/>
    <s v="Аэропорт Шанхай ​ (Китай) – Шереметьево​ SVO1 (РФ) (China​ Eastern​ Airlines, прямой рейс, 3 вылета в неделю)"/>
    <s v="Авиа"/>
    <x v="3"/>
    <n v="40500"/>
    <m/>
    <m/>
    <m/>
    <m/>
  </r>
  <r>
    <x v="6"/>
    <s v="Аэропорт Шанхай ​ (Китай) – Шереметьево​ SVO1 (РФ) (China​ Eastern​ Airlines, прямой рейс, 3 вылета в неделю)"/>
    <s v="Авиа"/>
    <x v="4"/>
    <n v="25000"/>
    <m/>
    <m/>
    <m/>
    <m/>
  </r>
  <r>
    <x v="7"/>
    <s v="Нинбо - Электроугли/Селятино"/>
    <s v="ж/д"/>
    <x v="2"/>
    <n v="104291"/>
    <s v="25-30 дней"/>
    <s v="Затарка – 16.08_x000a_Выход по ЖД ориентировочно 25.08                                                                                                                                                                                                                                       Льготное хранение на станции Электроугли/Селятино - 3 суток свободно с момента размещения груза на СВХ_x000a__x000a_Электроугли/Селятино: с 4-х –по 7-е сутки – 350 руб. за ед. изм. в сутки, с 8-х суток – 650 руб. за ед. изм. в сутки_x000a__x000a_Хранение груза со дня, следующего за выпуском ДТ и до выдачи с СВХ – 1700 руб за ед. изм. в сутки_x000a__x000a_Екатеринбург: 1-10 е – сутки: – 80 руб за куб.м. в сутки, с 11х суток и далее – 110 руб за куб.м. в сутки_x000a__x000a_Хранение грузов в транспортном средстве на открытой площадке СВХ – 2000 руб в сутки"/>
    <m/>
    <n v="6.6914464519996136E-2"/>
  </r>
  <r>
    <x v="7"/>
    <s v="Нинбо - Электроугли/Селятино"/>
    <s v="ж/д"/>
    <x v="3"/>
    <n v="32000"/>
    <m/>
    <m/>
    <m/>
    <m/>
  </r>
  <r>
    <x v="7"/>
    <s v="Нинбо - Электроугли/Селятино"/>
    <s v="ж/д"/>
    <x v="4"/>
    <n v="25000"/>
    <m/>
    <m/>
    <n v="27.44444444444444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B72FD-B7B3-4E84-A55D-48818C1F29D6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7">
  <location ref="A71:B73" firstHeaderRow="1" firstDataRow="1" firstDataCol="1"/>
  <pivotFields count="9">
    <pivotField axis="axisRow" showAll="0">
      <items count="9">
        <item h="1" x="6"/>
        <item h="1" x="5"/>
        <item h="1" x="7"/>
        <item h="1" x="4"/>
        <item h="1" x="2"/>
        <item h="1" x="3"/>
        <item x="1"/>
        <item h="1" x="0"/>
        <item t="default"/>
      </items>
    </pivotField>
    <pivotField showAll="0"/>
    <pivotField showAll="0"/>
    <pivotField showAll="0">
      <items count="8">
        <item x="6"/>
        <item x="3"/>
        <item x="0"/>
        <item x="2"/>
        <item x="1"/>
        <item x="4"/>
        <item x="5"/>
        <item t="default"/>
      </items>
    </pivotField>
    <pivotField numFmtId="2" showAll="0"/>
    <pivotField showAll="0"/>
    <pivotField showAll="0"/>
    <pivotField dataField="1" showAll="0"/>
    <pivotField showAll="0"/>
  </pivotFields>
  <rowFields count="1">
    <field x="0"/>
  </rowFields>
  <rowItems count="2">
    <i>
      <x v="6"/>
    </i>
    <i t="grand">
      <x/>
    </i>
  </rowItems>
  <colItems count="1">
    <i/>
  </colItems>
  <dataFields count="1">
    <dataField name="Сумма по полю Стоимость доставки одного изделия" fld="7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8E10C-183E-4220-86BE-2D3B5EE6DC38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>
  <location ref="A24:B32" firstHeaderRow="1" firstDataRow="1" firstDataCol="1"/>
  <pivotFields count="9">
    <pivotField axis="axisRow" showAll="0">
      <items count="9">
        <item h="1" x="6"/>
        <item h="1" x="5"/>
        <item h="1" x="7"/>
        <item h="1" x="4"/>
        <item h="1" x="2"/>
        <item h="1" x="3"/>
        <item x="1"/>
        <item h="1" x="0"/>
        <item t="default"/>
      </items>
    </pivotField>
    <pivotField showAll="0"/>
    <pivotField showAll="0"/>
    <pivotField axis="axisRow" showAll="0">
      <items count="8">
        <item x="6"/>
        <item x="3"/>
        <item x="0"/>
        <item x="2"/>
        <item x="1"/>
        <item x="4"/>
        <item x="5"/>
        <item t="default"/>
      </items>
    </pivotField>
    <pivotField dataField="1" numFmtId="2" showAll="0"/>
    <pivotField showAll="0"/>
    <pivotField showAll="0"/>
    <pivotField showAll="0"/>
    <pivotField showAll="0"/>
  </pivotFields>
  <rowFields count="2">
    <field x="0"/>
    <field x="3"/>
  </rowFields>
  <rowItems count="8">
    <i>
      <x v="6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Сумма по полю Стоимость" fld="4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E00F1-EC35-463E-A7EC-3FA9C68CD38C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3">
  <location ref="A1:B3" firstHeaderRow="1" firstDataRow="1" firstDataCol="1"/>
  <pivotFields count="9">
    <pivotField axis="axisRow" showAll="0">
      <items count="9">
        <item h="1" x="6"/>
        <item h="1" x="5"/>
        <item h="1" x="7"/>
        <item h="1" x="4"/>
        <item h="1" x="2"/>
        <item h="1" x="3"/>
        <item x="1"/>
        <item h="1" x="0"/>
        <item t="default"/>
      </items>
    </pivotField>
    <pivotField showAll="0"/>
    <pivotField showAll="0"/>
    <pivotField showAll="0"/>
    <pivotField dataField="1" numFmtId="2" showAll="0"/>
    <pivotField showAll="0"/>
    <pivotField showAll="0"/>
    <pivotField showAll="0"/>
    <pivotField showAll="0"/>
  </pivotFields>
  <rowFields count="1">
    <field x="0"/>
  </rowFields>
  <rowItems count="2">
    <i>
      <x v="6"/>
    </i>
    <i t="grand">
      <x/>
    </i>
  </rowItems>
  <colItems count="1">
    <i/>
  </colItems>
  <dataFields count="1">
    <dataField name="Сумма по полю Стоимость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9683EF-5F0C-4391-ADA2-8B641BE88C38}" name="Сводная таблица7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>
  <location ref="A89:B98" firstHeaderRow="1" firstDataRow="1" firstDataCol="1"/>
  <pivotFields count="9">
    <pivotField axis="axisRow" showAll="0">
      <items count="9">
        <item x="6"/>
        <item x="5"/>
        <item x="7"/>
        <item x="4"/>
        <item x="2"/>
        <item x="3"/>
        <item x="1"/>
        <item x="0"/>
        <item t="default"/>
      </items>
    </pivotField>
    <pivotField showAll="0"/>
    <pivotField showAll="0"/>
    <pivotField showAll="0">
      <items count="8">
        <item x="6"/>
        <item x="3"/>
        <item x="0"/>
        <item x="2"/>
        <item x="1"/>
        <item x="4"/>
        <item x="5"/>
        <item t="default"/>
      </items>
    </pivotField>
    <pivotField numFmtId="2" showAll="0"/>
    <pivotField showAll="0"/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Процент суммы доставки от суммы заказа" fld="8" baseField="0" baseItem="0"/>
  </dataFields>
  <chartFormats count="1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Название_компании" xr10:uid="{838F30B1-D670-49E1-910B-E25646EF9183}" sourceName="Название компании">
  <pivotTables>
    <pivotTable tabId="2" name="Сводная таблица3"/>
    <pivotTable tabId="2" name="Сводная таблица2"/>
    <pivotTable tabId="2" name="Сводная таблица4"/>
  </pivotTables>
  <data>
    <tabular pivotCacheId="1451338913">
      <items count="8">
        <i x="6"/>
        <i x="5"/>
        <i x="7"/>
        <i x="4"/>
        <i x="2"/>
        <i x="3"/>
        <i x="1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Название компании" xr10:uid="{EBCCCAEE-8F57-4D31-AD7B-AD8E57CAE90D}" cache="Срез_Название_компании" caption="Название компании" rowHeight="23495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3F5A-AF73-4E7B-9045-188EC79406E4}">
  <dimension ref="A1:I33"/>
  <sheetViews>
    <sheetView workbookViewId="0">
      <selection sqref="A1:I33"/>
    </sheetView>
  </sheetViews>
  <sheetFormatPr defaultRowHeight="14.4" x14ac:dyDescent="0.3"/>
  <cols>
    <col min="1" max="1" width="22.21875" style="4" customWidth="1"/>
    <col min="2" max="2" width="24.88671875" style="4" bestFit="1" customWidth="1"/>
    <col min="3" max="3" width="16" style="4" bestFit="1" customWidth="1"/>
    <col min="4" max="4" width="37.5546875" style="5" customWidth="1"/>
    <col min="5" max="6" width="14.77734375" style="11" customWidth="1"/>
    <col min="7" max="7" width="136.21875" style="5" customWidth="1"/>
    <col min="8" max="8" width="32" style="5" customWidth="1"/>
    <col min="9" max="9" width="18.6640625" style="5" customWidth="1"/>
    <col min="10" max="16384" width="8.88671875" style="4"/>
  </cols>
  <sheetData>
    <row r="1" spans="1:9" ht="43.2" x14ac:dyDescent="0.3">
      <c r="A1" s="1" t="s">
        <v>0</v>
      </c>
      <c r="B1" s="1" t="s">
        <v>1</v>
      </c>
      <c r="C1" s="2" t="s">
        <v>2</v>
      </c>
      <c r="D1" s="3" t="s">
        <v>5</v>
      </c>
      <c r="E1" s="12" t="s">
        <v>6</v>
      </c>
      <c r="F1" s="12" t="s">
        <v>31</v>
      </c>
      <c r="G1" s="3" t="s">
        <v>25</v>
      </c>
      <c r="H1" s="26" t="s">
        <v>41</v>
      </c>
      <c r="I1" s="27" t="s">
        <v>42</v>
      </c>
    </row>
    <row r="2" spans="1:9" ht="14.4" customHeight="1" x14ac:dyDescent="0.3">
      <c r="A2" s="7" t="s">
        <v>37</v>
      </c>
      <c r="B2" s="7" t="s">
        <v>3</v>
      </c>
      <c r="C2" s="8" t="s">
        <v>4</v>
      </c>
      <c r="D2" s="6" t="s">
        <v>7</v>
      </c>
      <c r="E2" s="13">
        <v>32494</v>
      </c>
      <c r="F2" s="34" t="s">
        <v>32</v>
      </c>
      <c r="G2" s="44" t="s">
        <v>26</v>
      </c>
      <c r="H2" s="18"/>
      <c r="I2" s="31">
        <f>(194472.4/2410405.6)</f>
        <v>8.0680363503967956E-2</v>
      </c>
    </row>
    <row r="3" spans="1:9" x14ac:dyDescent="0.3">
      <c r="A3" s="7" t="s">
        <v>37</v>
      </c>
      <c r="B3" s="7" t="s">
        <v>3</v>
      </c>
      <c r="C3" s="8" t="s">
        <v>4</v>
      </c>
      <c r="D3" s="6" t="s">
        <v>8</v>
      </c>
      <c r="E3" s="13">
        <v>14854.4</v>
      </c>
      <c r="F3" s="35"/>
      <c r="G3" s="45"/>
      <c r="H3" s="19">
        <f>(194472.4/5877)</f>
        <v>33.090420282457032</v>
      </c>
      <c r="I3" s="32"/>
    </row>
    <row r="4" spans="1:9" x14ac:dyDescent="0.3">
      <c r="A4" s="7" t="s">
        <v>37</v>
      </c>
      <c r="B4" s="7" t="s">
        <v>3</v>
      </c>
      <c r="C4" s="8" t="s">
        <v>4</v>
      </c>
      <c r="D4" s="6" t="s">
        <v>9</v>
      </c>
      <c r="E4" s="13">
        <v>102124</v>
      </c>
      <c r="F4" s="35"/>
      <c r="G4" s="45"/>
      <c r="H4" s="19"/>
      <c r="I4" s="32"/>
    </row>
    <row r="5" spans="1:9" x14ac:dyDescent="0.3">
      <c r="A5" s="7" t="s">
        <v>37</v>
      </c>
      <c r="B5" s="7" t="s">
        <v>3</v>
      </c>
      <c r="C5" s="8" t="s">
        <v>4</v>
      </c>
      <c r="D5" s="6" t="s">
        <v>10</v>
      </c>
      <c r="E5" s="13">
        <v>30000</v>
      </c>
      <c r="F5" s="35"/>
      <c r="G5" s="45"/>
      <c r="H5" s="19"/>
      <c r="I5" s="32"/>
    </row>
    <row r="6" spans="1:9" x14ac:dyDescent="0.3">
      <c r="A6" s="7" t="s">
        <v>37</v>
      </c>
      <c r="B6" s="7" t="s">
        <v>3</v>
      </c>
      <c r="C6" s="8" t="s">
        <v>4</v>
      </c>
      <c r="D6" s="6" t="s">
        <v>15</v>
      </c>
      <c r="E6" s="13">
        <v>15000</v>
      </c>
      <c r="F6" s="36"/>
      <c r="G6" s="46"/>
      <c r="H6" s="20"/>
      <c r="I6" s="33"/>
    </row>
    <row r="7" spans="1:9" ht="28.8" customHeight="1" x14ac:dyDescent="0.3">
      <c r="A7" s="7" t="s">
        <v>36</v>
      </c>
      <c r="B7" s="10" t="s">
        <v>11</v>
      </c>
      <c r="C7" s="8" t="s">
        <v>12</v>
      </c>
      <c r="D7" s="6" t="s">
        <v>7</v>
      </c>
      <c r="E7" s="13">
        <v>32494</v>
      </c>
      <c r="F7" s="14"/>
      <c r="G7" s="44" t="s">
        <v>27</v>
      </c>
      <c r="H7" s="18"/>
      <c r="I7" s="31">
        <f>(201186/2410405.6)</f>
        <v>8.3465620889695905E-2</v>
      </c>
    </row>
    <row r="8" spans="1:9" ht="28.8" x14ac:dyDescent="0.3">
      <c r="A8" s="7" t="s">
        <v>36</v>
      </c>
      <c r="B8" s="10" t="s">
        <v>11</v>
      </c>
      <c r="C8" s="8" t="s">
        <v>12</v>
      </c>
      <c r="D8" s="6" t="s">
        <v>8</v>
      </c>
      <c r="E8" s="13">
        <v>14854.4</v>
      </c>
      <c r="F8" s="15" t="s">
        <v>33</v>
      </c>
      <c r="G8" s="45"/>
      <c r="H8" s="19">
        <f>(201186/5877)</f>
        <v>34.232771822358345</v>
      </c>
      <c r="I8" s="32"/>
    </row>
    <row r="9" spans="1:9" ht="28.8" x14ac:dyDescent="0.3">
      <c r="A9" s="7" t="s">
        <v>36</v>
      </c>
      <c r="B9" s="10" t="s">
        <v>11</v>
      </c>
      <c r="C9" s="8" t="s">
        <v>12</v>
      </c>
      <c r="D9" s="6" t="s">
        <v>9</v>
      </c>
      <c r="E9" s="13">
        <v>105837.6</v>
      </c>
      <c r="F9" s="15"/>
      <c r="G9" s="45"/>
      <c r="H9" s="19"/>
      <c r="I9" s="32"/>
    </row>
    <row r="10" spans="1:9" ht="28.8" x14ac:dyDescent="0.3">
      <c r="A10" s="7" t="s">
        <v>36</v>
      </c>
      <c r="B10" s="10" t="s">
        <v>11</v>
      </c>
      <c r="C10" s="8" t="s">
        <v>12</v>
      </c>
      <c r="D10" s="6" t="s">
        <v>10</v>
      </c>
      <c r="E10" s="13">
        <v>25000</v>
      </c>
      <c r="F10" s="15"/>
      <c r="G10" s="45"/>
      <c r="H10" s="19"/>
      <c r="I10" s="32"/>
    </row>
    <row r="11" spans="1:9" ht="28.8" x14ac:dyDescent="0.3">
      <c r="A11" s="7" t="s">
        <v>36</v>
      </c>
      <c r="B11" s="10" t="s">
        <v>11</v>
      </c>
      <c r="C11" s="8" t="s">
        <v>12</v>
      </c>
      <c r="D11" s="6" t="s">
        <v>15</v>
      </c>
      <c r="E11" s="13">
        <v>15000</v>
      </c>
      <c r="F11" s="15"/>
      <c r="G11" s="45"/>
      <c r="H11" s="19"/>
      <c r="I11" s="32"/>
    </row>
    <row r="12" spans="1:9" ht="28.8" x14ac:dyDescent="0.3">
      <c r="A12" s="7" t="s">
        <v>36</v>
      </c>
      <c r="B12" s="10" t="s">
        <v>11</v>
      </c>
      <c r="C12" s="8" t="s">
        <v>12</v>
      </c>
      <c r="D12" s="9" t="s">
        <v>13</v>
      </c>
      <c r="E12" s="13">
        <v>8000</v>
      </c>
      <c r="F12" s="16"/>
      <c r="G12" s="46"/>
      <c r="H12" s="20"/>
      <c r="I12" s="33"/>
    </row>
    <row r="13" spans="1:9" x14ac:dyDescent="0.3">
      <c r="A13" s="7" t="s">
        <v>40</v>
      </c>
      <c r="B13" s="7" t="s">
        <v>14</v>
      </c>
      <c r="C13" s="8" t="s">
        <v>12</v>
      </c>
      <c r="D13" s="6" t="s">
        <v>9</v>
      </c>
      <c r="E13" s="13">
        <v>153186</v>
      </c>
      <c r="F13" s="34" t="s">
        <v>34</v>
      </c>
      <c r="G13" s="38" t="s">
        <v>28</v>
      </c>
      <c r="H13" s="18"/>
      <c r="I13" s="31">
        <f>(190186/2410405.6)</f>
        <v>7.8902073576330889E-2</v>
      </c>
    </row>
    <row r="14" spans="1:9" x14ac:dyDescent="0.3">
      <c r="A14" s="7" t="s">
        <v>40</v>
      </c>
      <c r="B14" s="7" t="s">
        <v>14</v>
      </c>
      <c r="C14" s="8" t="s">
        <v>12</v>
      </c>
      <c r="D14" s="6" t="s">
        <v>10</v>
      </c>
      <c r="E14" s="13">
        <v>12000</v>
      </c>
      <c r="F14" s="35"/>
      <c r="G14" s="38"/>
      <c r="H14" s="19">
        <f>(190186/5877)</f>
        <v>32.361068572400882</v>
      </c>
      <c r="I14" s="32"/>
    </row>
    <row r="15" spans="1:9" x14ac:dyDescent="0.3">
      <c r="A15" s="7" t="s">
        <v>40</v>
      </c>
      <c r="B15" s="7" t="s">
        <v>14</v>
      </c>
      <c r="C15" s="8" t="s">
        <v>12</v>
      </c>
      <c r="D15" s="6" t="s">
        <v>15</v>
      </c>
      <c r="E15" s="13">
        <v>25000</v>
      </c>
      <c r="F15" s="36"/>
      <c r="G15" s="38"/>
      <c r="H15" s="20"/>
      <c r="I15" s="33"/>
    </row>
    <row r="16" spans="1:9" ht="43.2" x14ac:dyDescent="0.3">
      <c r="A16" s="7" t="s">
        <v>38</v>
      </c>
      <c r="B16" s="10" t="s">
        <v>16</v>
      </c>
      <c r="C16" s="8" t="s">
        <v>4</v>
      </c>
      <c r="D16" s="6" t="s">
        <v>7</v>
      </c>
      <c r="E16" s="13">
        <v>37136</v>
      </c>
      <c r="F16" s="34" t="s">
        <v>33</v>
      </c>
      <c r="G16" s="38" t="s">
        <v>29</v>
      </c>
      <c r="H16" s="18"/>
      <c r="I16" s="31">
        <f>(149331.6/2410405.6)</f>
        <v>6.1952892907318168E-2</v>
      </c>
    </row>
    <row r="17" spans="1:9" ht="43.2" x14ac:dyDescent="0.3">
      <c r="A17" s="7" t="s">
        <v>38</v>
      </c>
      <c r="B17" s="10" t="s">
        <v>16</v>
      </c>
      <c r="C17" s="8" t="s">
        <v>4</v>
      </c>
      <c r="D17" s="6" t="s">
        <v>8</v>
      </c>
      <c r="E17" s="13">
        <v>11000</v>
      </c>
      <c r="F17" s="35"/>
      <c r="G17" s="47"/>
      <c r="H17" s="21">
        <f>(149331.6/5877)</f>
        <v>25.409494640122514</v>
      </c>
      <c r="I17" s="32"/>
    </row>
    <row r="18" spans="1:9" ht="43.2" x14ac:dyDescent="0.3">
      <c r="A18" s="7" t="s">
        <v>38</v>
      </c>
      <c r="B18" s="10" t="s">
        <v>16</v>
      </c>
      <c r="C18" s="8" t="s">
        <v>4</v>
      </c>
      <c r="D18" s="6" t="s">
        <v>9</v>
      </c>
      <c r="E18" s="13">
        <v>101195.6</v>
      </c>
      <c r="F18" s="36"/>
      <c r="G18" s="47"/>
      <c r="H18" s="22"/>
      <c r="I18" s="33"/>
    </row>
    <row r="19" spans="1:9" ht="24.6" customHeight="1" x14ac:dyDescent="0.3">
      <c r="A19" s="7" t="s">
        <v>39</v>
      </c>
      <c r="B19" s="7"/>
      <c r="C19" s="8" t="s">
        <v>12</v>
      </c>
      <c r="D19" s="9" t="s">
        <v>17</v>
      </c>
      <c r="E19" s="13">
        <v>290000</v>
      </c>
      <c r="F19" s="42"/>
      <c r="G19" s="37"/>
      <c r="H19" s="23"/>
      <c r="I19" s="31">
        <f>(308000/2410405.6)</f>
        <v>0.12777932477422058</v>
      </c>
    </row>
    <row r="20" spans="1:9" ht="23.4" customHeight="1" x14ac:dyDescent="0.3">
      <c r="A20" s="7" t="s">
        <v>39</v>
      </c>
      <c r="B20" s="7"/>
      <c r="C20" s="8" t="s">
        <v>12</v>
      </c>
      <c r="D20" s="6" t="s">
        <v>15</v>
      </c>
      <c r="E20" s="13">
        <v>18000</v>
      </c>
      <c r="F20" s="43"/>
      <c r="G20" s="37"/>
      <c r="H20" s="24">
        <f>(308000/5877)</f>
        <v>52.407690998808917</v>
      </c>
      <c r="I20" s="33"/>
    </row>
    <row r="21" spans="1:9" ht="57.6" x14ac:dyDescent="0.3">
      <c r="A21" s="10" t="s">
        <v>18</v>
      </c>
      <c r="B21" s="10" t="s">
        <v>19</v>
      </c>
      <c r="C21" s="8" t="s">
        <v>20</v>
      </c>
      <c r="D21" s="6" t="s">
        <v>7</v>
      </c>
      <c r="E21" s="13">
        <v>34131.599999999999</v>
      </c>
      <c r="F21" s="39" t="s">
        <v>35</v>
      </c>
      <c r="G21" s="37"/>
      <c r="H21" s="23"/>
      <c r="I21" s="31">
        <f>(610847.12/2410405.6)</f>
        <v>0.25342088485025094</v>
      </c>
    </row>
    <row r="22" spans="1:9" ht="57.6" x14ac:dyDescent="0.3">
      <c r="A22" s="10" t="s">
        <v>18</v>
      </c>
      <c r="B22" s="10" t="s">
        <v>19</v>
      </c>
      <c r="C22" s="8" t="s">
        <v>20</v>
      </c>
      <c r="D22" s="6" t="s">
        <v>8</v>
      </c>
      <c r="E22" s="13">
        <v>25598.7</v>
      </c>
      <c r="F22" s="40"/>
      <c r="G22" s="37"/>
      <c r="H22" s="25"/>
      <c r="I22" s="32"/>
    </row>
    <row r="23" spans="1:9" ht="57.6" x14ac:dyDescent="0.3">
      <c r="A23" s="10" t="s">
        <v>18</v>
      </c>
      <c r="B23" s="10" t="s">
        <v>19</v>
      </c>
      <c r="C23" s="8" t="s">
        <v>20</v>
      </c>
      <c r="D23" s="6" t="s">
        <v>9</v>
      </c>
      <c r="E23" s="13">
        <v>485616.82</v>
      </c>
      <c r="F23" s="40"/>
      <c r="G23" s="37"/>
      <c r="H23" s="25">
        <f>(610847.12/5877)</f>
        <v>103.93859452101412</v>
      </c>
      <c r="I23" s="32"/>
    </row>
    <row r="24" spans="1:9" ht="57.6" x14ac:dyDescent="0.3">
      <c r="A24" s="10" t="s">
        <v>18</v>
      </c>
      <c r="B24" s="10" t="s">
        <v>19</v>
      </c>
      <c r="C24" s="8" t="s">
        <v>20</v>
      </c>
      <c r="D24" s="6" t="s">
        <v>10</v>
      </c>
      <c r="E24" s="13">
        <v>40500</v>
      </c>
      <c r="F24" s="40"/>
      <c r="G24" s="37"/>
      <c r="H24" s="25"/>
      <c r="I24" s="32"/>
    </row>
    <row r="25" spans="1:9" ht="57.6" x14ac:dyDescent="0.3">
      <c r="A25" s="10" t="s">
        <v>18</v>
      </c>
      <c r="B25" s="10" t="s">
        <v>19</v>
      </c>
      <c r="C25" s="8" t="s">
        <v>20</v>
      </c>
      <c r="D25" s="6" t="s">
        <v>15</v>
      </c>
      <c r="E25" s="13">
        <v>25000</v>
      </c>
      <c r="F25" s="41"/>
      <c r="G25" s="37"/>
      <c r="H25" s="24"/>
      <c r="I25" s="33"/>
    </row>
    <row r="26" spans="1:9" ht="72" x14ac:dyDescent="0.3">
      <c r="A26" s="10" t="s">
        <v>21</v>
      </c>
      <c r="B26" s="10" t="s">
        <v>22</v>
      </c>
      <c r="C26" s="8" t="s">
        <v>20</v>
      </c>
      <c r="D26" s="6" t="s">
        <v>7</v>
      </c>
      <c r="E26" s="13">
        <v>34131.599999999999</v>
      </c>
      <c r="F26" s="39" t="s">
        <v>35</v>
      </c>
      <c r="G26" s="37"/>
      <c r="H26" s="23"/>
      <c r="I26" s="31">
        <f>(637962.78/2410405.6)</f>
        <v>0.2646703027905345</v>
      </c>
    </row>
    <row r="27" spans="1:9" ht="72" x14ac:dyDescent="0.3">
      <c r="A27" s="10" t="s">
        <v>21</v>
      </c>
      <c r="B27" s="10" t="s">
        <v>22</v>
      </c>
      <c r="C27" s="8" t="s">
        <v>20</v>
      </c>
      <c r="D27" s="6" t="s">
        <v>8</v>
      </c>
      <c r="E27" s="13">
        <v>25598.7</v>
      </c>
      <c r="F27" s="40"/>
      <c r="G27" s="37"/>
      <c r="H27" s="25"/>
      <c r="I27" s="32"/>
    </row>
    <row r="28" spans="1:9" ht="72" x14ac:dyDescent="0.3">
      <c r="A28" s="10" t="s">
        <v>21</v>
      </c>
      <c r="B28" s="10" t="s">
        <v>22</v>
      </c>
      <c r="C28" s="8" t="s">
        <v>20</v>
      </c>
      <c r="D28" s="6" t="s">
        <v>9</v>
      </c>
      <c r="E28" s="13">
        <v>512732.48</v>
      </c>
      <c r="F28" s="40"/>
      <c r="G28" s="37"/>
      <c r="H28" s="25">
        <f>(637962.78/5877)</f>
        <v>108.55245533435426</v>
      </c>
      <c r="I28" s="32"/>
    </row>
    <row r="29" spans="1:9" ht="72" x14ac:dyDescent="0.3">
      <c r="A29" s="10" t="s">
        <v>21</v>
      </c>
      <c r="B29" s="10" t="s">
        <v>22</v>
      </c>
      <c r="C29" s="8" t="s">
        <v>20</v>
      </c>
      <c r="D29" s="6" t="s">
        <v>10</v>
      </c>
      <c r="E29" s="13">
        <v>40500</v>
      </c>
      <c r="F29" s="40"/>
      <c r="G29" s="37"/>
      <c r="H29" s="25"/>
      <c r="I29" s="32"/>
    </row>
    <row r="30" spans="1:9" ht="72" x14ac:dyDescent="0.3">
      <c r="A30" s="10" t="s">
        <v>21</v>
      </c>
      <c r="B30" s="10" t="s">
        <v>22</v>
      </c>
      <c r="C30" s="8" t="s">
        <v>20</v>
      </c>
      <c r="D30" s="6" t="s">
        <v>15</v>
      </c>
      <c r="E30" s="13">
        <v>25000</v>
      </c>
      <c r="F30" s="41"/>
      <c r="G30" s="37"/>
      <c r="H30" s="24"/>
      <c r="I30" s="33"/>
    </row>
    <row r="31" spans="1:9" ht="28.8" x14ac:dyDescent="0.3">
      <c r="A31" s="7" t="s">
        <v>23</v>
      </c>
      <c r="B31" s="10" t="s">
        <v>24</v>
      </c>
      <c r="C31" s="8" t="s">
        <v>4</v>
      </c>
      <c r="D31" s="6" t="s">
        <v>9</v>
      </c>
      <c r="E31" s="13">
        <v>104291</v>
      </c>
      <c r="F31" s="39" t="s">
        <v>33</v>
      </c>
      <c r="G31" s="38" t="s">
        <v>30</v>
      </c>
      <c r="H31" s="18"/>
      <c r="I31" s="31">
        <f>(161291/2410405.6)</f>
        <v>6.6914464519996136E-2</v>
      </c>
    </row>
    <row r="32" spans="1:9" ht="28.8" x14ac:dyDescent="0.3">
      <c r="A32" s="7" t="s">
        <v>23</v>
      </c>
      <c r="B32" s="10" t="s">
        <v>24</v>
      </c>
      <c r="C32" s="8" t="s">
        <v>4</v>
      </c>
      <c r="D32" s="6" t="s">
        <v>10</v>
      </c>
      <c r="E32" s="13">
        <v>32000</v>
      </c>
      <c r="F32" s="40"/>
      <c r="G32" s="38"/>
      <c r="H32" s="19"/>
      <c r="I32" s="32"/>
    </row>
    <row r="33" spans="1:9" ht="138.6" customHeight="1" x14ac:dyDescent="0.3">
      <c r="A33" s="7" t="s">
        <v>23</v>
      </c>
      <c r="B33" s="10" t="s">
        <v>24</v>
      </c>
      <c r="C33" s="8" t="s">
        <v>4</v>
      </c>
      <c r="D33" s="6" t="s">
        <v>15</v>
      </c>
      <c r="E33" s="17">
        <v>25000</v>
      </c>
      <c r="F33" s="41"/>
      <c r="G33" s="38"/>
      <c r="H33" s="20">
        <f>(161291/5877)</f>
        <v>27.444444444444443</v>
      </c>
      <c r="I33" s="33"/>
    </row>
  </sheetData>
  <autoFilter ref="A1:G33" xr:uid="{3FF33F5A-AF73-4E7B-9045-188EC79406E4}"/>
  <mergeCells count="23">
    <mergeCell ref="F16:F18"/>
    <mergeCell ref="F13:F15"/>
    <mergeCell ref="F2:F6"/>
    <mergeCell ref="G26:G30"/>
    <mergeCell ref="G31:G33"/>
    <mergeCell ref="F31:F33"/>
    <mergeCell ref="F26:F30"/>
    <mergeCell ref="F21:F25"/>
    <mergeCell ref="F19:F20"/>
    <mergeCell ref="G2:G6"/>
    <mergeCell ref="G7:G12"/>
    <mergeCell ref="G13:G15"/>
    <mergeCell ref="G16:G18"/>
    <mergeCell ref="G19:G20"/>
    <mergeCell ref="G21:G25"/>
    <mergeCell ref="I21:I25"/>
    <mergeCell ref="I26:I30"/>
    <mergeCell ref="I31:I33"/>
    <mergeCell ref="I2:I6"/>
    <mergeCell ref="I7:I12"/>
    <mergeCell ref="I13:I15"/>
    <mergeCell ref="I16:I18"/>
    <mergeCell ref="I19:I20"/>
  </mergeCells>
  <conditionalFormatting sqref="A1:C2 D1:F1 D2 A3:A6">
    <cfRule type="colorScale" priority="349">
      <colorScale>
        <cfvo type="min"/>
        <cfvo type="max"/>
        <color theme="9"/>
        <color rgb="FFC00000"/>
      </colorScale>
    </cfRule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C7 A8:A12">
    <cfRule type="colorScale" priority="324">
      <colorScale>
        <cfvo type="min"/>
        <cfvo type="max"/>
        <color theme="9"/>
        <color rgb="FFC00000"/>
      </colorScale>
    </cfRule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7">
      <colorScale>
        <cfvo type="min"/>
        <cfvo type="max"/>
        <color rgb="FF63BE7B"/>
        <color rgb="FFFFEF9C"/>
      </colorScale>
    </cfRule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C13 A14:A15"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9">
      <colorScale>
        <cfvo type="min"/>
        <cfvo type="max"/>
        <color theme="9"/>
        <color rgb="FFC00000"/>
      </colorScale>
    </cfRule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62">
      <colorScale>
        <cfvo type="min"/>
        <cfvo type="max"/>
        <color rgb="FF63BE7B"/>
        <color rgb="FFFFEF9C"/>
      </colorScale>
    </cfRule>
    <cfRule type="colorScale" priority="2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6:C16 A17:A18">
    <cfRule type="colorScale" priority="2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7">
      <colorScale>
        <cfvo type="min"/>
        <cfvo type="max"/>
        <color theme="9"/>
        <color rgb="FFC00000"/>
      </colorScale>
    </cfRule>
    <cfRule type="colorScale" priority="2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20">
      <colorScale>
        <cfvo type="min"/>
        <cfvo type="max"/>
        <color rgb="FF63BE7B"/>
        <color rgb="FFFFEF9C"/>
      </colorScale>
    </cfRule>
  </conditionalFormatting>
  <conditionalFormatting sqref="A19:C19 A20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2">
      <colorScale>
        <cfvo type="min"/>
        <cfvo type="max"/>
        <color theme="9"/>
        <color rgb="FFC00000"/>
      </colorScale>
    </cfRule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5">
      <colorScale>
        <cfvo type="min"/>
        <cfvo type="max"/>
        <color rgb="FF63BE7B"/>
        <color rgb="FFFFEF9C"/>
      </colorScale>
    </cfRule>
    <cfRule type="colorScale" priority="18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21:C21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9">
      <colorScale>
        <cfvo type="min"/>
        <cfvo type="max"/>
        <color rgb="FF63BE7B"/>
        <color rgb="FFFFEF9C"/>
      </colorScale>
    </cfRule>
    <cfRule type="colorScale" priority="1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6">
      <colorScale>
        <cfvo type="min"/>
        <cfvo type="max"/>
        <color theme="9"/>
        <color rgb="FFC00000"/>
      </colorScale>
    </cfRule>
  </conditionalFormatting>
  <conditionalFormatting sqref="A22:C22">
    <cfRule type="colorScale" priority="1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1">
      <colorScale>
        <cfvo type="min"/>
        <cfvo type="max"/>
        <color theme="9"/>
        <color rgb="FFC00000"/>
      </colorScale>
    </cfRule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4">
      <colorScale>
        <cfvo type="min"/>
        <cfvo type="max"/>
        <color rgb="FF63BE7B"/>
        <color rgb="FFFFEF9C"/>
      </colorScale>
    </cfRule>
  </conditionalFormatting>
  <conditionalFormatting sqref="A23:C2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9">
      <colorScale>
        <cfvo type="min"/>
        <cfvo type="max"/>
        <color rgb="FF63BE7B"/>
        <color rgb="FFFFEF9C"/>
      </colorScale>
    </cfRule>
    <cfRule type="colorScale" priority="1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6">
      <colorScale>
        <cfvo type="min"/>
        <cfvo type="max"/>
        <color theme="9"/>
        <color rgb="FFC00000"/>
      </colorScale>
    </cfRule>
  </conditionalFormatting>
  <conditionalFormatting sqref="A24:C24">
    <cfRule type="colorScale" priority="154">
      <colorScale>
        <cfvo type="min"/>
        <cfvo type="max"/>
        <color rgb="FF63BE7B"/>
        <color rgb="FFFFEF9C"/>
      </colorScale>
    </cfRule>
    <cfRule type="colorScale" priority="1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1">
      <colorScale>
        <cfvo type="min"/>
        <cfvo type="max"/>
        <color theme="9"/>
        <color rgb="FFC00000"/>
      </colorScale>
    </cfRule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:C25">
    <cfRule type="colorScale" priority="149">
      <colorScale>
        <cfvo type="min"/>
        <cfvo type="max"/>
        <color rgb="FF63BE7B"/>
        <color rgb="FFFFEF9C"/>
      </colorScale>
    </cfRule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6">
      <colorScale>
        <cfvo type="min"/>
        <cfvo type="max"/>
        <color theme="9"/>
        <color rgb="FFC00000"/>
      </colorScale>
    </cfRule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26:C26">
    <cfRule type="colorScale" priority="111">
      <colorScale>
        <cfvo type="min"/>
        <cfvo type="max"/>
        <color theme="9"/>
        <color rgb="FFC00000"/>
      </colorScale>
    </cfRule>
    <cfRule type="colorScale" priority="114">
      <colorScale>
        <cfvo type="min"/>
        <cfvo type="max"/>
        <color rgb="FF63BE7B"/>
        <color rgb="FFFFEF9C"/>
      </colorScale>
    </cfRule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7:C27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9">
      <colorScale>
        <cfvo type="min"/>
        <cfvo type="max"/>
        <color rgb="FF63BE7B"/>
        <color rgb="FFFFEF9C"/>
      </colorScale>
    </cfRule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6">
      <colorScale>
        <cfvo type="min"/>
        <cfvo type="max"/>
        <color theme="9"/>
        <color rgb="FFC00000"/>
      </colorScale>
    </cfRule>
  </conditionalFormatting>
  <conditionalFormatting sqref="A28:C28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4">
      <colorScale>
        <cfvo type="min"/>
        <cfvo type="max"/>
        <color rgb="FF63BE7B"/>
        <color rgb="FFFFEF9C"/>
      </colorScale>
    </cfRule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1">
      <colorScale>
        <cfvo type="min"/>
        <cfvo type="max"/>
        <color theme="9"/>
        <color rgb="FFC00000"/>
      </colorScale>
    </cfRule>
  </conditionalFormatting>
  <conditionalFormatting sqref="A29:C29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9">
      <colorScale>
        <cfvo type="min"/>
        <cfvo type="max"/>
        <color rgb="FF63BE7B"/>
        <color rgb="FFFFEF9C"/>
      </colorScale>
    </cfRule>
    <cfRule type="colorScale" priority="9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6">
      <colorScale>
        <cfvo type="min"/>
        <cfvo type="max"/>
        <color theme="9"/>
        <color rgb="FFC00000"/>
      </colorScale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0:C30">
    <cfRule type="colorScale" priority="91">
      <colorScale>
        <cfvo type="min"/>
        <cfvo type="max"/>
        <color theme="9"/>
        <color rgb="FFC00000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4">
      <colorScale>
        <cfvo type="min"/>
        <cfvo type="max"/>
        <color rgb="FF63BE7B"/>
        <color rgb="FFFFEF9C"/>
      </colorScale>
    </cfRule>
  </conditionalFormatting>
  <conditionalFormatting sqref="A31:C3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">
      <colorScale>
        <cfvo type="min"/>
        <cfvo type="max"/>
        <color theme="9"/>
        <color rgb="FFC00000"/>
      </colorScale>
    </cfRule>
    <cfRule type="colorScale" priority="59">
      <colorScale>
        <cfvo type="min"/>
        <cfvo type="max"/>
        <color rgb="FF63BE7B"/>
        <color rgb="FFFFEF9C"/>
      </colorScale>
    </cfRule>
  </conditionalFormatting>
  <conditionalFormatting sqref="A32:C3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4">
      <colorScale>
        <cfvo type="min"/>
        <cfvo type="max"/>
        <color rgb="FF63BE7B"/>
        <color rgb="FFFFEF9C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max"/>
        <color theme="9"/>
        <color rgb="FFC00000"/>
      </colorScale>
    </cfRule>
  </conditionalFormatting>
  <conditionalFormatting sqref="A33:C33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">
      <colorScale>
        <cfvo type="min"/>
        <cfvo type="max"/>
        <color theme="9"/>
        <color rgb="FFC00000"/>
      </colorScale>
    </cfRule>
    <cfRule type="colorScale" priority="49">
      <colorScale>
        <cfvo type="min"/>
        <cfvo type="max"/>
        <color rgb="FF63BE7B"/>
        <color rgb="FFFFEF9C"/>
      </colorScale>
    </cfRule>
  </conditionalFormatting>
  <conditionalFormatting sqref="A2:D2 A3:A6">
    <cfRule type="colorScale" priority="35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1">
      <colorScale>
        <cfvo type="min"/>
        <cfvo type="max"/>
        <color rgb="FF63BE7B"/>
        <color rgb="FFFFEF9C"/>
      </colorScale>
    </cfRule>
    <cfRule type="colorScale" priority="3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8:C8">
    <cfRule type="colorScale" priority="317">
      <colorScale>
        <cfvo type="min"/>
        <cfvo type="max"/>
        <color theme="9"/>
        <color rgb="FFC00000"/>
      </colorScale>
    </cfRule>
    <cfRule type="colorScale" priority="31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0">
      <colorScale>
        <cfvo type="min"/>
        <cfvo type="max"/>
        <color rgb="FF63BE7B"/>
        <color rgb="FFFFEF9C"/>
      </colorScale>
    </cfRule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C9">
    <cfRule type="colorScale" priority="310">
      <colorScale>
        <cfvo type="min"/>
        <cfvo type="max"/>
        <color theme="9"/>
        <color rgb="FFC00000"/>
      </colorScale>
    </cfRule>
    <cfRule type="colorScale" priority="3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3">
      <colorScale>
        <cfvo type="min"/>
        <cfvo type="max"/>
        <color rgb="FF63BE7B"/>
        <color rgb="FFFFEF9C"/>
      </colorScale>
    </cfRule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C11">
    <cfRule type="colorScale" priority="303">
      <colorScale>
        <cfvo type="min"/>
        <cfvo type="max"/>
        <color theme="9"/>
        <color rgb="FFC00000"/>
      </colorScale>
    </cfRule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6">
      <colorScale>
        <cfvo type="min"/>
        <cfvo type="max"/>
        <color rgb="FF63BE7B"/>
        <color rgb="FFFFEF9C"/>
      </colorScale>
    </cfRule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C12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96">
      <colorScale>
        <cfvo type="min"/>
        <cfvo type="max"/>
        <color theme="9"/>
        <color rgb="FFC00000"/>
      </colorScale>
    </cfRule>
    <cfRule type="colorScale" priority="29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9">
      <colorScale>
        <cfvo type="min"/>
        <cfvo type="max"/>
        <color rgb="FF63BE7B"/>
        <color rgb="FFFFEF9C"/>
      </colorScale>
    </cfRule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C14">
    <cfRule type="colorScale" priority="2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6">
      <colorScale>
        <cfvo type="min"/>
        <cfvo type="max"/>
        <color rgb="FF63BE7B"/>
        <color rgb="FFFFEF9C"/>
      </colorScale>
    </cfRule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53">
      <colorScale>
        <cfvo type="min"/>
        <cfvo type="max"/>
        <color theme="9"/>
        <color rgb="FFC00000"/>
      </colorScale>
    </cfRule>
  </conditionalFormatting>
  <conditionalFormatting sqref="B15:C15">
    <cfRule type="colorScale" priority="247">
      <colorScale>
        <cfvo type="min"/>
        <cfvo type="max"/>
        <color theme="9"/>
        <color rgb="FFC00000"/>
      </colorScale>
    </cfRule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0">
      <colorScale>
        <cfvo type="min"/>
        <cfvo type="max"/>
        <color rgb="FF63BE7B"/>
        <color rgb="FFFFEF9C"/>
      </colorScale>
    </cfRule>
    <cfRule type="colorScale" priority="2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C17">
    <cfRule type="colorScale" priority="2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1">
      <colorScale>
        <cfvo type="min"/>
        <cfvo type="max"/>
        <color theme="9"/>
        <color rgb="FFC00000"/>
      </colorScale>
    </cfRule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4">
      <colorScale>
        <cfvo type="min"/>
        <cfvo type="max"/>
        <color rgb="FF63BE7B"/>
        <color rgb="FFFFEF9C"/>
      </colorScale>
    </cfRule>
  </conditionalFormatting>
  <conditionalFormatting sqref="B18:C18">
    <cfRule type="colorScale" priority="205">
      <colorScale>
        <cfvo type="min"/>
        <cfvo type="max"/>
        <color theme="9"/>
        <color rgb="FFC00000"/>
      </colorScale>
    </cfRule>
    <cfRule type="colorScale" priority="2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8">
      <colorScale>
        <cfvo type="min"/>
        <cfvo type="max"/>
        <color rgb="FF63BE7B"/>
        <color rgb="FFFFEF9C"/>
      </colorScale>
    </cfRule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C20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0">
      <colorScale>
        <cfvo type="min"/>
        <cfvo type="max"/>
        <color rgb="FF63BE7B"/>
        <color rgb="FFFFEF9C"/>
      </colorScale>
    </cfRule>
    <cfRule type="colorScale" priority="1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7">
      <colorScale>
        <cfvo type="min"/>
        <cfvo type="max"/>
        <color theme="9"/>
        <color rgb="FFC00000"/>
      </colorScale>
    </cfRule>
  </conditionalFormatting>
  <conditionalFormatting sqref="B3:D3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5">
      <colorScale>
        <cfvo type="min"/>
        <cfvo type="max"/>
        <color rgb="FF63BE7B"/>
        <color rgb="FFFFEF9C"/>
      </colorScale>
    </cfRule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3">
      <colorScale>
        <cfvo type="min"/>
        <cfvo type="max"/>
        <color theme="9"/>
        <color rgb="FFC00000"/>
      </colorScale>
    </cfRule>
  </conditionalFormatting>
  <conditionalFormatting sqref="B4:D4">
    <cfRule type="colorScale" priority="3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39">
      <colorScale>
        <cfvo type="min"/>
        <cfvo type="max"/>
        <color rgb="FF63BE7B"/>
        <color rgb="FFFFEF9C"/>
      </colorScale>
    </cfRule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7">
      <colorScale>
        <cfvo type="min"/>
        <cfvo type="max"/>
        <color theme="9"/>
        <color rgb="FFC00000"/>
      </colorScale>
    </cfRule>
    <cfRule type="colorScale" priority="3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D6"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3">
      <colorScale>
        <cfvo type="min"/>
        <cfvo type="max"/>
        <color rgb="FF63BE7B"/>
        <color rgb="FFFFEF9C"/>
      </colorScale>
    </cfRule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1">
      <colorScale>
        <cfvo type="min"/>
        <cfvo type="max"/>
        <color theme="9"/>
        <color rgb="FFC00000"/>
      </colorScale>
    </cfRule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3">
      <colorScale>
        <cfvo type="min"/>
        <cfvo type="max"/>
        <color theme="9"/>
        <color rgb="FFC00000"/>
      </colorScale>
    </cfRule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5">
      <colorScale>
        <cfvo type="min"/>
        <cfvo type="max"/>
        <color rgb="FF63BE7B"/>
        <color rgb="FFFFEF9C"/>
      </colorScale>
    </cfRule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7">
      <colorScale>
        <cfvo type="min"/>
        <cfvo type="max"/>
        <color theme="9"/>
        <color rgb="FFC00000"/>
      </colorScale>
    </cfRule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9">
      <colorScale>
        <cfvo type="min"/>
        <cfvo type="max"/>
        <color rgb="FF63BE7B"/>
        <color rgb="FFFFEF9C"/>
      </colorScale>
    </cfRule>
  </conditionalFormatting>
  <conditionalFormatting sqref="D9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1">
      <colorScale>
        <cfvo type="min"/>
        <cfvo type="max"/>
        <color theme="9"/>
        <color rgb="FFC00000"/>
      </colorScale>
    </cfRule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3">
      <colorScale>
        <cfvo type="min"/>
        <cfvo type="max"/>
        <color rgb="FF63BE7B"/>
        <color rgb="FFFFEF9C"/>
      </colorScale>
    </cfRule>
  </conditionalFormatting>
  <conditionalFormatting sqref="D10">
    <cfRule type="colorScale" priority="267">
      <colorScale>
        <cfvo type="min"/>
        <cfvo type="max"/>
        <color rgb="FF63BE7B"/>
        <color rgb="FFFFEF9C"/>
      </colorScale>
    </cfRule>
    <cfRule type="colorScale" priority="265">
      <colorScale>
        <cfvo type="min"/>
        <cfvo type="max"/>
        <color theme="9"/>
        <color rgb="FFC00000"/>
      </colorScale>
    </cfRule>
    <cfRule type="colorScale" priority="2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31">
      <colorScale>
        <cfvo type="min"/>
        <cfvo type="max"/>
        <color rgb="FF63BE7B"/>
        <color rgb="FFFFEF9C"/>
      </colorScale>
    </cfRule>
    <cfRule type="colorScale" priority="229">
      <colorScale>
        <cfvo type="min"/>
        <cfvo type="max"/>
        <color theme="9"/>
        <color rgb="FFC00000"/>
      </colorScale>
    </cfRule>
  </conditionalFormatting>
  <conditionalFormatting sqref="D13">
    <cfRule type="colorScale" priority="243">
      <colorScale>
        <cfvo type="min"/>
        <cfvo type="max"/>
        <color rgb="FF63BE7B"/>
        <color rgb="FFFFEF9C"/>
      </colorScale>
    </cfRule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1">
      <colorScale>
        <cfvo type="min"/>
        <cfvo type="max"/>
        <color theme="9"/>
        <color rgb="FFC00000"/>
      </colorScale>
    </cfRule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">
    <cfRule type="colorScale" priority="2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37">
      <colorScale>
        <cfvo type="min"/>
        <cfvo type="max"/>
        <color rgb="FF63BE7B"/>
        <color rgb="FFFFEF9C"/>
      </colorScale>
    </cfRule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5">
      <colorScale>
        <cfvo type="min"/>
        <cfvo type="max"/>
        <color theme="9"/>
        <color rgb="FFC00000"/>
      </colorScale>
    </cfRule>
  </conditionalFormatting>
  <conditionalFormatting sqref="D15">
    <cfRule type="colorScale" priority="223">
      <colorScale>
        <cfvo type="min"/>
        <cfvo type="max"/>
        <color theme="9"/>
        <color rgb="FFC00000"/>
      </colorScale>
    </cfRule>
    <cfRule type="colorScale" priority="2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5">
      <colorScale>
        <cfvo type="min"/>
        <cfvo type="max"/>
        <color rgb="FF63BE7B"/>
        <color rgb="FFFFEF9C"/>
      </colorScale>
    </cfRule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">
    <cfRule type="colorScale" priority="201">
      <colorScale>
        <cfvo type="min"/>
        <cfvo type="max"/>
        <color rgb="FF63BE7B"/>
        <color rgb="FFFFEF9C"/>
      </colorScale>
    </cfRule>
    <cfRule type="colorScale" priority="2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9">
      <colorScale>
        <cfvo type="min"/>
        <cfvo type="max"/>
        <color theme="9"/>
        <color rgb="FFC00000"/>
      </colorScale>
    </cfRule>
    <cfRule type="colorScale" priority="20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95">
      <colorScale>
        <cfvo type="min"/>
        <cfvo type="max"/>
        <color rgb="FF63BE7B"/>
        <color rgb="FFFFEF9C"/>
      </colorScale>
    </cfRule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3">
      <colorScale>
        <cfvo type="min"/>
        <cfvo type="max"/>
        <color theme="9"/>
        <color rgb="FFC00000"/>
      </colorScale>
    </cfRule>
    <cfRule type="colorScale" priority="1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89">
      <colorScale>
        <cfvo type="min"/>
        <cfvo type="max"/>
        <color rgb="FF63BE7B"/>
        <color rgb="FFFFEF9C"/>
      </colorScale>
    </cfRule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7">
      <colorScale>
        <cfvo type="min"/>
        <cfvo type="max"/>
        <color theme="9"/>
        <color rgb="FFC00000"/>
      </colorScale>
    </cfRule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">
    <cfRule type="colorScale" priority="171">
      <colorScale>
        <cfvo type="min"/>
        <cfvo type="max"/>
        <color theme="9"/>
        <color rgb="FFC00000"/>
      </colorScale>
    </cfRule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3">
      <colorScale>
        <cfvo type="min"/>
        <cfvo type="max"/>
        <color rgb="FF63BE7B"/>
        <color rgb="FFFFEF9C"/>
      </colorScale>
    </cfRule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">
    <cfRule type="colorScale" priority="140">
      <colorScale>
        <cfvo type="min"/>
        <cfvo type="max"/>
        <color theme="9"/>
        <color rgb="FFC00000"/>
      </colorScale>
    </cfRule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2">
      <colorScale>
        <cfvo type="min"/>
        <cfvo type="max"/>
        <color rgb="FF63BE7B"/>
        <color rgb="FFFFEF9C"/>
      </colorScale>
    </cfRule>
  </conditionalFormatting>
  <conditionalFormatting sqref="D22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4">
      <colorScale>
        <cfvo type="min"/>
        <cfvo type="max"/>
        <color theme="9"/>
        <color rgb="FFC00000"/>
      </colorScale>
    </cfRule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6">
      <colorScale>
        <cfvo type="min"/>
        <cfvo type="max"/>
        <color rgb="FF63BE7B"/>
        <color rgb="FFFFEF9C"/>
      </colorScale>
    </cfRule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3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30">
      <colorScale>
        <cfvo type="min"/>
        <cfvo type="max"/>
        <color rgb="FF63BE7B"/>
        <color rgb="FFFFEF9C"/>
      </colorScale>
    </cfRule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8">
      <colorScale>
        <cfvo type="min"/>
        <cfvo type="max"/>
        <color theme="9"/>
        <color rgb="FFC00000"/>
      </colorScale>
    </cfRule>
  </conditionalFormatting>
  <conditionalFormatting sqref="D24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24">
      <colorScale>
        <cfvo type="min"/>
        <cfvo type="max"/>
        <color rgb="FF63BE7B"/>
        <color rgb="FFFFEF9C"/>
      </colorScale>
    </cfRule>
    <cfRule type="colorScale" priority="122">
      <colorScale>
        <cfvo type="min"/>
        <cfvo type="max"/>
        <color theme="9"/>
        <color rgb="FFC00000"/>
      </colorScale>
    </cfRule>
  </conditionalFormatting>
  <conditionalFormatting sqref="D25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8">
      <colorScale>
        <cfvo type="min"/>
        <cfvo type="max"/>
        <color rgb="FF63BE7B"/>
        <color rgb="FFFFEF9C"/>
      </colorScale>
    </cfRule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6">
      <colorScale>
        <cfvo type="min"/>
        <cfvo type="max"/>
        <color theme="9"/>
        <color rgb="FFC00000"/>
      </colorScale>
    </cfRule>
  </conditionalFormatting>
  <conditionalFormatting sqref="D26">
    <cfRule type="colorScale" priority="85">
      <colorScale>
        <cfvo type="min"/>
        <cfvo type="max"/>
        <color theme="9"/>
        <color rgb="FFC00000"/>
      </colorScale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min"/>
        <cfvo type="max"/>
        <color rgb="FF63BE7B"/>
        <color rgb="FFFFEF9C"/>
      </colorScale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81">
      <colorScale>
        <cfvo type="min"/>
        <cfvo type="max"/>
        <color rgb="FF63BE7B"/>
        <color rgb="FFFFEF9C"/>
      </colorScale>
    </cfRule>
    <cfRule type="colorScale" priority="79">
      <colorScale>
        <cfvo type="min"/>
        <cfvo type="max"/>
        <color theme="9"/>
        <color rgb="FFC00000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">
    <cfRule type="colorScale" priority="75">
      <colorScale>
        <cfvo type="min"/>
        <cfvo type="max"/>
        <color rgb="FF63BE7B"/>
        <color rgb="FFFFEF9C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3">
      <colorScale>
        <cfvo type="min"/>
        <cfvo type="max"/>
        <color theme="9"/>
        <color rgb="FFC00000"/>
      </colorScale>
    </cfRule>
  </conditionalFormatting>
  <conditionalFormatting sqref="D29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9">
      <colorScale>
        <cfvo type="min"/>
        <cfvo type="max"/>
        <color rgb="FF63BE7B"/>
        <color rgb="FFFFEF9C"/>
      </colorScale>
    </cfRule>
    <cfRule type="colorScale" priority="67">
      <colorScale>
        <cfvo type="min"/>
        <cfvo type="max"/>
        <color theme="9"/>
        <color rgb="FFC00000"/>
      </colorScale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max"/>
        <color rgb="FF63BE7B"/>
        <color rgb="FFFFEF9C"/>
      </colorScale>
    </cfRule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max"/>
        <color theme="9"/>
        <color rgb="FFC00000"/>
      </colorScale>
    </cfRule>
  </conditionalFormatting>
  <conditionalFormatting sqref="D31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min"/>
        <cfvo type="max"/>
        <color rgb="FF63BE7B"/>
        <color rgb="FFFFEF9C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min"/>
        <cfvo type="max"/>
        <color theme="9"/>
        <color rgb="FFC00000"/>
      </colorScale>
    </cfRule>
  </conditionalFormatting>
  <conditionalFormatting sqref="D3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63BE7B"/>
        <color rgb="FFFFEF9C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max"/>
        <color theme="9"/>
        <color rgb="FFC00000"/>
      </colorScale>
    </cfRule>
  </conditionalFormatting>
  <conditionalFormatting sqref="D3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0">
      <colorScale>
        <cfvo type="min"/>
        <cfvo type="max"/>
        <color rgb="FF63BE7B"/>
        <color rgb="FFFFEF9C"/>
      </colorScale>
    </cfRule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max"/>
        <color theme="9"/>
        <color rgb="FFC00000"/>
      </colorScale>
    </cfRule>
  </conditionalFormatting>
  <conditionalFormatting sqref="F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max"/>
        <color theme="9"/>
        <color rgb="FFC00000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max"/>
        <color rgb="FF63BE7B"/>
        <color rgb="FFFFEF9C"/>
      </colorScale>
    </cfRule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">
      <colorScale>
        <cfvo type="min"/>
        <cfvo type="max"/>
        <color rgb="FF63BE7B"/>
        <color rgb="FFFFEF9C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max"/>
        <color theme="9"/>
        <color rgb="FFC00000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0">
      <colorScale>
        <cfvo type="min"/>
        <cfvo type="max"/>
        <color rgb="FF63BE7B"/>
        <color rgb="FFFFEF9C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theme="9"/>
        <color rgb="FFC00000"/>
      </colorScale>
    </cfRule>
  </conditionalFormatting>
  <conditionalFormatting sqref="F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max"/>
        <color rgb="FF63BE7B"/>
        <color rgb="FFFFEF9C"/>
      </colorScale>
    </cfRule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">
      <colorScale>
        <cfvo type="min"/>
        <cfvo type="max"/>
        <color theme="9"/>
        <color rgb="FFC00000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H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max"/>
        <color theme="9"/>
        <color rgb="FFC0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90CB-BE64-4428-BA22-E3D8BA51955E}">
  <dimension ref="A1:B98"/>
  <sheetViews>
    <sheetView topLeftCell="A4" workbookViewId="0">
      <selection activeCell="E110" sqref="E110"/>
    </sheetView>
  </sheetViews>
  <sheetFormatPr defaultRowHeight="14.4" x14ac:dyDescent="0.3"/>
  <cols>
    <col min="1" max="1" width="17" bestFit="1" customWidth="1"/>
    <col min="2" max="2" width="48.44140625" bestFit="1" customWidth="1"/>
  </cols>
  <sheetData>
    <row r="1" spans="1:2" x14ac:dyDescent="0.3">
      <c r="A1" s="28" t="s">
        <v>44</v>
      </c>
      <c r="B1" t="s">
        <v>43</v>
      </c>
    </row>
    <row r="2" spans="1:2" x14ac:dyDescent="0.3">
      <c r="A2" s="29" t="s">
        <v>36</v>
      </c>
      <c r="B2" s="49">
        <v>201186</v>
      </c>
    </row>
    <row r="3" spans="1:2" x14ac:dyDescent="0.3">
      <c r="A3" s="29" t="s">
        <v>45</v>
      </c>
      <c r="B3" s="49">
        <v>201186</v>
      </c>
    </row>
    <row r="24" spans="1:2" x14ac:dyDescent="0.3">
      <c r="A24" s="28" t="s">
        <v>44</v>
      </c>
      <c r="B24" t="s">
        <v>43</v>
      </c>
    </row>
    <row r="25" spans="1:2" x14ac:dyDescent="0.3">
      <c r="A25" s="29" t="s">
        <v>36</v>
      </c>
      <c r="B25" s="49">
        <v>201186</v>
      </c>
    </row>
    <row r="26" spans="1:2" x14ac:dyDescent="0.3">
      <c r="A26" s="30" t="s">
        <v>10</v>
      </c>
      <c r="B26" s="49">
        <v>25000</v>
      </c>
    </row>
    <row r="27" spans="1:2" x14ac:dyDescent="0.3">
      <c r="A27" s="30" t="s">
        <v>7</v>
      </c>
      <c r="B27" s="49">
        <v>32494</v>
      </c>
    </row>
    <row r="28" spans="1:2" x14ac:dyDescent="0.3">
      <c r="A28" s="30" t="s">
        <v>9</v>
      </c>
      <c r="B28" s="49">
        <v>105837.6</v>
      </c>
    </row>
    <row r="29" spans="1:2" x14ac:dyDescent="0.3">
      <c r="A29" s="30" t="s">
        <v>8</v>
      </c>
      <c r="B29" s="49">
        <v>14854.4</v>
      </c>
    </row>
    <row r="30" spans="1:2" x14ac:dyDescent="0.3">
      <c r="A30" s="30" t="s">
        <v>15</v>
      </c>
      <c r="B30" s="49">
        <v>15000</v>
      </c>
    </row>
    <row r="31" spans="1:2" x14ac:dyDescent="0.3">
      <c r="A31" s="30" t="s">
        <v>13</v>
      </c>
      <c r="B31" s="49">
        <v>8000</v>
      </c>
    </row>
    <row r="32" spans="1:2" x14ac:dyDescent="0.3">
      <c r="A32" s="29" t="s">
        <v>45</v>
      </c>
      <c r="B32" s="49">
        <v>201186</v>
      </c>
    </row>
    <row r="71" spans="1:2" x14ac:dyDescent="0.3">
      <c r="A71" s="28" t="s">
        <v>44</v>
      </c>
      <c r="B71" t="s">
        <v>46</v>
      </c>
    </row>
    <row r="72" spans="1:2" x14ac:dyDescent="0.3">
      <c r="A72" s="29" t="s">
        <v>36</v>
      </c>
      <c r="B72" s="49">
        <v>34.232771822358345</v>
      </c>
    </row>
    <row r="73" spans="1:2" x14ac:dyDescent="0.3">
      <c r="A73" s="29" t="s">
        <v>45</v>
      </c>
      <c r="B73" s="49">
        <v>34.232771822358345</v>
      </c>
    </row>
    <row r="89" spans="1:2" x14ac:dyDescent="0.3">
      <c r="A89" s="28" t="s">
        <v>44</v>
      </c>
      <c r="B89" t="s">
        <v>47</v>
      </c>
    </row>
    <row r="90" spans="1:2" x14ac:dyDescent="0.3">
      <c r="A90" s="29" t="s">
        <v>21</v>
      </c>
      <c r="B90">
        <v>0.2646703027905345</v>
      </c>
    </row>
    <row r="91" spans="1:2" x14ac:dyDescent="0.3">
      <c r="A91" s="29" t="s">
        <v>18</v>
      </c>
      <c r="B91">
        <v>0.25342088485025094</v>
      </c>
    </row>
    <row r="92" spans="1:2" x14ac:dyDescent="0.3">
      <c r="A92" s="29" t="s">
        <v>23</v>
      </c>
      <c r="B92">
        <v>6.6914464519996136E-2</v>
      </c>
    </row>
    <row r="93" spans="1:2" x14ac:dyDescent="0.3">
      <c r="A93" s="29" t="s">
        <v>39</v>
      </c>
      <c r="B93">
        <v>0.12777932477422058</v>
      </c>
    </row>
    <row r="94" spans="1:2" x14ac:dyDescent="0.3">
      <c r="A94" s="29" t="s">
        <v>40</v>
      </c>
      <c r="B94">
        <v>7.8902073576330889E-2</v>
      </c>
    </row>
    <row r="95" spans="1:2" x14ac:dyDescent="0.3">
      <c r="A95" s="29" t="s">
        <v>38</v>
      </c>
      <c r="B95">
        <v>6.1952892907318168E-2</v>
      </c>
    </row>
    <row r="96" spans="1:2" x14ac:dyDescent="0.3">
      <c r="A96" s="29" t="s">
        <v>36</v>
      </c>
      <c r="B96">
        <v>8.3465620889695905E-2</v>
      </c>
    </row>
    <row r="97" spans="1:2" x14ac:dyDescent="0.3">
      <c r="A97" s="29" t="s">
        <v>37</v>
      </c>
      <c r="B97">
        <v>8.0680363503967956E-2</v>
      </c>
    </row>
    <row r="98" spans="1:2" x14ac:dyDescent="0.3">
      <c r="A98" s="29" t="s">
        <v>45</v>
      </c>
      <c r="B98">
        <v>1.0177859278123151</v>
      </c>
    </row>
  </sheetData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E036-1022-4933-9174-2DE2F895493B}">
  <dimension ref="A1"/>
  <sheetViews>
    <sheetView tabSelected="1" zoomScaleNormal="100" workbookViewId="0">
      <selection sqref="A1:XFD1048576"/>
    </sheetView>
  </sheetViews>
  <sheetFormatPr defaultRowHeight="14.4" x14ac:dyDescent="0.3"/>
  <cols>
    <col min="1" max="16384" width="8.88671875" style="48"/>
  </cols>
  <sheetData/>
  <mergeCells count="1">
    <mergeCell ref="A1:XFD104857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</vt:lpstr>
      <vt:lpstr>Сводные таблицы</vt:lpstr>
      <vt:lpstr>Инфопанель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2023-08-17T07:00:29Z</dcterms:created>
  <dcterms:modified xsi:type="dcterms:W3CDTF">2023-09-01T07:39:09Z</dcterms:modified>
</cp:coreProperties>
</file>