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-15" windowWidth="14265" windowHeight="12345"/>
  </bookViews>
  <sheets>
    <sheet name="Sheet1" sheetId="1" r:id="rId1"/>
    <sheet name="TDK与各厂家磁材材质对照表" sheetId="2" r:id="rId2"/>
    <sheet name="常用变压器参数表" sheetId="3" r:id="rId3"/>
    <sheet name="线规表" sheetId="4" r:id="rId4"/>
  </sheets>
  <externalReferences>
    <externalReference r:id="rId5"/>
  </externalReferences>
  <definedNames>
    <definedName name="常用变压器数据1">[1]常用变压器数据!$A$1:$IV$65536</definedName>
    <definedName name="线规表1">[1]线规表!$A$1:$I$33</definedName>
  </definedNames>
  <calcPr calcId="145621"/>
</workbook>
</file>

<file path=xl/calcChain.xml><?xml version="1.0" encoding="utf-8"?>
<calcChain xmlns="http://schemas.openxmlformats.org/spreadsheetml/2006/main">
  <c r="F130" i="1" l="1"/>
  <c r="F125" i="1"/>
  <c r="F123" i="1"/>
  <c r="F117" i="1"/>
  <c r="F111" i="1"/>
  <c r="F92" i="1"/>
  <c r="F110" i="1"/>
  <c r="N107" i="1"/>
  <c r="M107" i="1"/>
  <c r="L107" i="1"/>
  <c r="K107" i="1"/>
  <c r="J107" i="1"/>
  <c r="I107" i="1"/>
  <c r="H107" i="1"/>
  <c r="F106" i="1"/>
  <c r="F100" i="1" l="1"/>
  <c r="F77" i="1"/>
  <c r="N98" i="1"/>
  <c r="M98" i="1"/>
  <c r="L98" i="1"/>
  <c r="K98" i="1"/>
  <c r="J98" i="1"/>
  <c r="I98" i="1"/>
  <c r="H98" i="1"/>
  <c r="F97" i="1"/>
  <c r="F75" i="1"/>
  <c r="F73" i="1"/>
  <c r="F82" i="1"/>
  <c r="F66" i="1"/>
  <c r="F65" i="1"/>
  <c r="F64" i="1"/>
  <c r="F63" i="1"/>
  <c r="F68" i="1" s="1"/>
  <c r="F62" i="1"/>
  <c r="F80" i="1" l="1"/>
  <c r="F81" i="1" s="1"/>
  <c r="F90" i="1" l="1"/>
  <c r="F134" i="1"/>
  <c r="F132" i="1"/>
  <c r="F85" i="1"/>
  <c r="F86" i="1"/>
  <c r="F27" i="1"/>
  <c r="F24" i="1"/>
  <c r="F20" i="1"/>
  <c r="F23" i="1" s="1"/>
  <c r="F84" i="1" l="1"/>
  <c r="F112" i="1" s="1"/>
  <c r="F28" i="1"/>
  <c r="F29" i="1" s="1"/>
  <c r="F31" i="1" s="1"/>
  <c r="F32" i="1" s="1"/>
  <c r="F38" i="1"/>
  <c r="F42" i="1" l="1"/>
  <c r="F83" i="1" s="1"/>
  <c r="F101" i="1" l="1"/>
  <c r="F102" i="1" s="1"/>
  <c r="F104" i="1" s="1"/>
  <c r="F105" i="1" s="1"/>
  <c r="F46" i="1"/>
  <c r="F47" i="1" l="1"/>
  <c r="F48" i="1" s="1"/>
  <c r="F95" i="1" s="1"/>
  <c r="F96" i="1" s="1"/>
  <c r="F60" i="1"/>
  <c r="F59" i="1"/>
  <c r="F49" i="1" l="1"/>
  <c r="F70" i="1" s="1"/>
</calcChain>
</file>

<file path=xl/comments1.xml><?xml version="1.0" encoding="utf-8"?>
<comments xmlns="http://schemas.openxmlformats.org/spreadsheetml/2006/main">
  <authors>
    <author>yinhui</author>
  </authors>
  <commentList>
    <comment ref="B28" authorId="0">
      <text>
        <r>
          <rPr>
            <b/>
            <sz val="9"/>
            <color indexed="81"/>
            <rFont val="宋体"/>
            <family val="3"/>
            <charset val="134"/>
          </rPr>
          <t>注:设纹波电压为30V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4" authorId="0">
      <text>
        <r>
          <rPr>
            <sz val="9"/>
            <color indexed="81"/>
            <rFont val="宋体"/>
            <family val="3"/>
            <charset val="134"/>
          </rPr>
          <t>注:不连续模式（DCM)KRP=1;
连续模式(CCM)KRP&lt;1，可设为0.8。</t>
        </r>
      </text>
    </comment>
    <comment ref="B89" authorId="0">
      <text>
        <r>
          <rPr>
            <b/>
            <sz val="9"/>
            <color indexed="81"/>
            <rFont val="宋体"/>
            <family val="3"/>
            <charset val="134"/>
          </rPr>
          <t>注:不同的控制芯片在电流取样端的峰值电压不同，选择时查看数据手册。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16" authorId="0">
      <text>
        <r>
          <rPr>
            <b/>
            <sz val="9"/>
            <color indexed="81"/>
            <rFont val="宋体"/>
            <family val="3"/>
            <charset val="134"/>
          </rPr>
          <t>注:断开负载后，控制回路需要10~20个内部时钟使占空比最低。</t>
        </r>
      </text>
    </comment>
    <comment ref="B120" authorId="0">
      <text>
        <r>
          <rPr>
            <b/>
            <sz val="9"/>
            <color indexed="81"/>
            <rFont val="宋体"/>
            <family val="3"/>
            <charset val="134"/>
          </rPr>
          <t>注:查电容器手册获取。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31" authorId="0">
      <text>
        <r>
          <rPr>
            <b/>
            <sz val="9"/>
            <color indexed="81"/>
            <rFont val="宋体"/>
            <family val="3"/>
            <charset val="134"/>
          </rPr>
          <t>注:实际测量变压器漏感所得。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<sst xmlns="http://schemas.openxmlformats.org/spreadsheetml/2006/main" count="800" uniqueCount="521">
  <si>
    <t>A</t>
    <phoneticPr fontId="1" type="noConversion"/>
  </si>
  <si>
    <r>
      <rPr>
        <sz val="11"/>
        <color theme="1"/>
        <rFont val="宋体"/>
        <family val="3"/>
        <charset val="134"/>
        <scheme val="minor"/>
      </rPr>
      <t>每</t>
    </r>
    <r>
      <rPr>
        <sz val="11"/>
        <color theme="1"/>
        <rFont val="宋体"/>
        <family val="2"/>
        <charset val="134"/>
        <scheme val="minor"/>
      </rPr>
      <t>半周期放电时间：T</t>
    </r>
    <r>
      <rPr>
        <sz val="7"/>
        <color theme="1"/>
        <rFont val="宋体"/>
        <family val="3"/>
        <charset val="134"/>
        <scheme val="minor"/>
      </rPr>
      <t>D</t>
    </r>
    <phoneticPr fontId="1" type="noConversion"/>
  </si>
  <si>
    <r>
      <t>放电时间内所需能量：W</t>
    </r>
    <r>
      <rPr>
        <sz val="7"/>
        <color theme="1"/>
        <rFont val="宋体"/>
        <family val="3"/>
        <charset val="134"/>
        <scheme val="minor"/>
      </rPr>
      <t>IN</t>
    </r>
    <phoneticPr fontId="1" type="noConversion"/>
  </si>
  <si>
    <r>
      <t>估算输入电容容量：C</t>
    </r>
    <r>
      <rPr>
        <sz val="7"/>
        <color theme="1"/>
        <rFont val="宋体"/>
        <family val="3"/>
        <charset val="134"/>
        <scheme val="minor"/>
      </rPr>
      <t>IN</t>
    </r>
    <phoneticPr fontId="1" type="noConversion"/>
  </si>
  <si>
    <r>
      <t>最终选取电容容量：C</t>
    </r>
    <r>
      <rPr>
        <sz val="7"/>
        <color theme="1"/>
        <rFont val="宋体"/>
        <family val="3"/>
        <charset val="134"/>
        <scheme val="minor"/>
      </rPr>
      <t>IN</t>
    </r>
    <phoneticPr fontId="1" type="noConversion"/>
  </si>
  <si>
    <r>
      <t>最终选取电容耐压：V</t>
    </r>
    <r>
      <rPr>
        <sz val="7"/>
        <color theme="1"/>
        <rFont val="宋体"/>
        <family val="3"/>
        <charset val="134"/>
        <scheme val="minor"/>
      </rPr>
      <t>CIN</t>
    </r>
    <phoneticPr fontId="1" type="noConversion"/>
  </si>
  <si>
    <r>
      <t>最低直流输入电压：V</t>
    </r>
    <r>
      <rPr>
        <sz val="7"/>
        <color theme="1"/>
        <rFont val="宋体"/>
        <family val="3"/>
        <charset val="134"/>
        <scheme val="minor"/>
      </rPr>
      <t>DC min</t>
    </r>
    <phoneticPr fontId="1" type="noConversion"/>
  </si>
  <si>
    <t>初级电感峰值电流的计算:</t>
  </si>
  <si>
    <r>
      <t>最大占空比：D</t>
    </r>
    <r>
      <rPr>
        <sz val="7"/>
        <color theme="1"/>
        <rFont val="宋体"/>
        <family val="3"/>
        <charset val="134"/>
        <scheme val="minor"/>
      </rPr>
      <t>max</t>
    </r>
    <phoneticPr fontId="1" type="noConversion"/>
  </si>
  <si>
    <t>最大占空比下最大电感量：Lp</t>
    <phoneticPr fontId="1" type="noConversion"/>
  </si>
  <si>
    <t>变压器计算：</t>
    <phoneticPr fontId="1" type="noConversion"/>
  </si>
  <si>
    <t>输入电容估算：</t>
    <phoneticPr fontId="1" type="noConversion"/>
  </si>
  <si>
    <t>输入整流桥计算：</t>
    <phoneticPr fontId="1" type="noConversion"/>
  </si>
  <si>
    <t>V</t>
    <phoneticPr fontId="1" type="noConversion"/>
  </si>
  <si>
    <t>Hz</t>
    <phoneticPr fontId="1" type="noConversion"/>
  </si>
  <si>
    <t>W</t>
    <phoneticPr fontId="1" type="noConversion"/>
  </si>
  <si>
    <t>KHz</t>
    <phoneticPr fontId="1" type="noConversion"/>
  </si>
  <si>
    <t>A</t>
    <phoneticPr fontId="1" type="noConversion"/>
  </si>
  <si>
    <t>mS</t>
    <phoneticPr fontId="1" type="noConversion"/>
  </si>
  <si>
    <t>µF</t>
    <phoneticPr fontId="1" type="noConversion"/>
  </si>
  <si>
    <t xml:space="preserve">µH </t>
    <phoneticPr fontId="1" type="noConversion"/>
  </si>
  <si>
    <r>
      <t>W</t>
    </r>
    <r>
      <rPr>
        <b/>
        <sz val="7"/>
        <color theme="1"/>
        <rFont val="宋体"/>
        <family val="3"/>
        <charset val="134"/>
        <scheme val="minor"/>
      </rPr>
      <t>S</t>
    </r>
    <phoneticPr fontId="1" type="noConversion"/>
  </si>
  <si>
    <r>
      <rPr>
        <sz val="10"/>
        <color rgb="FF000000"/>
        <rFont val="宋体"/>
        <family val="3"/>
        <charset val="134"/>
      </rPr>
      <t>最低</t>
    </r>
    <r>
      <rPr>
        <sz val="11"/>
        <color theme="1"/>
        <rFont val="宋体"/>
        <family val="3"/>
        <charset val="134"/>
        <scheme val="minor"/>
      </rPr>
      <t>直流</t>
    </r>
    <r>
      <rPr>
        <sz val="11"/>
        <color theme="1"/>
        <rFont val="宋体"/>
        <family val="2"/>
        <charset val="134"/>
        <scheme val="minor"/>
      </rPr>
      <t>输入电压：V</t>
    </r>
    <r>
      <rPr>
        <sz val="7"/>
        <color theme="1"/>
        <rFont val="宋体"/>
        <family val="3"/>
        <charset val="134"/>
        <scheme val="minor"/>
      </rPr>
      <t>DC min</t>
    </r>
    <phoneticPr fontId="1" type="noConversion"/>
  </si>
  <si>
    <r>
      <rPr>
        <sz val="10"/>
        <color rgb="FF000000"/>
        <rFont val="宋体"/>
        <family val="3"/>
        <charset val="134"/>
      </rPr>
      <t>空载最低输入峰值电压：</t>
    </r>
    <r>
      <rPr>
        <sz val="10"/>
        <color rgb="FF000000"/>
        <rFont val="Arial"/>
        <family val="2"/>
      </rPr>
      <t>V</t>
    </r>
    <r>
      <rPr>
        <sz val="7"/>
        <color theme="1"/>
        <rFont val="宋体"/>
        <family val="3"/>
        <charset val="134"/>
        <scheme val="minor"/>
      </rPr>
      <t>DC minPK</t>
    </r>
    <phoneticPr fontId="1" type="noConversion"/>
  </si>
  <si>
    <r>
      <rPr>
        <sz val="10"/>
        <color rgb="FF000000"/>
        <rFont val="宋体"/>
        <family val="3"/>
        <charset val="134"/>
      </rPr>
      <t>输入平均电流</t>
    </r>
    <r>
      <rPr>
        <sz val="11"/>
        <color rgb="FF000000"/>
        <rFont val="宋体"/>
        <family val="2"/>
        <charset val="134"/>
      </rPr>
      <t>：</t>
    </r>
    <r>
      <rPr>
        <sz val="11"/>
        <color rgb="FF000000"/>
        <rFont val="Arial"/>
        <family val="2"/>
      </rPr>
      <t>I</t>
    </r>
    <r>
      <rPr>
        <sz val="7"/>
        <color rgb="FF000000"/>
        <rFont val="Arial"/>
        <family val="2"/>
      </rPr>
      <t>AC RMS</t>
    </r>
    <phoneticPr fontId="1" type="noConversion"/>
  </si>
  <si>
    <r>
      <rPr>
        <sz val="10"/>
        <color rgb="FF000000"/>
        <rFont val="宋体"/>
        <family val="3"/>
        <charset val="134"/>
      </rPr>
      <t>最大峰值输入电压</t>
    </r>
    <r>
      <rPr>
        <sz val="11"/>
        <color rgb="FF000000"/>
        <rFont val="宋体"/>
        <family val="3"/>
        <charset val="134"/>
      </rPr>
      <t>：V</t>
    </r>
    <r>
      <rPr>
        <sz val="7"/>
        <color rgb="FF000000"/>
        <rFont val="宋体"/>
        <family val="3"/>
        <charset val="134"/>
      </rPr>
      <t>DC maxPK</t>
    </r>
    <phoneticPr fontId="1" type="noConversion"/>
  </si>
  <si>
    <t>T</t>
    <phoneticPr fontId="1" type="noConversion"/>
  </si>
  <si>
    <r>
      <rPr>
        <sz val="10"/>
        <color rgb="FF000000"/>
        <rFont val="宋体"/>
        <family val="3"/>
        <charset val="134"/>
      </rPr>
      <t>设最大磁感应强度：</t>
    </r>
    <r>
      <rPr>
        <sz val="10"/>
        <color rgb="FF000000"/>
        <rFont val="Arial"/>
        <family val="2"/>
      </rPr>
      <t>B</t>
    </r>
    <r>
      <rPr>
        <sz val="7"/>
        <color rgb="FF000000"/>
        <rFont val="Arial"/>
        <family val="2"/>
      </rPr>
      <t>max</t>
    </r>
    <phoneticPr fontId="1" type="noConversion"/>
  </si>
  <si>
    <r>
      <t>A/cm</t>
    </r>
    <r>
      <rPr>
        <b/>
        <vertAlign val="superscript"/>
        <sz val="10"/>
        <color rgb="FF000000"/>
        <rFont val="Arial"/>
        <family val="2"/>
      </rPr>
      <t>2</t>
    </r>
    <phoneticPr fontId="1" type="noConversion"/>
  </si>
  <si>
    <r>
      <rPr>
        <sz val="10"/>
        <color rgb="FF000000"/>
        <rFont val="宋体"/>
        <family val="3"/>
        <charset val="134"/>
      </rPr>
      <t>根据</t>
    </r>
    <r>
      <rPr>
        <sz val="10"/>
        <color rgb="FF000000"/>
        <rFont val="Arial"/>
        <family val="2"/>
      </rPr>
      <t>AP</t>
    </r>
    <r>
      <rPr>
        <sz val="10"/>
        <color rgb="FF000000"/>
        <rFont val="宋体"/>
        <family val="3"/>
        <charset val="134"/>
      </rPr>
      <t>法选择磁芯：</t>
    </r>
    <r>
      <rPr>
        <sz val="10"/>
        <color rgb="FF000000"/>
        <rFont val="Arial"/>
        <family val="2"/>
      </rPr>
      <t>A</t>
    </r>
    <r>
      <rPr>
        <sz val="7"/>
        <color rgb="FF000000"/>
        <rFont val="Arial"/>
        <family val="2"/>
      </rPr>
      <t>P</t>
    </r>
    <phoneticPr fontId="1" type="noConversion"/>
  </si>
  <si>
    <r>
      <rPr>
        <sz val="10"/>
        <color rgb="FF000000"/>
        <rFont val="宋体"/>
        <family val="3"/>
        <charset val="134"/>
      </rPr>
      <t>设占空系数：</t>
    </r>
    <r>
      <rPr>
        <sz val="10"/>
        <color rgb="FF000000"/>
        <rFont val="Arial"/>
        <family val="2"/>
      </rPr>
      <t>K</t>
    </r>
    <r>
      <rPr>
        <sz val="7"/>
        <color rgb="FF000000"/>
        <rFont val="Arial"/>
        <family val="2"/>
      </rPr>
      <t>W</t>
    </r>
    <phoneticPr fontId="1" type="noConversion"/>
  </si>
  <si>
    <t>设电流密度：J</t>
    <phoneticPr fontId="1" type="noConversion"/>
  </si>
  <si>
    <r>
      <rPr>
        <sz val="10"/>
        <color rgb="FF000000"/>
        <rFont val="宋体"/>
        <family val="3"/>
        <charset val="134"/>
      </rPr>
      <t>设脉动系数：</t>
    </r>
    <r>
      <rPr>
        <sz val="10"/>
        <color rgb="FF000000"/>
        <rFont val="Arial"/>
        <family val="2"/>
      </rPr>
      <t>K</t>
    </r>
    <r>
      <rPr>
        <sz val="7"/>
        <color rgb="FF000000"/>
        <rFont val="Arial"/>
        <family val="2"/>
      </rPr>
      <t>RP</t>
    </r>
    <phoneticPr fontId="1" type="noConversion"/>
  </si>
  <si>
    <r>
      <t>DCM</t>
    </r>
    <r>
      <rPr>
        <sz val="10"/>
        <color rgb="FF000000"/>
        <rFont val="宋体"/>
        <family val="3"/>
        <charset val="134"/>
      </rPr>
      <t>模式：</t>
    </r>
    <r>
      <rPr>
        <sz val="10"/>
        <color rgb="FF000000"/>
        <rFont val="Arial"/>
        <family val="2"/>
      </rPr>
      <t>K</t>
    </r>
    <r>
      <rPr>
        <sz val="7"/>
        <color rgb="FF000000"/>
        <rFont val="Arial"/>
        <family val="2"/>
      </rPr>
      <t>RP</t>
    </r>
    <phoneticPr fontId="1" type="noConversion"/>
  </si>
  <si>
    <r>
      <t>CCM</t>
    </r>
    <r>
      <rPr>
        <sz val="10"/>
        <color rgb="FF000000"/>
        <rFont val="宋体"/>
        <family val="3"/>
        <charset val="134"/>
      </rPr>
      <t>模式：</t>
    </r>
    <r>
      <rPr>
        <sz val="10"/>
        <color rgb="FF000000"/>
        <rFont val="Arial"/>
        <family val="2"/>
      </rPr>
      <t>K</t>
    </r>
    <r>
      <rPr>
        <sz val="7"/>
        <color rgb="FF000000"/>
        <rFont val="Arial"/>
        <family val="2"/>
      </rPr>
      <t>RP</t>
    </r>
    <phoneticPr fontId="1" type="noConversion"/>
  </si>
  <si>
    <r>
      <t>DCM</t>
    </r>
    <r>
      <rPr>
        <sz val="10"/>
        <color rgb="FF000000"/>
        <rFont val="宋体"/>
        <family val="3"/>
        <charset val="134"/>
      </rPr>
      <t>模式，计算</t>
    </r>
    <r>
      <rPr>
        <sz val="10"/>
        <color rgb="FF000000"/>
        <rFont val="Arial"/>
        <family val="2"/>
      </rPr>
      <t>A</t>
    </r>
    <r>
      <rPr>
        <sz val="7"/>
        <color rgb="FF000000"/>
        <rFont val="Arial"/>
        <family val="2"/>
      </rPr>
      <t>P</t>
    </r>
    <phoneticPr fontId="1" type="noConversion"/>
  </si>
  <si>
    <r>
      <t>CCM</t>
    </r>
    <r>
      <rPr>
        <sz val="10"/>
        <color rgb="FF000000"/>
        <rFont val="宋体"/>
        <family val="3"/>
        <charset val="134"/>
      </rPr>
      <t>模式，计算</t>
    </r>
    <r>
      <rPr>
        <sz val="10"/>
        <color rgb="FF000000"/>
        <rFont val="Arial"/>
        <family val="2"/>
      </rPr>
      <t>A</t>
    </r>
    <r>
      <rPr>
        <sz val="7"/>
        <color rgb="FF000000"/>
        <rFont val="Arial"/>
        <family val="2"/>
      </rPr>
      <t>P</t>
    </r>
    <phoneticPr fontId="1" type="noConversion"/>
  </si>
  <si>
    <r>
      <t>cm</t>
    </r>
    <r>
      <rPr>
        <b/>
        <vertAlign val="superscript"/>
        <sz val="10"/>
        <color rgb="FF000000"/>
        <rFont val="Arial"/>
        <family val="2"/>
      </rPr>
      <t>4</t>
    </r>
    <phoneticPr fontId="1" type="noConversion"/>
  </si>
  <si>
    <t>CORE參數對照表</t>
  </si>
  <si>
    <t>序号</t>
    <phoneticPr fontId="22" type="noConversion"/>
  </si>
  <si>
    <t>TYPE</t>
  </si>
  <si>
    <t>MATERIAL</t>
  </si>
  <si>
    <t>Dimensions (mm)</t>
  </si>
  <si>
    <t xml:space="preserve">Ap      </t>
  </si>
  <si>
    <t xml:space="preserve">Ae  </t>
  </si>
  <si>
    <t xml:space="preserve">Aw  </t>
  </si>
  <si>
    <r>
      <t>A</t>
    </r>
    <r>
      <rPr>
        <b/>
        <vertAlign val="subscript"/>
        <sz val="10"/>
        <color indexed="8"/>
        <rFont val="宋体"/>
        <family val="3"/>
        <charset val="134"/>
      </rPr>
      <t>L</t>
    </r>
    <r>
      <rPr>
        <b/>
        <sz val="10"/>
        <color indexed="8"/>
        <rFont val="宋体"/>
        <family val="3"/>
        <charset val="134"/>
      </rPr>
      <t xml:space="preserve"> </t>
    </r>
  </si>
  <si>
    <t xml:space="preserve">Le  </t>
  </si>
  <si>
    <t xml:space="preserve">Ve     </t>
  </si>
  <si>
    <t xml:space="preserve">Wt        </t>
  </si>
  <si>
    <r>
      <t xml:space="preserve"> P</t>
    </r>
    <r>
      <rPr>
        <b/>
        <vertAlign val="subscript"/>
        <sz val="10"/>
        <color indexed="8"/>
        <rFont val="宋体"/>
        <family val="3"/>
        <charset val="134"/>
      </rPr>
      <t>CL</t>
    </r>
    <r>
      <rPr>
        <b/>
        <sz val="10"/>
        <color indexed="8"/>
        <rFont val="宋体"/>
        <family val="3"/>
        <charset val="134"/>
      </rPr>
      <t xml:space="preserve"> 100kHz 200mT</t>
    </r>
  </si>
  <si>
    <t>Pt  (100kHz)</t>
  </si>
  <si>
    <t>可配合BOBBIN</t>
  </si>
  <si>
    <t>A * B * C</t>
  </si>
  <si>
    <r>
      <t>( cm</t>
    </r>
    <r>
      <rPr>
        <b/>
        <vertAlign val="superscript"/>
        <sz val="10"/>
        <color indexed="8"/>
        <rFont val="宋体"/>
        <family val="3"/>
        <charset val="134"/>
      </rPr>
      <t xml:space="preserve">4 </t>
    </r>
    <r>
      <rPr>
        <b/>
        <sz val="10"/>
        <color indexed="8"/>
        <rFont val="宋体"/>
        <family val="3"/>
        <charset val="134"/>
      </rPr>
      <t>)</t>
    </r>
  </si>
  <si>
    <r>
      <t xml:space="preserve"> ( mm</t>
    </r>
    <r>
      <rPr>
        <b/>
        <vertAlign val="superscript"/>
        <sz val="10"/>
        <color indexed="12"/>
        <rFont val="宋体"/>
        <family val="3"/>
        <charset val="134"/>
      </rPr>
      <t>2</t>
    </r>
    <r>
      <rPr>
        <b/>
        <sz val="10"/>
        <color indexed="12"/>
        <rFont val="宋体"/>
        <family val="3"/>
        <charset val="134"/>
      </rPr>
      <t xml:space="preserve"> )</t>
    </r>
  </si>
  <si>
    <r>
      <t>( mm</t>
    </r>
    <r>
      <rPr>
        <b/>
        <vertAlign val="superscript"/>
        <sz val="10"/>
        <color indexed="8"/>
        <rFont val="宋体"/>
        <family val="3"/>
        <charset val="134"/>
      </rPr>
      <t>2</t>
    </r>
    <r>
      <rPr>
        <b/>
        <sz val="10"/>
        <color indexed="8"/>
        <rFont val="宋体"/>
        <family val="3"/>
        <charset val="134"/>
      </rPr>
      <t xml:space="preserve"> )</t>
    </r>
  </si>
  <si>
    <r>
      <t>( nH/N</t>
    </r>
    <r>
      <rPr>
        <b/>
        <vertAlign val="superscript"/>
        <sz val="10"/>
        <color indexed="8"/>
        <rFont val="宋体"/>
        <family val="3"/>
        <charset val="134"/>
      </rPr>
      <t>2</t>
    </r>
    <r>
      <rPr>
        <b/>
        <sz val="10"/>
        <color indexed="8"/>
        <rFont val="宋体"/>
        <family val="3"/>
        <charset val="134"/>
      </rPr>
      <t xml:space="preserve"> )</t>
    </r>
  </si>
  <si>
    <t xml:space="preserve"> ( mm )</t>
  </si>
  <si>
    <r>
      <t xml:space="preserve"> ( mm</t>
    </r>
    <r>
      <rPr>
        <b/>
        <vertAlign val="superscript"/>
        <sz val="10"/>
        <color indexed="8"/>
        <rFont val="宋体"/>
        <family val="3"/>
        <charset val="134"/>
      </rPr>
      <t>3</t>
    </r>
    <r>
      <rPr>
        <b/>
        <sz val="10"/>
        <color indexed="8"/>
        <rFont val="宋体"/>
        <family val="3"/>
        <charset val="134"/>
      </rPr>
      <t xml:space="preserve"> )</t>
    </r>
  </si>
  <si>
    <t xml:space="preserve"> ( g )</t>
  </si>
  <si>
    <t xml:space="preserve"> @ 100℃ (W)</t>
  </si>
  <si>
    <t>( Watts )</t>
  </si>
  <si>
    <t>幅寬</t>
  </si>
  <si>
    <t>PIN</t>
  </si>
  <si>
    <t>形狀</t>
  </si>
  <si>
    <t>TYPE  EC  CORE</t>
  </si>
  <si>
    <t>EC35</t>
  </si>
  <si>
    <t>3C85</t>
  </si>
  <si>
    <t>35.3*17.3*9.5</t>
  </si>
  <si>
    <t>H</t>
  </si>
  <si>
    <t>EC41</t>
  </si>
  <si>
    <t>41.6*19.5*11.6</t>
  </si>
  <si>
    <t>EC52</t>
  </si>
  <si>
    <t>52.2*24.2*13.4</t>
  </si>
  <si>
    <t>EC70</t>
  </si>
  <si>
    <t>71.7*34.5*16.4</t>
  </si>
  <si>
    <t>12/34</t>
  </si>
  <si>
    <t>TYPE  EE  CORE</t>
  </si>
  <si>
    <t>EE05</t>
  </si>
  <si>
    <t>PC40</t>
  </si>
  <si>
    <t>5.25*2.65*1.95</t>
  </si>
  <si>
    <t>6-8</t>
  </si>
  <si>
    <t>EE6.3</t>
  </si>
  <si>
    <t>6.1*2.85*7.95</t>
  </si>
  <si>
    <t>EE8</t>
  </si>
  <si>
    <t>8.3*4.0*3.6</t>
  </si>
  <si>
    <t>EE10/11</t>
  </si>
  <si>
    <t>10.2*5.5*4.75</t>
  </si>
  <si>
    <t>V</t>
  </si>
  <si>
    <t>EE13</t>
  </si>
  <si>
    <t>13.0*6.0*6.15</t>
  </si>
  <si>
    <t>EE16</t>
  </si>
  <si>
    <t>16*7.2*4.8</t>
  </si>
  <si>
    <t>6-10</t>
  </si>
  <si>
    <t>V H</t>
  </si>
  <si>
    <t>EE19</t>
  </si>
  <si>
    <t>19.1*7.95*5.0</t>
  </si>
  <si>
    <t>EE19/16</t>
  </si>
  <si>
    <t>19.29*8.1*4.75</t>
  </si>
  <si>
    <t>EE20/20/5</t>
  </si>
  <si>
    <t>20.15*10*5.1</t>
  </si>
  <si>
    <t>EE22</t>
  </si>
  <si>
    <t>22*9.35*5.75</t>
  </si>
  <si>
    <t>EE2329S</t>
  </si>
  <si>
    <t>23*14.7*6</t>
  </si>
  <si>
    <t>EE25/19</t>
  </si>
  <si>
    <t>25.4*9.46*6.29</t>
  </si>
  <si>
    <t>EE25.4</t>
  </si>
  <si>
    <t>25.4*9.66*6.35</t>
  </si>
  <si>
    <t>EE2825</t>
  </si>
  <si>
    <t>28*12.75*10.6</t>
  </si>
  <si>
    <t>EE30</t>
  </si>
  <si>
    <t>30*13.15*10.7</t>
  </si>
  <si>
    <t>10-12</t>
  </si>
  <si>
    <t>EE30/30/7</t>
  </si>
  <si>
    <t>30.1*15*7.05</t>
  </si>
  <si>
    <t>EE3528</t>
  </si>
  <si>
    <t>34.6*14.3*9.3</t>
  </si>
  <si>
    <t>EE40</t>
  </si>
  <si>
    <t>40*17*10.7</t>
  </si>
  <si>
    <t>EE4133</t>
  </si>
  <si>
    <t>41.5*17*12.7</t>
  </si>
  <si>
    <t>EE42/21/15</t>
  </si>
  <si>
    <t>42*21.2*15</t>
  </si>
  <si>
    <t>EE42/21/20</t>
  </si>
  <si>
    <t>42*21.2*20</t>
  </si>
  <si>
    <t>EE47/39</t>
  </si>
  <si>
    <t>47.12*19.63*15.62</t>
  </si>
  <si>
    <t>EE50</t>
  </si>
  <si>
    <t>50*21.3*14.6</t>
  </si>
  <si>
    <t>EE55/55/21</t>
  </si>
  <si>
    <t>55.15*27.5*20.7</t>
  </si>
  <si>
    <t>11.0(150MT)</t>
  </si>
  <si>
    <t>EE57/47</t>
  </si>
  <si>
    <t>56.57*23.6*18.8</t>
  </si>
  <si>
    <t>EE60</t>
  </si>
  <si>
    <t>60*22.3*15.6</t>
  </si>
  <si>
    <t>EE50.3</t>
  </si>
  <si>
    <t>50.3*25.6*6.1</t>
  </si>
  <si>
    <t>EE62.3/62/6</t>
  </si>
  <si>
    <t>62.3*31*6.1</t>
  </si>
  <si>
    <t>EE65/32/27</t>
  </si>
  <si>
    <t>65.15*32.5*27</t>
  </si>
  <si>
    <t>5.9(100MT)</t>
  </si>
  <si>
    <t>TYPE  EF  CORE</t>
  </si>
  <si>
    <t>EF12.6</t>
  </si>
  <si>
    <t>12.7*6.4*3.6</t>
  </si>
  <si>
    <t>EF16</t>
  </si>
  <si>
    <t>16.1*8.05*4.5</t>
  </si>
  <si>
    <t>EF20</t>
  </si>
  <si>
    <t>20*9.9*5.65</t>
  </si>
  <si>
    <t>EF25</t>
  </si>
  <si>
    <t>25.05*12.55*7.2</t>
  </si>
  <si>
    <t>EF32</t>
  </si>
  <si>
    <t>32.1*16.1*9.15</t>
  </si>
  <si>
    <t>TYPE  EFD  CORE</t>
  </si>
  <si>
    <t>EFD10</t>
  </si>
  <si>
    <t>3F3</t>
  </si>
  <si>
    <t>10.5*5.2*2.7</t>
  </si>
  <si>
    <t>EFD12</t>
  </si>
  <si>
    <t>12.5*6.2*3.5</t>
  </si>
  <si>
    <t>EFD15</t>
  </si>
  <si>
    <t>15*7.5*4.65</t>
  </si>
  <si>
    <t>EFD20</t>
  </si>
  <si>
    <t>20*10*6.65</t>
  </si>
  <si>
    <t>EFD25</t>
  </si>
  <si>
    <t>3C90</t>
  </si>
  <si>
    <t>25*12.5*9.1</t>
  </si>
  <si>
    <t>EFD30</t>
  </si>
  <si>
    <t>30*15*9.1</t>
  </si>
  <si>
    <t>TYPE  EI  CORE</t>
  </si>
  <si>
    <t>EI12.5</t>
  </si>
  <si>
    <t>12.4*7.4*4.85</t>
  </si>
  <si>
    <t>EI16</t>
  </si>
  <si>
    <t>16.0*12.2*4.8</t>
  </si>
  <si>
    <t>H V</t>
  </si>
  <si>
    <t>EI19</t>
  </si>
  <si>
    <t>20*13.55*5.0</t>
  </si>
  <si>
    <t>EI22</t>
  </si>
  <si>
    <t>22.0*14.55*5.75</t>
  </si>
  <si>
    <t>EI25</t>
  </si>
  <si>
    <t>25.3*15.55*6.75</t>
  </si>
  <si>
    <t>EI22/19/6</t>
  </si>
  <si>
    <t>22.0*14.7*5.75</t>
  </si>
  <si>
    <t>EI28</t>
  </si>
  <si>
    <t>28.0*16.75*10.6</t>
  </si>
  <si>
    <t>EI30</t>
  </si>
  <si>
    <t>20.0*21.25*10.7</t>
  </si>
  <si>
    <t>EI33/29/13</t>
  </si>
  <si>
    <t>33.0*23.75*12.7</t>
  </si>
  <si>
    <t>12</t>
  </si>
  <si>
    <t>EI35</t>
  </si>
  <si>
    <t>35.0*24.25*10.0</t>
  </si>
  <si>
    <t>EI3530</t>
  </si>
  <si>
    <t>35.0*24.2*12</t>
  </si>
  <si>
    <t>EI40</t>
  </si>
  <si>
    <t>40.0*27.25*11.65</t>
  </si>
  <si>
    <t>EI50</t>
  </si>
  <si>
    <t>50.0*33.35*14.6</t>
  </si>
  <si>
    <t>EI60</t>
  </si>
  <si>
    <t>60.0*35.85*15.6</t>
  </si>
  <si>
    <t>EI70</t>
  </si>
  <si>
    <t>70.0*54.0*31.6</t>
  </si>
  <si>
    <t>7.61(100MT)</t>
  </si>
  <si>
    <t>TYPE  EP  CORE</t>
  </si>
  <si>
    <t>EP7</t>
  </si>
  <si>
    <t>9.4*3.75*6.5</t>
  </si>
  <si>
    <t>EP10</t>
  </si>
  <si>
    <t>11.5*5.1*7.6</t>
  </si>
  <si>
    <t>EP13</t>
  </si>
  <si>
    <t>12.8*6.5*9.0</t>
  </si>
  <si>
    <t>EP17</t>
  </si>
  <si>
    <t>18.0*8.4*11.0</t>
  </si>
  <si>
    <t>EP20</t>
  </si>
  <si>
    <t>24*10.7*15</t>
  </si>
  <si>
    <t>TYPE  EPC  CORE</t>
  </si>
  <si>
    <t>EPC10</t>
  </si>
  <si>
    <t>PC44</t>
  </si>
  <si>
    <t>10.2*4.05*3.4</t>
  </si>
  <si>
    <t>EPC13</t>
  </si>
  <si>
    <t>13.3*6.6*4.6</t>
  </si>
  <si>
    <t>EPC17</t>
  </si>
  <si>
    <t>17.6*8.55*6</t>
  </si>
  <si>
    <t>EPC19</t>
  </si>
  <si>
    <t>19.1*9.75*6</t>
  </si>
  <si>
    <t>EPC25</t>
  </si>
  <si>
    <t>25.1*12.5*8</t>
  </si>
  <si>
    <t>EPC25B</t>
  </si>
  <si>
    <t>25.1*11.43*6.5</t>
  </si>
  <si>
    <t>EPC27</t>
  </si>
  <si>
    <t>27.1*16*8</t>
  </si>
  <si>
    <t>EPC30</t>
  </si>
  <si>
    <t>30.1*17.5*8</t>
  </si>
  <si>
    <t>TYPE  ER  CORE</t>
  </si>
  <si>
    <t xml:space="preserve">ER9.35  </t>
  </si>
  <si>
    <t>TP4</t>
  </si>
  <si>
    <t>9.35*2.35*4.6</t>
  </si>
  <si>
    <t xml:space="preserve">ER9.5    </t>
  </si>
  <si>
    <t>9.5*2.45*5.9</t>
  </si>
  <si>
    <t xml:space="preserve">ER11.5  </t>
  </si>
  <si>
    <t>10.83*2.45*4</t>
  </si>
  <si>
    <t xml:space="preserve">ER14.5  </t>
  </si>
  <si>
    <t>14.5*2.95*6.7</t>
  </si>
  <si>
    <t xml:space="preserve">ER1916 </t>
  </si>
  <si>
    <t>19.2*16*5.6</t>
  </si>
  <si>
    <t xml:space="preserve">ER25.5  </t>
  </si>
  <si>
    <t>25.5*9.3*7.5</t>
  </si>
  <si>
    <t xml:space="preserve">ER25/51 </t>
  </si>
  <si>
    <t>25.4*25.4*18</t>
  </si>
  <si>
    <t xml:space="preserve">ER28/28 </t>
  </si>
  <si>
    <t>28.55*14*11.4</t>
  </si>
  <si>
    <t>16.1/16.7</t>
  </si>
  <si>
    <t>10--12</t>
  </si>
  <si>
    <t>H  V</t>
  </si>
  <si>
    <t xml:space="preserve">ER28/34 </t>
  </si>
  <si>
    <t>28.55*16.9*11.4</t>
  </si>
  <si>
    <t>21.8/22.4</t>
  </si>
  <si>
    <t xml:space="preserve">ER30/16 </t>
  </si>
  <si>
    <t>30*8*20</t>
  </si>
  <si>
    <t xml:space="preserve">ER30/35 </t>
  </si>
  <si>
    <t>30*17.5*11.2</t>
  </si>
  <si>
    <t xml:space="preserve">ER35/34 </t>
  </si>
  <si>
    <t>35*16.8*11.3</t>
  </si>
  <si>
    <t xml:space="preserve">ER35/41 </t>
  </si>
  <si>
    <t>35*20.7*11.3</t>
  </si>
  <si>
    <t>12--16</t>
  </si>
  <si>
    <t xml:space="preserve">ER39/36 </t>
  </si>
  <si>
    <t>B1</t>
  </si>
  <si>
    <t>39.1*17.8*12.5</t>
  </si>
  <si>
    <t xml:space="preserve">ER39/42 </t>
  </si>
  <si>
    <t>39.1*21.1*12.5</t>
  </si>
  <si>
    <t>ER40/45</t>
  </si>
  <si>
    <t>40*22.4*13.3</t>
  </si>
  <si>
    <t xml:space="preserve">ER42/15 </t>
  </si>
  <si>
    <t>42*22.4*15.5</t>
  </si>
  <si>
    <t xml:space="preserve">ER42/20 </t>
  </si>
  <si>
    <t>42.15*21.2*19.6</t>
  </si>
  <si>
    <t xml:space="preserve">ER49/54 </t>
  </si>
  <si>
    <t>N27</t>
  </si>
  <si>
    <t>49*27*17.2</t>
  </si>
  <si>
    <t>ER54/36</t>
  </si>
  <si>
    <t>53.5*18.3*17.95</t>
  </si>
  <si>
    <t>TYPE  ETD  CORE</t>
  </si>
  <si>
    <t>ETD19</t>
  </si>
  <si>
    <t>19.6*13.65*7.4</t>
  </si>
  <si>
    <t>ETD24</t>
  </si>
  <si>
    <t>24.4*14.45*8.5</t>
  </si>
  <si>
    <t>ETD29</t>
  </si>
  <si>
    <t>29.8*15.8*9.5</t>
  </si>
  <si>
    <t>ETD34</t>
  </si>
  <si>
    <t>34.2*17.3*10.88</t>
  </si>
  <si>
    <t>ETD39</t>
  </si>
  <si>
    <t>39.1*19.8*12.58</t>
  </si>
  <si>
    <t>ETD44</t>
  </si>
  <si>
    <t>44*22.3*14.9</t>
  </si>
  <si>
    <t>ETD49</t>
  </si>
  <si>
    <t>48.7*24.7*16.4</t>
  </si>
  <si>
    <t>ETD54</t>
  </si>
  <si>
    <t>54.5*27.8*19.3</t>
  </si>
  <si>
    <t>ETD59</t>
  </si>
  <si>
    <t>59.8*31.2*22.1</t>
  </si>
  <si>
    <t>TYPE  LP  CORE</t>
  </si>
  <si>
    <t>LP22/13</t>
  </si>
  <si>
    <t>25*11.2*12.9</t>
  </si>
  <si>
    <t>LP23/8</t>
  </si>
  <si>
    <t>16.5*11.7*8.7</t>
  </si>
  <si>
    <t>LP32/13</t>
  </si>
  <si>
    <t>25*15.9*12.9</t>
  </si>
  <si>
    <t>TYPE  RM  CORE</t>
  </si>
  <si>
    <t>RM4</t>
  </si>
  <si>
    <t>10.8*5.2*4.45</t>
  </si>
  <si>
    <t>4-6</t>
  </si>
  <si>
    <t>RM5</t>
  </si>
  <si>
    <t>14.3*5.2*6.6</t>
  </si>
  <si>
    <t>RM6</t>
  </si>
  <si>
    <t>17.6*6.2*8</t>
  </si>
  <si>
    <t>RM8</t>
  </si>
  <si>
    <t>22.75*8.2*10.8</t>
  </si>
  <si>
    <t>8-12</t>
  </si>
  <si>
    <t>RM10</t>
  </si>
  <si>
    <t>27.85*9.3*13.25</t>
  </si>
  <si>
    <t>RM12</t>
  </si>
  <si>
    <t>36.75*11.7*16</t>
  </si>
  <si>
    <t>11-12</t>
  </si>
  <si>
    <t>RM14</t>
  </si>
  <si>
    <t>41.6*14.4*18.7</t>
  </si>
  <si>
    <t>TYPE  PTS  CORE</t>
  </si>
  <si>
    <t>PTS14/8</t>
  </si>
  <si>
    <t>14.05*4.15*9.4</t>
  </si>
  <si>
    <t>PTS18/11</t>
  </si>
  <si>
    <t>18*5.3*11.94</t>
  </si>
  <si>
    <t>0.19(25kHZ)</t>
  </si>
  <si>
    <t>PTS23/11</t>
  </si>
  <si>
    <t>22.9*5.5*15.2</t>
  </si>
  <si>
    <t>0.28(25kHZ)</t>
  </si>
  <si>
    <t>PTS23/18</t>
  </si>
  <si>
    <t>22.9*9*15.2</t>
  </si>
  <si>
    <t>0.41(25kHZ)</t>
  </si>
  <si>
    <t>PTS30/19</t>
  </si>
  <si>
    <t>30*9.4*20.2</t>
  </si>
  <si>
    <t>0.87(25kHZ)</t>
  </si>
  <si>
    <t>TYPE  PQ  CORE</t>
  </si>
  <si>
    <t>PQ20/16</t>
  </si>
  <si>
    <t>20.5*8.1*14</t>
  </si>
  <si>
    <t>PQ20/20</t>
  </si>
  <si>
    <t>20.5*10.1*14</t>
  </si>
  <si>
    <t>PQ26/20</t>
  </si>
  <si>
    <t>26.5*10.1*19</t>
  </si>
  <si>
    <t>PQ26/25</t>
  </si>
  <si>
    <t>26.5*12.37*19</t>
  </si>
  <si>
    <t>PQ32/20</t>
  </si>
  <si>
    <t>32*10.27*22</t>
  </si>
  <si>
    <t>PQ32/30</t>
  </si>
  <si>
    <t>32*15.17*22</t>
  </si>
  <si>
    <t>PQ35/35</t>
  </si>
  <si>
    <t>35.1*17.37*26</t>
  </si>
  <si>
    <t>PQ40/40</t>
  </si>
  <si>
    <t>40.5*19.87*28</t>
  </si>
  <si>
    <t>PQ50/50</t>
  </si>
  <si>
    <t>50*24.97*32</t>
  </si>
  <si>
    <t>TYPE  UU  CORE</t>
  </si>
  <si>
    <t>UU8.5</t>
  </si>
  <si>
    <t>8.5*6.35*3.45</t>
  </si>
  <si>
    <t>UU9.8</t>
  </si>
  <si>
    <t>9.8*7.1*2.7</t>
  </si>
  <si>
    <t>UU10.1</t>
  </si>
  <si>
    <t>HS72</t>
  </si>
  <si>
    <t>10.1*7.5*2.9</t>
  </si>
  <si>
    <t>UU10.5</t>
  </si>
  <si>
    <t>10.5*7.9*5</t>
  </si>
  <si>
    <t>UU13.5</t>
  </si>
  <si>
    <t>13.5*9.9*5</t>
  </si>
  <si>
    <t>UU15.22</t>
  </si>
  <si>
    <t>15.2*11.2*6.7</t>
  </si>
  <si>
    <t>UU15.23</t>
  </si>
  <si>
    <t>15.2*11.4*6.4</t>
  </si>
  <si>
    <t>UU15.7</t>
  </si>
  <si>
    <t>15.7*9.7*6</t>
  </si>
  <si>
    <t>UU17</t>
  </si>
  <si>
    <t>17*16.6*6</t>
  </si>
  <si>
    <t>UU19.7</t>
  </si>
  <si>
    <t>19.7*17.7*6</t>
  </si>
  <si>
    <t>UU21</t>
  </si>
  <si>
    <t>20.8*15.8*7.7</t>
  </si>
  <si>
    <t>UU25</t>
  </si>
  <si>
    <t>25*14*7</t>
  </si>
  <si>
    <t>TYPE  P  CORE</t>
    <phoneticPr fontId="22" type="noConversion"/>
  </si>
  <si>
    <t>P11/7</t>
    <phoneticPr fontId="22" type="noConversion"/>
  </si>
  <si>
    <t>3C85</t>
    <phoneticPr fontId="22" type="noConversion"/>
  </si>
  <si>
    <t>P14/8</t>
    <phoneticPr fontId="22" type="noConversion"/>
  </si>
  <si>
    <t>14.05*4.15*9.4</t>
    <phoneticPr fontId="22" type="noConversion"/>
  </si>
  <si>
    <t>P18/11</t>
    <phoneticPr fontId="22" type="noConversion"/>
  </si>
  <si>
    <t>18*5.3*11.94</t>
    <phoneticPr fontId="22" type="noConversion"/>
  </si>
  <si>
    <t>P23/11</t>
    <phoneticPr fontId="22" type="noConversion"/>
  </si>
  <si>
    <t>22.9*5.5*15.2</t>
    <phoneticPr fontId="22" type="noConversion"/>
  </si>
  <si>
    <t>P23/18</t>
    <phoneticPr fontId="22" type="noConversion"/>
  </si>
  <si>
    <t>11.9*9*15.2</t>
    <phoneticPr fontId="22" type="noConversion"/>
  </si>
  <si>
    <t>P30/19</t>
    <phoneticPr fontId="22" type="noConversion"/>
  </si>
  <si>
    <t>30*9.4*20.2</t>
    <phoneticPr fontId="22" type="noConversion"/>
  </si>
  <si>
    <r>
      <rPr>
        <sz val="10"/>
        <color theme="1"/>
        <rFont val="宋体"/>
        <family val="2"/>
        <charset val="134"/>
      </rPr>
      <t>根据常用变压器数据表查询选取磁芯规格为</t>
    </r>
    <phoneticPr fontId="22" type="noConversion"/>
  </si>
  <si>
    <r>
      <rPr>
        <sz val="9"/>
        <color rgb="FF333333"/>
        <rFont val="Microsoft YaHei ΢ȭхڢ  ڌ墠 ˎ̥"/>
        <family val="3"/>
        <charset val="134"/>
      </rPr>
      <t>磁芯有效截面积：</t>
    </r>
    <r>
      <rPr>
        <sz val="9"/>
        <color rgb="FF333333"/>
        <rFont val="Arial"/>
        <family val="2"/>
      </rPr>
      <t>A</t>
    </r>
    <r>
      <rPr>
        <sz val="7"/>
        <color rgb="FF333333"/>
        <rFont val="Arial"/>
        <family val="2"/>
      </rPr>
      <t>e</t>
    </r>
    <phoneticPr fontId="1" type="noConversion"/>
  </si>
  <si>
    <r>
      <t>mm</t>
    </r>
    <r>
      <rPr>
        <b/>
        <vertAlign val="superscript"/>
        <sz val="10"/>
        <color rgb="FF000000"/>
        <rFont val="Arial"/>
        <family val="2"/>
      </rPr>
      <t>2</t>
    </r>
    <phoneticPr fontId="1" type="noConversion"/>
  </si>
  <si>
    <r>
      <rPr>
        <sz val="10"/>
        <color rgb="FF000000"/>
        <rFont val="宋体"/>
        <family val="3"/>
        <charset val="134"/>
      </rPr>
      <t>磁芯窗口面积：</t>
    </r>
    <r>
      <rPr>
        <sz val="10"/>
        <color rgb="FF000000"/>
        <rFont val="Arial"/>
        <family val="2"/>
      </rPr>
      <t>A</t>
    </r>
    <r>
      <rPr>
        <sz val="7"/>
        <color rgb="FF000000"/>
        <rFont val="Arial"/>
        <family val="2"/>
      </rPr>
      <t>w</t>
    </r>
    <phoneticPr fontId="1" type="noConversion"/>
  </si>
  <si>
    <r>
      <rPr>
        <sz val="10"/>
        <color rgb="FF000000"/>
        <rFont val="宋体"/>
        <family val="3"/>
        <charset val="134"/>
      </rPr>
      <t>磁芯</t>
    </r>
    <r>
      <rPr>
        <sz val="10"/>
        <color rgb="FF000000"/>
        <rFont val="Arial"/>
        <family val="2"/>
      </rPr>
      <t>A</t>
    </r>
    <r>
      <rPr>
        <sz val="7"/>
        <color rgb="FF000000"/>
        <rFont val="Arial"/>
        <family val="2"/>
      </rPr>
      <t>P</t>
    </r>
    <phoneticPr fontId="1" type="noConversion"/>
  </si>
  <si>
    <r>
      <rPr>
        <sz val="10"/>
        <color rgb="FF000000"/>
        <rFont val="宋体"/>
        <family val="3"/>
        <charset val="134"/>
      </rPr>
      <t>磁芯电感系数：</t>
    </r>
    <r>
      <rPr>
        <sz val="10"/>
        <color rgb="FF000000"/>
        <rFont val="Arial"/>
        <family val="2"/>
      </rPr>
      <t>A</t>
    </r>
    <r>
      <rPr>
        <sz val="7"/>
        <color rgb="FF000000"/>
        <rFont val="Arial"/>
        <family val="2"/>
      </rPr>
      <t>L</t>
    </r>
    <phoneticPr fontId="1" type="noConversion"/>
  </si>
  <si>
    <r>
      <t>nH/N</t>
    </r>
    <r>
      <rPr>
        <b/>
        <vertAlign val="superscript"/>
        <sz val="10"/>
        <color rgb="FF000000"/>
        <rFont val="Arial"/>
        <family val="2"/>
      </rPr>
      <t>2</t>
    </r>
    <phoneticPr fontId="1" type="noConversion"/>
  </si>
  <si>
    <r>
      <rPr>
        <sz val="10"/>
        <color rgb="FF000000"/>
        <rFont val="宋体"/>
        <family val="3"/>
        <charset val="134"/>
      </rPr>
      <t>计算初级匝数：</t>
    </r>
    <r>
      <rPr>
        <sz val="10"/>
        <color rgb="FF000000"/>
        <rFont val="Arial"/>
        <family val="2"/>
      </rPr>
      <t>N</t>
    </r>
    <r>
      <rPr>
        <sz val="7"/>
        <color rgb="FF000000"/>
        <rFont val="Arial"/>
        <family val="2"/>
      </rPr>
      <t>P</t>
    </r>
    <phoneticPr fontId="1" type="noConversion"/>
  </si>
  <si>
    <r>
      <rPr>
        <sz val="10"/>
        <color rgb="FF000000"/>
        <rFont val="宋体"/>
        <family val="3"/>
        <charset val="134"/>
      </rPr>
      <t>最终选取初级匝数：</t>
    </r>
    <r>
      <rPr>
        <sz val="10"/>
        <color rgb="FF000000"/>
        <rFont val="Arial"/>
        <family val="2"/>
      </rPr>
      <t>N</t>
    </r>
    <r>
      <rPr>
        <sz val="7"/>
        <color rgb="FF000000"/>
        <rFont val="Arial"/>
        <family val="2"/>
      </rPr>
      <t>P</t>
    </r>
    <phoneticPr fontId="1" type="noConversion"/>
  </si>
  <si>
    <r>
      <rPr>
        <sz val="10"/>
        <color rgb="FF000000"/>
        <rFont val="宋体"/>
        <family val="3"/>
        <charset val="134"/>
      </rPr>
      <t>设输出整流二极管压降：</t>
    </r>
    <r>
      <rPr>
        <sz val="10"/>
        <color rgb="FF000000"/>
        <rFont val="Arial"/>
        <family val="2"/>
      </rPr>
      <t>V</t>
    </r>
    <r>
      <rPr>
        <sz val="7"/>
        <color rgb="FF000000"/>
        <rFont val="Arial"/>
        <family val="2"/>
      </rPr>
      <t>FDIODE</t>
    </r>
    <phoneticPr fontId="1" type="noConversion"/>
  </si>
  <si>
    <t>V</t>
    <phoneticPr fontId="1" type="noConversion"/>
  </si>
  <si>
    <r>
      <rPr>
        <sz val="10"/>
        <color rgb="FF000000"/>
        <rFont val="宋体"/>
        <family val="3"/>
        <charset val="134"/>
      </rPr>
      <t>计算次级匝数：</t>
    </r>
    <r>
      <rPr>
        <sz val="10"/>
        <color rgb="FF000000"/>
        <rFont val="Arial"/>
        <family val="2"/>
      </rPr>
      <t>N</t>
    </r>
    <r>
      <rPr>
        <sz val="7"/>
        <color rgb="FF000000"/>
        <rFont val="Arial"/>
        <family val="2"/>
      </rPr>
      <t>S</t>
    </r>
    <phoneticPr fontId="1" type="noConversion"/>
  </si>
  <si>
    <r>
      <rPr>
        <sz val="10"/>
        <color rgb="FF000000"/>
        <rFont val="宋体"/>
        <family val="3"/>
        <charset val="134"/>
      </rPr>
      <t>最终选取次级匝数：</t>
    </r>
    <r>
      <rPr>
        <sz val="10"/>
        <color rgb="FF000000"/>
        <rFont val="Arial"/>
        <family val="2"/>
      </rPr>
      <t>N</t>
    </r>
    <r>
      <rPr>
        <sz val="7"/>
        <color rgb="FF000000"/>
        <rFont val="Arial"/>
        <family val="2"/>
      </rPr>
      <t>S</t>
    </r>
    <phoneticPr fontId="1" type="noConversion"/>
  </si>
  <si>
    <r>
      <rPr>
        <sz val="10"/>
        <color rgb="FF000000"/>
        <rFont val="宋体"/>
        <family val="3"/>
        <charset val="134"/>
      </rPr>
      <t>辅助绕组匝数：</t>
    </r>
    <r>
      <rPr>
        <sz val="10"/>
        <color rgb="FF000000"/>
        <rFont val="Arial"/>
        <family val="2"/>
      </rPr>
      <t>N</t>
    </r>
    <r>
      <rPr>
        <sz val="7"/>
        <color rgb="FF000000"/>
        <rFont val="Arial"/>
        <family val="2"/>
      </rPr>
      <t>Aux</t>
    </r>
    <phoneticPr fontId="1" type="noConversion"/>
  </si>
  <si>
    <r>
      <rPr>
        <sz val="10"/>
        <color rgb="FF000000"/>
        <rFont val="宋体"/>
        <family val="3"/>
        <charset val="134"/>
      </rPr>
      <t>最终辅助绕组匝数：</t>
    </r>
    <r>
      <rPr>
        <sz val="10"/>
        <color rgb="FF000000"/>
        <rFont val="Arial"/>
        <family val="2"/>
      </rPr>
      <t>N</t>
    </r>
    <r>
      <rPr>
        <sz val="7"/>
        <color rgb="FF000000"/>
        <rFont val="Arial"/>
        <family val="2"/>
      </rPr>
      <t>Aux</t>
    </r>
    <phoneticPr fontId="1" type="noConversion"/>
  </si>
  <si>
    <t>验证初级电感量、初级峰值电流、最大占空比、磁通密度和气隙</t>
    <phoneticPr fontId="1" type="noConversion"/>
  </si>
  <si>
    <r>
      <rPr>
        <sz val="10"/>
        <color rgb="FF000000"/>
        <rFont val="宋体"/>
        <family val="3"/>
        <charset val="134"/>
      </rPr>
      <t>初级电感量：</t>
    </r>
    <r>
      <rPr>
        <sz val="10"/>
        <color rgb="FF000000"/>
        <rFont val="Arial"/>
        <family val="2"/>
      </rPr>
      <t>L</t>
    </r>
    <r>
      <rPr>
        <sz val="7"/>
        <color rgb="FF000000"/>
        <rFont val="Arial"/>
        <family val="2"/>
      </rPr>
      <t>P</t>
    </r>
    <phoneticPr fontId="1" type="noConversion"/>
  </si>
  <si>
    <r>
      <rPr>
        <sz val="10"/>
        <color rgb="FF000000"/>
        <rFont val="宋体"/>
        <family val="3"/>
        <charset val="134"/>
      </rPr>
      <t>初级峰值电流：</t>
    </r>
    <r>
      <rPr>
        <sz val="10"/>
        <color rgb="FF000000"/>
        <rFont val="Arial"/>
        <family val="2"/>
      </rPr>
      <t>I</t>
    </r>
    <r>
      <rPr>
        <sz val="7"/>
        <color rgb="FF000000"/>
        <rFont val="Arial"/>
        <family val="2"/>
      </rPr>
      <t>LPK</t>
    </r>
    <phoneticPr fontId="1" type="noConversion"/>
  </si>
  <si>
    <t>A</t>
    <phoneticPr fontId="1" type="noConversion"/>
  </si>
  <si>
    <r>
      <rPr>
        <sz val="10"/>
        <color rgb="FF000000"/>
        <rFont val="宋体"/>
        <family val="3"/>
        <charset val="134"/>
      </rPr>
      <t>初级反射电压：</t>
    </r>
    <r>
      <rPr>
        <sz val="10"/>
        <color rgb="FF000000"/>
        <rFont val="Arial"/>
        <family val="2"/>
      </rPr>
      <t>V</t>
    </r>
    <r>
      <rPr>
        <sz val="7"/>
        <color rgb="FF000000"/>
        <rFont val="Arial"/>
        <family val="2"/>
      </rPr>
      <t>R</t>
    </r>
    <phoneticPr fontId="1" type="noConversion"/>
  </si>
  <si>
    <r>
      <rPr>
        <sz val="10"/>
        <color rgb="FF000000"/>
        <rFont val="宋体"/>
        <family val="3"/>
        <charset val="134"/>
      </rPr>
      <t>最大占空比：</t>
    </r>
    <r>
      <rPr>
        <sz val="10"/>
        <color rgb="FF000000"/>
        <rFont val="Arial"/>
        <family val="2"/>
      </rPr>
      <t>D</t>
    </r>
    <r>
      <rPr>
        <sz val="7"/>
        <color rgb="FF000000"/>
        <rFont val="Arial"/>
        <family val="2"/>
      </rPr>
      <t>max</t>
    </r>
    <phoneticPr fontId="1" type="noConversion"/>
  </si>
  <si>
    <r>
      <rPr>
        <sz val="10"/>
        <color rgb="FF000000"/>
        <rFont val="宋体"/>
        <family val="3"/>
        <charset val="134"/>
      </rPr>
      <t>最大反射占空比：</t>
    </r>
    <r>
      <rPr>
        <sz val="10"/>
        <color rgb="FF000000"/>
        <rFont val="Arial"/>
        <family val="2"/>
      </rPr>
      <t>D'</t>
    </r>
    <r>
      <rPr>
        <sz val="7"/>
        <color rgb="FF000000"/>
        <rFont val="Arial"/>
        <family val="2"/>
      </rPr>
      <t>max</t>
    </r>
    <phoneticPr fontId="1" type="noConversion"/>
  </si>
  <si>
    <r>
      <rPr>
        <sz val="10"/>
        <color rgb="FF000000"/>
        <rFont val="宋体"/>
        <family val="3"/>
        <charset val="134"/>
      </rPr>
      <t>最大磁通密度：</t>
    </r>
    <r>
      <rPr>
        <sz val="10"/>
        <color rgb="FF000000"/>
        <rFont val="Arial"/>
        <family val="2"/>
      </rPr>
      <t>B</t>
    </r>
    <r>
      <rPr>
        <sz val="7"/>
        <color rgb="FF000000"/>
        <rFont val="Arial"/>
        <family val="2"/>
      </rPr>
      <t>max</t>
    </r>
    <phoneticPr fontId="1" type="noConversion"/>
  </si>
  <si>
    <t xml:space="preserve">mT </t>
    <phoneticPr fontId="1" type="noConversion"/>
  </si>
  <si>
    <r>
      <rPr>
        <sz val="10"/>
        <color rgb="FF000000"/>
        <rFont val="宋体"/>
        <family val="3"/>
        <charset val="134"/>
      </rPr>
      <t>变压器气隙长度：</t>
    </r>
    <r>
      <rPr>
        <sz val="10"/>
        <color rgb="FF000000"/>
        <rFont val="Arial"/>
        <family val="2"/>
      </rPr>
      <t>S</t>
    </r>
    <phoneticPr fontId="1" type="noConversion"/>
  </si>
  <si>
    <t>mm</t>
    <phoneticPr fontId="1" type="noConversion"/>
  </si>
  <si>
    <r>
      <rPr>
        <sz val="10"/>
        <color rgb="FF000000"/>
        <rFont val="宋体"/>
        <family val="3"/>
        <charset val="134"/>
      </rPr>
      <t>初级电感有效值电流：</t>
    </r>
    <r>
      <rPr>
        <sz val="10"/>
        <color rgb="FF000000"/>
        <rFont val="Arial"/>
        <family val="2"/>
      </rPr>
      <t>I</t>
    </r>
    <r>
      <rPr>
        <sz val="7"/>
        <color theme="1"/>
        <rFont val="宋体"/>
        <family val="3"/>
        <charset val="134"/>
        <scheme val="minor"/>
      </rPr>
      <t>LRMS</t>
    </r>
    <phoneticPr fontId="1" type="noConversion"/>
  </si>
  <si>
    <r>
      <rPr>
        <sz val="10"/>
        <color theme="1"/>
        <rFont val="宋体"/>
        <family val="3"/>
        <charset val="134"/>
      </rPr>
      <t>初级电感峰值电流</t>
    </r>
    <r>
      <rPr>
        <sz val="11"/>
        <color theme="1"/>
        <rFont val="宋体"/>
        <family val="2"/>
        <charset val="134"/>
      </rPr>
      <t>：</t>
    </r>
    <r>
      <rPr>
        <sz val="11"/>
        <color theme="1"/>
        <rFont val="Arial"/>
        <family val="2"/>
      </rPr>
      <t>I</t>
    </r>
    <r>
      <rPr>
        <sz val="7"/>
        <color theme="1"/>
        <rFont val="Arial"/>
        <family val="2"/>
      </rPr>
      <t>LPK</t>
    </r>
    <phoneticPr fontId="1" type="noConversion"/>
  </si>
  <si>
    <r>
      <rPr>
        <sz val="10"/>
        <color rgb="FF000000"/>
        <rFont val="宋体"/>
        <family val="3"/>
        <charset val="134"/>
      </rPr>
      <t>预设气隙长度：</t>
    </r>
    <r>
      <rPr>
        <sz val="10"/>
        <color rgb="FF000000"/>
        <rFont val="Arial"/>
        <family val="2"/>
      </rPr>
      <t>S</t>
    </r>
    <phoneticPr fontId="1" type="noConversion"/>
  </si>
  <si>
    <r>
      <rPr>
        <sz val="10"/>
        <color rgb="FF000000"/>
        <rFont val="宋体"/>
        <family val="3"/>
        <charset val="134"/>
      </rPr>
      <t>加气隙后电感系数：</t>
    </r>
    <r>
      <rPr>
        <sz val="10"/>
        <color rgb="FF000000"/>
        <rFont val="Arial"/>
        <family val="2"/>
      </rPr>
      <t>A</t>
    </r>
    <r>
      <rPr>
        <sz val="7"/>
        <color rgb="FF000000"/>
        <rFont val="Arial"/>
        <family val="2"/>
      </rPr>
      <t>L</t>
    </r>
    <phoneticPr fontId="1" type="noConversion"/>
  </si>
  <si>
    <r>
      <rPr>
        <sz val="10"/>
        <color rgb="FF000000"/>
        <rFont val="宋体"/>
        <family val="3"/>
        <charset val="134"/>
      </rPr>
      <t>初级导线铜截面积：</t>
    </r>
    <r>
      <rPr>
        <sz val="10"/>
        <color rgb="FF000000"/>
        <rFont val="Arial"/>
        <family val="2"/>
      </rPr>
      <t>A</t>
    </r>
    <r>
      <rPr>
        <sz val="7"/>
        <color rgb="FF000000"/>
        <rFont val="Arial"/>
        <family val="2"/>
      </rPr>
      <t>WP</t>
    </r>
    <phoneticPr fontId="1" type="noConversion"/>
  </si>
  <si>
    <r>
      <rPr>
        <sz val="10"/>
        <color rgb="FF000000"/>
        <rFont val="宋体"/>
        <family val="3"/>
        <charset val="134"/>
      </rPr>
      <t>初级导线直径：</t>
    </r>
    <r>
      <rPr>
        <sz val="10"/>
        <color rgb="FF000000"/>
        <rFont val="Arial"/>
        <family val="2"/>
      </rPr>
      <t>d</t>
    </r>
    <r>
      <rPr>
        <sz val="7"/>
        <color rgb="FF000000"/>
        <rFont val="Arial"/>
        <family val="2"/>
      </rPr>
      <t>WP</t>
    </r>
    <phoneticPr fontId="1" type="noConversion"/>
  </si>
  <si>
    <r>
      <rPr>
        <sz val="10"/>
        <color theme="1"/>
        <rFont val="宋体"/>
        <family val="2"/>
        <charset val="134"/>
      </rPr>
      <t>序号</t>
    </r>
    <phoneticPr fontId="22" type="noConversion"/>
  </si>
  <si>
    <r>
      <t xml:space="preserve"> </t>
    </r>
    <r>
      <rPr>
        <sz val="10"/>
        <color indexed="8"/>
        <rFont val="Arial"/>
        <family val="2"/>
      </rPr>
      <t xml:space="preserve">AGW </t>
    </r>
    <r>
      <rPr>
        <sz val="10"/>
        <color theme="1"/>
        <rFont val="Arial"/>
        <family val="2"/>
      </rPr>
      <t xml:space="preserve"> </t>
    </r>
  </si>
  <si>
    <r>
      <t xml:space="preserve"> </t>
    </r>
    <r>
      <rPr>
        <sz val="10"/>
        <color indexed="8"/>
        <rFont val="宋体"/>
        <family val="3"/>
        <charset val="134"/>
      </rPr>
      <t>铜直径</t>
    </r>
    <r>
      <rPr>
        <sz val="10"/>
        <color indexed="8"/>
        <rFont val="Arial"/>
        <family val="2"/>
      </rPr>
      <t xml:space="preserve">mm </t>
    </r>
    <r>
      <rPr>
        <sz val="10"/>
        <color theme="1"/>
        <rFont val="Arial"/>
        <family val="2"/>
      </rPr>
      <t xml:space="preserve"> </t>
    </r>
  </si>
  <si>
    <r>
      <t xml:space="preserve"> </t>
    </r>
    <r>
      <rPr>
        <sz val="10"/>
        <color indexed="8"/>
        <rFont val="宋体"/>
        <family val="3"/>
        <charset val="134"/>
      </rPr>
      <t>铜面积</t>
    </r>
    <r>
      <rPr>
        <sz val="10"/>
        <color indexed="8"/>
        <rFont val="Arial"/>
        <family val="2"/>
      </rPr>
      <t xml:space="preserve">mm2 </t>
    </r>
    <r>
      <rPr>
        <sz val="10"/>
        <color theme="1"/>
        <rFont val="Arial"/>
        <family val="2"/>
      </rPr>
      <t xml:space="preserve"> </t>
    </r>
  </si>
  <si>
    <r>
      <t xml:space="preserve"> </t>
    </r>
    <r>
      <rPr>
        <sz val="10"/>
        <color indexed="8"/>
        <rFont val="宋体"/>
        <family val="3"/>
        <charset val="134"/>
      </rPr>
      <t>绝缘直径</t>
    </r>
    <r>
      <rPr>
        <sz val="10"/>
        <color indexed="8"/>
        <rFont val="Arial"/>
        <family val="2"/>
      </rPr>
      <t xml:space="preserve">mm </t>
    </r>
    <r>
      <rPr>
        <sz val="10"/>
        <color theme="1"/>
        <rFont val="Arial"/>
        <family val="2"/>
      </rPr>
      <t xml:space="preserve"> </t>
    </r>
  </si>
  <si>
    <r>
      <t xml:space="preserve"> </t>
    </r>
    <r>
      <rPr>
        <sz val="10"/>
        <color indexed="8"/>
        <rFont val="宋体"/>
        <family val="3"/>
        <charset val="134"/>
      </rPr>
      <t>带绝缘面积</t>
    </r>
    <r>
      <rPr>
        <sz val="10"/>
        <color indexed="8"/>
        <rFont val="Arial"/>
        <family val="2"/>
      </rPr>
      <t xml:space="preserve">mm2 </t>
    </r>
    <r>
      <rPr>
        <sz val="10"/>
        <color theme="1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</si>
  <si>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>Ω/m 
20</t>
    </r>
    <r>
      <rPr>
        <sz val="10"/>
        <color indexed="8"/>
        <rFont val="宋体"/>
        <family val="3"/>
        <charset val="134"/>
      </rPr>
      <t>℃</t>
    </r>
    <r>
      <rPr>
        <sz val="10"/>
        <color theme="1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</si>
  <si>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>Ω/m 
100</t>
    </r>
    <r>
      <rPr>
        <sz val="10"/>
        <color indexed="8"/>
        <rFont val="宋体"/>
        <family val="3"/>
        <charset val="134"/>
      </rPr>
      <t>℃</t>
    </r>
    <r>
      <rPr>
        <sz val="10"/>
        <color theme="1"/>
        <rFont val="Arial"/>
        <family val="2"/>
      </rPr>
      <t xml:space="preserve"> </t>
    </r>
  </si>
  <si>
    <r>
      <t xml:space="preserve"> </t>
    </r>
    <r>
      <rPr>
        <sz val="10"/>
        <color indexed="8"/>
        <rFont val="Arial"/>
        <family val="2"/>
      </rPr>
      <t>A j=4.5A/mm2</t>
    </r>
    <r>
      <rPr>
        <sz val="10"/>
        <color theme="1"/>
        <rFont val="Arial"/>
        <family val="2"/>
      </rPr>
      <t xml:space="preserve"> </t>
    </r>
  </si>
  <si>
    <r>
      <rPr>
        <sz val="10"/>
        <color rgb="FF000000"/>
        <rFont val="宋体"/>
        <family val="3"/>
        <charset val="134"/>
      </rPr>
      <t>根据线规表选择导线：</t>
    </r>
    <r>
      <rPr>
        <sz val="10"/>
        <color rgb="FF000000"/>
        <rFont val="Arial"/>
        <family val="2"/>
      </rPr>
      <t>A</t>
    </r>
    <r>
      <rPr>
        <sz val="7"/>
        <color rgb="FF000000"/>
        <rFont val="Arial"/>
        <family val="2"/>
      </rPr>
      <t>WG</t>
    </r>
    <phoneticPr fontId="1" type="noConversion"/>
  </si>
  <si>
    <r>
      <t xml:space="preserve"> </t>
    </r>
    <r>
      <rPr>
        <sz val="10"/>
        <color indexed="8"/>
        <rFont val="宋体"/>
        <family val="3"/>
        <charset val="134"/>
      </rPr>
      <t xml:space="preserve">铜直径mm </t>
    </r>
    <r>
      <rPr>
        <sz val="10"/>
        <color indexed="8"/>
        <rFont val="宋体"/>
        <family val="3"/>
        <charset val="134"/>
      </rPr>
      <t xml:space="preserve"> </t>
    </r>
  </si>
  <si>
    <r>
      <t xml:space="preserve"> </t>
    </r>
    <r>
      <rPr>
        <sz val="10"/>
        <color indexed="8"/>
        <rFont val="宋体"/>
        <family val="3"/>
        <charset val="134"/>
      </rPr>
      <t xml:space="preserve">铜面积mm2 </t>
    </r>
    <r>
      <rPr>
        <sz val="10"/>
        <color indexed="8"/>
        <rFont val="宋体"/>
        <family val="3"/>
        <charset val="134"/>
      </rPr>
      <t xml:space="preserve"> </t>
    </r>
  </si>
  <si>
    <r>
      <t xml:space="preserve"> </t>
    </r>
    <r>
      <rPr>
        <sz val="10"/>
        <color indexed="8"/>
        <rFont val="宋体"/>
        <family val="3"/>
        <charset val="134"/>
      </rPr>
      <t xml:space="preserve">绝缘直径mm </t>
    </r>
    <r>
      <rPr>
        <sz val="10"/>
        <color indexed="8"/>
        <rFont val="宋体"/>
        <family val="3"/>
        <charset val="134"/>
      </rPr>
      <t xml:space="preserve"> </t>
    </r>
  </si>
  <si>
    <r>
      <t xml:space="preserve"> </t>
    </r>
    <r>
      <rPr>
        <sz val="10"/>
        <color indexed="8"/>
        <rFont val="宋体"/>
        <family val="3"/>
        <charset val="134"/>
      </rPr>
      <t xml:space="preserve">带绝缘面积mm2 </t>
    </r>
    <r>
      <rPr>
        <sz val="10"/>
        <color indexed="8"/>
        <rFont val="宋体"/>
        <family val="3"/>
        <charset val="134"/>
      </rPr>
      <t xml:space="preserve"> </t>
    </r>
  </si>
  <si>
    <r>
      <t xml:space="preserve"> </t>
    </r>
    <r>
      <rPr>
        <sz val="10"/>
        <color indexed="8"/>
        <rFont val="宋体"/>
        <family val="3"/>
        <charset val="134"/>
      </rPr>
      <t>Ω/m 
20℃</t>
    </r>
    <r>
      <rPr>
        <sz val="10"/>
        <color indexed="8"/>
        <rFont val="宋体"/>
        <family val="3"/>
        <charset val="134"/>
      </rPr>
      <t xml:space="preserve"> </t>
    </r>
  </si>
  <si>
    <r>
      <t xml:space="preserve"> </t>
    </r>
    <r>
      <rPr>
        <sz val="10"/>
        <color indexed="8"/>
        <rFont val="宋体"/>
        <family val="3"/>
        <charset val="134"/>
      </rPr>
      <t>Ω/m 
100℃</t>
    </r>
    <r>
      <rPr>
        <sz val="10"/>
        <color indexed="8"/>
        <rFont val="宋体"/>
        <family val="3"/>
        <charset val="134"/>
      </rPr>
      <t xml:space="preserve"> </t>
    </r>
  </si>
  <si>
    <r>
      <t xml:space="preserve"> </t>
    </r>
    <r>
      <rPr>
        <sz val="10"/>
        <color indexed="8"/>
        <rFont val="宋体"/>
        <family val="3"/>
        <charset val="134"/>
      </rPr>
      <t>A j=4.5A/mm2</t>
    </r>
    <r>
      <rPr>
        <sz val="10"/>
        <color indexed="8"/>
        <rFont val="宋体"/>
        <family val="3"/>
        <charset val="134"/>
      </rPr>
      <t xml:space="preserve"> </t>
    </r>
  </si>
  <si>
    <r>
      <t>选择导线根数：r</t>
    </r>
    <r>
      <rPr>
        <sz val="7"/>
        <color rgb="FF000000"/>
        <rFont val="宋体"/>
        <family val="3"/>
        <charset val="134"/>
      </rPr>
      <t>S</t>
    </r>
    <r>
      <rPr>
        <sz val="10"/>
        <color rgb="FF000000"/>
        <rFont val="宋体"/>
        <family val="3"/>
        <charset val="134"/>
      </rPr>
      <t xml:space="preserve"> </t>
    </r>
    <phoneticPr fontId="1" type="noConversion"/>
  </si>
  <si>
    <r>
      <rPr>
        <sz val="10"/>
        <color rgb="FF000000"/>
        <rFont val="宋体"/>
        <family val="3"/>
        <charset val="134"/>
      </rPr>
      <t>次级有效值电流：</t>
    </r>
    <r>
      <rPr>
        <sz val="10"/>
        <color rgb="FF000000"/>
        <rFont val="Arial"/>
        <family val="2"/>
      </rPr>
      <t>I</t>
    </r>
    <r>
      <rPr>
        <sz val="7"/>
        <color rgb="FF000000"/>
        <rFont val="Arial"/>
        <family val="2"/>
      </rPr>
      <t>LRMS</t>
    </r>
    <phoneticPr fontId="1" type="noConversion"/>
  </si>
  <si>
    <t>初次级匝比：n</t>
    <phoneticPr fontId="1" type="noConversion"/>
  </si>
  <si>
    <r>
      <rPr>
        <sz val="10"/>
        <color rgb="FF000000"/>
        <rFont val="宋体"/>
        <family val="3"/>
        <charset val="134"/>
      </rPr>
      <t>次级输出电流：</t>
    </r>
    <r>
      <rPr>
        <sz val="10"/>
        <color rgb="FF000000"/>
        <rFont val="Arial"/>
        <family val="2"/>
      </rPr>
      <t>I</t>
    </r>
    <r>
      <rPr>
        <sz val="7"/>
        <color rgb="FF000000"/>
        <rFont val="Arial"/>
        <family val="2"/>
      </rPr>
      <t>out</t>
    </r>
    <phoneticPr fontId="1" type="noConversion"/>
  </si>
  <si>
    <r>
      <rPr>
        <sz val="10"/>
        <color rgb="FF000000"/>
        <rFont val="宋体"/>
        <family val="3"/>
        <charset val="134"/>
      </rPr>
      <t>次级峰值电流：</t>
    </r>
    <r>
      <rPr>
        <sz val="10"/>
        <color rgb="FF000000"/>
        <rFont val="Arial"/>
        <family val="2"/>
      </rPr>
      <t>I</t>
    </r>
    <r>
      <rPr>
        <sz val="7"/>
        <color rgb="FF000000"/>
        <rFont val="Arial"/>
        <family val="2"/>
      </rPr>
      <t>OPK</t>
    </r>
    <phoneticPr fontId="1" type="noConversion"/>
  </si>
  <si>
    <t>A</t>
    <phoneticPr fontId="1" type="noConversion"/>
  </si>
  <si>
    <r>
      <rPr>
        <sz val="10"/>
        <color rgb="FF000000"/>
        <rFont val="宋体"/>
        <family val="3"/>
        <charset val="134"/>
      </rPr>
      <t>次级导线铜截面积：</t>
    </r>
    <r>
      <rPr>
        <sz val="10"/>
        <color rgb="FF000000"/>
        <rFont val="Arial"/>
        <family val="2"/>
      </rPr>
      <t>A</t>
    </r>
    <r>
      <rPr>
        <sz val="7"/>
        <color rgb="FF000000"/>
        <rFont val="Arial"/>
        <family val="2"/>
      </rPr>
      <t>WP</t>
    </r>
    <phoneticPr fontId="1" type="noConversion"/>
  </si>
  <si>
    <t>mm</t>
    <phoneticPr fontId="1" type="noConversion"/>
  </si>
  <si>
    <r>
      <rPr>
        <sz val="10"/>
        <color rgb="FF000000"/>
        <rFont val="宋体"/>
        <family val="3"/>
        <charset val="134"/>
      </rPr>
      <t>次级导线直径：</t>
    </r>
    <r>
      <rPr>
        <sz val="10"/>
        <color rgb="FF000000"/>
        <rFont val="Arial"/>
        <family val="2"/>
      </rPr>
      <t>d</t>
    </r>
    <r>
      <rPr>
        <sz val="7"/>
        <color rgb="FF000000"/>
        <rFont val="Arial"/>
        <family val="2"/>
      </rPr>
      <t>WP</t>
    </r>
    <phoneticPr fontId="1" type="noConversion"/>
  </si>
  <si>
    <t>选择导线根数：rs</t>
    <phoneticPr fontId="1" type="noConversion"/>
  </si>
  <si>
    <t>输出整流器计算：</t>
    <phoneticPr fontId="1" type="noConversion"/>
  </si>
  <si>
    <r>
      <rPr>
        <sz val="10"/>
        <color rgb="FF000000"/>
        <rFont val="宋体"/>
        <family val="3"/>
        <charset val="134"/>
      </rPr>
      <t>最大反向电压：</t>
    </r>
    <r>
      <rPr>
        <sz val="10"/>
        <color rgb="FF000000"/>
        <rFont val="Arial"/>
        <family val="2"/>
      </rPr>
      <t>V</t>
    </r>
    <r>
      <rPr>
        <sz val="7"/>
        <color rgb="FF000000"/>
        <rFont val="Arial"/>
        <family val="2"/>
      </rPr>
      <t>RDIODE</t>
    </r>
    <phoneticPr fontId="1" type="noConversion"/>
  </si>
  <si>
    <t>V</t>
    <phoneticPr fontId="1" type="noConversion"/>
  </si>
  <si>
    <r>
      <rPr>
        <sz val="10"/>
        <color rgb="FF000000"/>
        <rFont val="宋体"/>
        <family val="3"/>
        <charset val="134"/>
      </rPr>
      <t>控制芯片峰值电流最大取样电压：</t>
    </r>
    <r>
      <rPr>
        <sz val="10"/>
        <color rgb="FF000000"/>
        <rFont val="Arial"/>
        <family val="2"/>
      </rPr>
      <t>Vcsth</t>
    </r>
    <phoneticPr fontId="1" type="noConversion"/>
  </si>
  <si>
    <r>
      <rPr>
        <sz val="10"/>
        <color rgb="FF000000"/>
        <rFont val="宋体"/>
        <family val="3"/>
        <charset val="134"/>
      </rPr>
      <t>取样电阻计算：</t>
    </r>
    <r>
      <rPr>
        <sz val="10"/>
        <color rgb="FF000000"/>
        <rFont val="Arial"/>
        <family val="2"/>
      </rPr>
      <t>R</t>
    </r>
    <r>
      <rPr>
        <sz val="7"/>
        <color rgb="FF000000"/>
        <rFont val="Arial"/>
        <family val="2"/>
      </rPr>
      <t>Sense</t>
    </r>
    <phoneticPr fontId="1" type="noConversion"/>
  </si>
  <si>
    <t>Ω</t>
    <phoneticPr fontId="1" type="noConversion"/>
  </si>
  <si>
    <r>
      <rPr>
        <sz val="10"/>
        <color rgb="FF000000"/>
        <rFont val="宋体"/>
        <family val="3"/>
        <charset val="134"/>
      </rPr>
      <t>最终选择取样电阻值：</t>
    </r>
    <r>
      <rPr>
        <sz val="10"/>
        <color rgb="FF000000"/>
        <rFont val="Arial"/>
        <family val="2"/>
      </rPr>
      <t>R</t>
    </r>
    <r>
      <rPr>
        <sz val="7"/>
        <color rgb="FF000000"/>
        <rFont val="Arial"/>
        <family val="2"/>
      </rPr>
      <t>Sense</t>
    </r>
    <phoneticPr fontId="1" type="noConversion"/>
  </si>
  <si>
    <t>A</t>
    <phoneticPr fontId="1" type="noConversion"/>
  </si>
  <si>
    <r>
      <rPr>
        <sz val="10"/>
        <color rgb="FF000000"/>
        <rFont val="宋体"/>
        <family val="3"/>
        <charset val="134"/>
      </rPr>
      <t>初级最大峰值电流：</t>
    </r>
    <r>
      <rPr>
        <sz val="10"/>
        <color rgb="FF000000"/>
        <rFont val="Arial"/>
        <family val="2"/>
      </rPr>
      <t>I</t>
    </r>
    <r>
      <rPr>
        <sz val="7"/>
        <color rgb="FF000000"/>
        <rFont val="Arial"/>
        <family val="2"/>
      </rPr>
      <t>LPK</t>
    </r>
    <phoneticPr fontId="1" type="noConversion"/>
  </si>
  <si>
    <t>A</t>
    <phoneticPr fontId="1" type="noConversion"/>
  </si>
  <si>
    <r>
      <t>次级最大有效值电流：I</t>
    </r>
    <r>
      <rPr>
        <sz val="7"/>
        <color rgb="FF000000"/>
        <rFont val="宋体"/>
        <family val="3"/>
        <charset val="134"/>
      </rPr>
      <t>SRMS</t>
    </r>
    <phoneticPr fontId="1" type="noConversion"/>
  </si>
  <si>
    <t>A</t>
    <phoneticPr fontId="1" type="noConversion"/>
  </si>
  <si>
    <r>
      <rPr>
        <sz val="10"/>
        <color rgb="FF000000"/>
        <rFont val="宋体"/>
        <family val="3"/>
        <charset val="134"/>
      </rPr>
      <t>最大过冲电压：△</t>
    </r>
    <r>
      <rPr>
        <sz val="10"/>
        <color rgb="FF000000"/>
        <rFont val="Arial"/>
        <family val="2"/>
      </rPr>
      <t>V</t>
    </r>
    <phoneticPr fontId="1" type="noConversion"/>
  </si>
  <si>
    <t>V</t>
    <phoneticPr fontId="1" type="noConversion"/>
  </si>
  <si>
    <r>
      <t>周期时钟数：n</t>
    </r>
    <r>
      <rPr>
        <sz val="7"/>
        <color rgb="FF000000"/>
        <rFont val="宋体"/>
        <family val="3"/>
        <charset val="134"/>
      </rPr>
      <t>cp</t>
    </r>
    <phoneticPr fontId="1" type="noConversion"/>
  </si>
  <si>
    <r>
      <t>输出电容容量：C</t>
    </r>
    <r>
      <rPr>
        <sz val="7"/>
        <color rgb="FF000000"/>
        <rFont val="宋体"/>
        <family val="3"/>
        <charset val="134"/>
      </rPr>
      <t>OUT</t>
    </r>
    <phoneticPr fontId="1" type="noConversion"/>
  </si>
  <si>
    <t xml:space="preserve">µF </t>
    <phoneticPr fontId="1" type="noConversion"/>
  </si>
  <si>
    <r>
      <rPr>
        <sz val="10"/>
        <color rgb="FF000000"/>
        <rFont val="宋体"/>
        <family val="3"/>
        <charset val="134"/>
      </rPr>
      <t>最终选择电容容量：</t>
    </r>
    <r>
      <rPr>
        <sz val="10"/>
        <color rgb="FF000000"/>
        <rFont val="Arial"/>
        <family val="2"/>
      </rPr>
      <t>C</t>
    </r>
    <r>
      <rPr>
        <sz val="7"/>
        <color rgb="FF000000"/>
        <rFont val="Arial"/>
        <family val="2"/>
      </rPr>
      <t>OUT</t>
    </r>
    <phoneticPr fontId="1" type="noConversion"/>
  </si>
  <si>
    <t>选择电容并联数量：</t>
    <phoneticPr fontId="1" type="noConversion"/>
  </si>
  <si>
    <r>
      <t>输出电容内阻：R</t>
    </r>
    <r>
      <rPr>
        <sz val="7"/>
        <color rgb="FF000000"/>
        <rFont val="宋体"/>
        <family val="3"/>
        <charset val="134"/>
      </rPr>
      <t>ESR</t>
    </r>
    <phoneticPr fontId="1" type="noConversion"/>
  </si>
  <si>
    <r>
      <t>过零频率的计算：f</t>
    </r>
    <r>
      <rPr>
        <sz val="7"/>
        <color rgb="FF000000"/>
        <rFont val="宋体"/>
        <family val="3"/>
        <charset val="134"/>
      </rPr>
      <t>ZCOUT</t>
    </r>
    <phoneticPr fontId="1" type="noConversion"/>
  </si>
  <si>
    <t>KHz</t>
    <phoneticPr fontId="1" type="noConversion"/>
  </si>
  <si>
    <r>
      <rPr>
        <sz val="10"/>
        <color rgb="FF000000"/>
        <rFont val="宋体"/>
        <family val="3"/>
        <charset val="134"/>
      </rPr>
      <t>输出滤波电感：</t>
    </r>
    <r>
      <rPr>
        <sz val="10"/>
        <color rgb="FF000000"/>
        <rFont val="Arial"/>
        <family val="2"/>
      </rPr>
      <t>L</t>
    </r>
    <r>
      <rPr>
        <sz val="7"/>
        <color rgb="FF000000"/>
        <rFont val="Arial"/>
        <family val="2"/>
      </rPr>
      <t>OUT</t>
    </r>
    <phoneticPr fontId="1" type="noConversion"/>
  </si>
  <si>
    <r>
      <rPr>
        <sz val="10"/>
        <color theme="1"/>
        <rFont val="宋体"/>
        <family val="3"/>
        <charset val="134"/>
      </rPr>
      <t>选择电感后电容容量：</t>
    </r>
    <r>
      <rPr>
        <sz val="10"/>
        <color theme="1"/>
        <rFont val="Arial"/>
        <family val="2"/>
      </rPr>
      <t>C</t>
    </r>
    <r>
      <rPr>
        <sz val="7"/>
        <color theme="1"/>
        <rFont val="Arial"/>
        <family val="2"/>
      </rPr>
      <t>LC</t>
    </r>
    <phoneticPr fontId="1" type="noConversion"/>
  </si>
  <si>
    <r>
      <rPr>
        <sz val="10"/>
        <color rgb="FF000000"/>
        <rFont val="宋体"/>
        <family val="3"/>
        <charset val="134"/>
      </rPr>
      <t>嵌位电压：</t>
    </r>
    <r>
      <rPr>
        <sz val="10"/>
        <color rgb="FF000000"/>
        <rFont val="Arial"/>
        <family val="2"/>
      </rPr>
      <t>V</t>
    </r>
    <r>
      <rPr>
        <sz val="7"/>
        <color rgb="FF000000"/>
        <rFont val="Arial"/>
        <family val="2"/>
      </rPr>
      <t>Clamp</t>
    </r>
    <phoneticPr fontId="1" type="noConversion"/>
  </si>
  <si>
    <r>
      <rPr>
        <sz val="10"/>
        <color rgb="FF000000"/>
        <rFont val="宋体"/>
        <family val="3"/>
        <charset val="134"/>
      </rPr>
      <t>场效应管耐压：</t>
    </r>
    <r>
      <rPr>
        <sz val="10"/>
        <color rgb="FF000000"/>
        <rFont val="Arial"/>
        <family val="2"/>
      </rPr>
      <t>V</t>
    </r>
    <r>
      <rPr>
        <sz val="7"/>
        <color rgb="FF000000"/>
        <rFont val="Arial"/>
        <family val="2"/>
      </rPr>
      <t>(BR)DSS</t>
    </r>
    <phoneticPr fontId="1" type="noConversion"/>
  </si>
  <si>
    <r>
      <rPr>
        <sz val="10"/>
        <color rgb="FF000000"/>
        <rFont val="宋体"/>
        <family val="3"/>
        <charset val="134"/>
      </rPr>
      <t>二极管箝位电压：</t>
    </r>
    <r>
      <rPr>
        <sz val="10"/>
        <color rgb="FF000000"/>
        <rFont val="Arial"/>
        <family val="2"/>
      </rPr>
      <t>V</t>
    </r>
    <r>
      <rPr>
        <sz val="7"/>
        <color rgb="FF000000"/>
        <rFont val="Arial"/>
        <family val="2"/>
      </rPr>
      <t>R</t>
    </r>
    <phoneticPr fontId="1" type="noConversion"/>
  </si>
  <si>
    <r>
      <rPr>
        <sz val="10"/>
        <color rgb="FF000000"/>
        <rFont val="宋体"/>
        <family val="3"/>
        <charset val="134"/>
      </rPr>
      <t>变压器漏感：</t>
    </r>
    <r>
      <rPr>
        <sz val="10"/>
        <color rgb="FF000000"/>
        <rFont val="Arial"/>
        <family val="2"/>
      </rPr>
      <t>L</t>
    </r>
    <r>
      <rPr>
        <sz val="7"/>
        <color rgb="FF000000"/>
        <rFont val="Arial"/>
        <family val="2"/>
      </rPr>
      <t>LK</t>
    </r>
    <phoneticPr fontId="1" type="noConversion"/>
  </si>
  <si>
    <r>
      <rPr>
        <sz val="10"/>
        <color rgb="FF000000"/>
        <rFont val="宋体"/>
        <family val="3"/>
        <charset val="134"/>
      </rPr>
      <t>箝位电容容量：</t>
    </r>
    <r>
      <rPr>
        <sz val="10"/>
        <color rgb="FF000000"/>
        <rFont val="Arial"/>
        <family val="2"/>
      </rPr>
      <t>C</t>
    </r>
    <r>
      <rPr>
        <sz val="7"/>
        <color rgb="FF000000"/>
        <rFont val="Arial"/>
        <family val="2"/>
      </rPr>
      <t>Clamp</t>
    </r>
    <phoneticPr fontId="1" type="noConversion"/>
  </si>
  <si>
    <r>
      <rPr>
        <sz val="10"/>
        <color rgb="FF000000"/>
        <rFont val="宋体"/>
        <family val="3"/>
        <charset val="134"/>
      </rPr>
      <t>最终选择箝位电容容量：</t>
    </r>
    <r>
      <rPr>
        <sz val="10"/>
        <color rgb="FF000000"/>
        <rFont val="Arial"/>
        <family val="2"/>
      </rPr>
      <t>C</t>
    </r>
    <r>
      <rPr>
        <sz val="7"/>
        <color rgb="FF000000"/>
        <rFont val="Arial"/>
        <family val="2"/>
      </rPr>
      <t>Clamp</t>
    </r>
    <phoneticPr fontId="1" type="noConversion"/>
  </si>
  <si>
    <t xml:space="preserve">nF </t>
    <phoneticPr fontId="1" type="noConversion"/>
  </si>
  <si>
    <t>KΩ</t>
    <phoneticPr fontId="1" type="noConversion"/>
  </si>
  <si>
    <r>
      <rPr>
        <sz val="10"/>
        <color rgb="FF000000"/>
        <rFont val="宋体"/>
        <family val="3"/>
        <charset val="134"/>
      </rPr>
      <t>箝位电阻：</t>
    </r>
    <r>
      <rPr>
        <sz val="10"/>
        <color rgb="FF000000"/>
        <rFont val="Arial"/>
        <family val="2"/>
      </rPr>
      <t>R</t>
    </r>
    <r>
      <rPr>
        <sz val="7"/>
        <color rgb="FF000000"/>
        <rFont val="Arial"/>
        <family val="2"/>
      </rPr>
      <t>Clamp</t>
    </r>
    <phoneticPr fontId="1" type="noConversion"/>
  </si>
  <si>
    <r>
      <t>最终选择箝位电阻：R</t>
    </r>
    <r>
      <rPr>
        <sz val="7"/>
        <color rgb="FF000000"/>
        <rFont val="宋体"/>
        <family val="3"/>
        <charset val="134"/>
      </rPr>
      <t>Clamp</t>
    </r>
    <phoneticPr fontId="1" type="noConversion"/>
  </si>
  <si>
    <t>另一种经验估算方法：</t>
    <phoneticPr fontId="1" type="noConversion"/>
  </si>
  <si>
    <t>初级取样电阻选择：</t>
    <phoneticPr fontId="1" type="noConversion"/>
  </si>
  <si>
    <t>导线的计算：</t>
    <phoneticPr fontId="1" type="noConversion"/>
  </si>
  <si>
    <r>
      <rPr>
        <b/>
        <sz val="10"/>
        <color rgb="FF000000"/>
        <rFont val="宋体"/>
        <family val="3"/>
        <charset val="134"/>
      </rPr>
      <t>输出电容计算：</t>
    </r>
    <phoneticPr fontId="1" type="noConversion"/>
  </si>
  <si>
    <t>计算输出电感及后面滤波电容选取：</t>
    <phoneticPr fontId="1" type="noConversion"/>
  </si>
  <si>
    <r>
      <rPr>
        <sz val="9"/>
        <color theme="1"/>
        <rFont val="宋体"/>
        <family val="2"/>
        <charset val="134"/>
      </rPr>
      <t>已知条件</t>
    </r>
    <phoneticPr fontId="1" type="noConversion"/>
  </si>
  <si>
    <r>
      <rPr>
        <sz val="9"/>
        <color theme="1"/>
        <rFont val="宋体"/>
        <family val="2"/>
        <charset val="134"/>
      </rPr>
      <t>计算结果</t>
    </r>
    <phoneticPr fontId="1" type="noConversion"/>
  </si>
  <si>
    <r>
      <rPr>
        <sz val="9"/>
        <color theme="1"/>
        <rFont val="宋体"/>
        <family val="2"/>
        <charset val="134"/>
      </rPr>
      <t>根据计算结果选择</t>
    </r>
    <phoneticPr fontId="1" type="noConversion"/>
  </si>
  <si>
    <t>输入条件：</t>
    <phoneticPr fontId="1" type="noConversion"/>
  </si>
  <si>
    <r>
      <rPr>
        <sz val="10"/>
        <color rgb="FF000000"/>
        <rFont val="宋体"/>
        <family val="3"/>
        <charset val="134"/>
      </rPr>
      <t>最小输入交流电压</t>
    </r>
    <r>
      <rPr>
        <sz val="10"/>
        <color rgb="FF000000"/>
        <rFont val="Arial"/>
        <family val="2"/>
      </rPr>
      <t>: V</t>
    </r>
    <r>
      <rPr>
        <sz val="7"/>
        <color rgb="FF000000"/>
        <rFont val="Arial"/>
        <family val="2"/>
      </rPr>
      <t>AC min</t>
    </r>
    <phoneticPr fontId="1" type="noConversion"/>
  </si>
  <si>
    <r>
      <rPr>
        <sz val="10"/>
        <color rgb="FF000000"/>
        <rFont val="宋体"/>
        <family val="3"/>
        <charset val="134"/>
      </rPr>
      <t>最大输入交流电压</t>
    </r>
    <r>
      <rPr>
        <sz val="10"/>
        <color rgb="FF000000"/>
        <rFont val="Arial"/>
        <family val="2"/>
      </rPr>
      <t>: V</t>
    </r>
    <r>
      <rPr>
        <sz val="7"/>
        <color rgb="FF000000"/>
        <rFont val="Arial"/>
        <family val="2"/>
      </rPr>
      <t>AC max</t>
    </r>
    <phoneticPr fontId="1" type="noConversion"/>
  </si>
  <si>
    <t>反激式参数计算</t>
    <phoneticPr fontId="1" type="noConversion"/>
  </si>
  <si>
    <t>作者：cdhzdz</t>
    <phoneticPr fontId="1" type="noConversion"/>
  </si>
  <si>
    <r>
      <rPr>
        <sz val="10"/>
        <color rgb="FF000000"/>
        <rFont val="宋体"/>
        <family val="3"/>
        <charset val="134"/>
      </rPr>
      <t>交流频率</t>
    </r>
    <r>
      <rPr>
        <sz val="10"/>
        <color rgb="FF000000"/>
        <rFont val="Arial"/>
        <family val="2"/>
      </rPr>
      <t>: f</t>
    </r>
    <r>
      <rPr>
        <sz val="7"/>
        <color rgb="FF000000"/>
        <rFont val="Arial"/>
        <family val="2"/>
      </rPr>
      <t>AC</t>
    </r>
    <phoneticPr fontId="1" type="noConversion"/>
  </si>
  <si>
    <r>
      <rPr>
        <sz val="10"/>
        <color rgb="FF000000"/>
        <rFont val="宋体"/>
        <family val="3"/>
        <charset val="134"/>
      </rPr>
      <t>最大输出功率</t>
    </r>
    <r>
      <rPr>
        <sz val="10"/>
        <color rgb="FF000000"/>
        <rFont val="Arial"/>
        <family val="2"/>
      </rPr>
      <t>: P</t>
    </r>
    <r>
      <rPr>
        <sz val="7"/>
        <color rgb="FF000000"/>
        <rFont val="Arial"/>
        <family val="2"/>
      </rPr>
      <t>OUT max</t>
    </r>
    <phoneticPr fontId="1" type="noConversion"/>
  </si>
  <si>
    <r>
      <rPr>
        <sz val="10"/>
        <color rgb="FF000000"/>
        <rFont val="宋体"/>
        <family val="3"/>
        <charset val="134"/>
      </rPr>
      <t>主要输出功率</t>
    </r>
    <r>
      <rPr>
        <sz val="10"/>
        <color rgb="FF000000"/>
        <rFont val="Arial"/>
        <family val="2"/>
      </rPr>
      <t>: P</t>
    </r>
    <r>
      <rPr>
        <sz val="7"/>
        <color rgb="FF000000"/>
        <rFont val="Arial"/>
        <family val="2"/>
      </rPr>
      <t>OUT nom</t>
    </r>
    <phoneticPr fontId="1" type="noConversion"/>
  </si>
  <si>
    <r>
      <rPr>
        <sz val="10"/>
        <color rgb="FF000000"/>
        <rFont val="宋体"/>
        <family val="3"/>
        <charset val="134"/>
      </rPr>
      <t>最小输出功率</t>
    </r>
    <r>
      <rPr>
        <sz val="10"/>
        <color rgb="FF000000"/>
        <rFont val="Arial"/>
        <family val="2"/>
      </rPr>
      <t>: P</t>
    </r>
    <r>
      <rPr>
        <sz val="7"/>
        <color rgb="FF000000"/>
        <rFont val="Arial"/>
        <family val="2"/>
      </rPr>
      <t>OUT min</t>
    </r>
    <phoneticPr fontId="1" type="noConversion"/>
  </si>
  <si>
    <r>
      <rPr>
        <sz val="10"/>
        <color rgb="FF000000"/>
        <rFont val="宋体"/>
        <family val="3"/>
        <charset val="134"/>
      </rPr>
      <t>输出电压</t>
    </r>
    <r>
      <rPr>
        <sz val="10"/>
        <color rgb="FF000000"/>
        <rFont val="Arial"/>
        <family val="2"/>
      </rPr>
      <t>: V</t>
    </r>
    <r>
      <rPr>
        <sz val="7"/>
        <color rgb="FF000000"/>
        <rFont val="Arial"/>
        <family val="2"/>
      </rPr>
      <t>OUT</t>
    </r>
    <phoneticPr fontId="1" type="noConversion"/>
  </si>
  <si>
    <r>
      <rPr>
        <sz val="10"/>
        <color rgb="FF000000"/>
        <rFont val="宋体"/>
        <family val="3"/>
        <charset val="134"/>
      </rPr>
      <t>输出纹波电压</t>
    </r>
    <r>
      <rPr>
        <sz val="10"/>
        <color rgb="FF000000"/>
        <rFont val="Arial"/>
        <family val="2"/>
      </rPr>
      <t>: V</t>
    </r>
    <r>
      <rPr>
        <sz val="7"/>
        <color rgb="FF000000"/>
        <rFont val="Arial"/>
        <family val="2"/>
      </rPr>
      <t>OUT Ripple</t>
    </r>
    <phoneticPr fontId="1" type="noConversion"/>
  </si>
  <si>
    <r>
      <rPr>
        <sz val="10"/>
        <color rgb="FF000000"/>
        <rFont val="宋体"/>
        <family val="3"/>
        <charset val="134"/>
      </rPr>
      <t>反射电压</t>
    </r>
    <r>
      <rPr>
        <sz val="10"/>
        <color rgb="FF000000"/>
        <rFont val="Arial"/>
        <family val="2"/>
      </rPr>
      <t>: V</t>
    </r>
    <r>
      <rPr>
        <sz val="7"/>
        <color rgb="FF000000"/>
        <rFont val="Arial"/>
        <family val="2"/>
      </rPr>
      <t>Rmax</t>
    </r>
    <phoneticPr fontId="1" type="noConversion"/>
  </si>
  <si>
    <r>
      <rPr>
        <sz val="10"/>
        <color rgb="FF000000"/>
        <rFont val="宋体"/>
        <family val="3"/>
        <charset val="134"/>
      </rPr>
      <t>效率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宋体"/>
        <family val="3"/>
        <charset val="134"/>
      </rPr>
      <t>η</t>
    </r>
    <phoneticPr fontId="1" type="noConversion"/>
  </si>
  <si>
    <r>
      <rPr>
        <sz val="10"/>
        <color rgb="FF000000"/>
        <rFont val="宋体"/>
        <family val="3"/>
        <charset val="134"/>
      </rPr>
      <t>直流输入纹波电压</t>
    </r>
    <r>
      <rPr>
        <sz val="10"/>
        <color rgb="FF000000"/>
        <rFont val="Arial"/>
        <family val="2"/>
      </rPr>
      <t>: V</t>
    </r>
    <r>
      <rPr>
        <sz val="7"/>
        <color rgb="FF000000"/>
        <rFont val="Arial"/>
        <family val="2"/>
      </rPr>
      <t>DC IN Ripple</t>
    </r>
    <phoneticPr fontId="1" type="noConversion"/>
  </si>
  <si>
    <r>
      <rPr>
        <sz val="10"/>
        <color rgb="FF000000"/>
        <rFont val="宋体"/>
        <family val="3"/>
        <charset val="134"/>
      </rPr>
      <t>辅助电压</t>
    </r>
    <r>
      <rPr>
        <sz val="10"/>
        <color rgb="FF000000"/>
        <rFont val="Arial"/>
        <family val="2"/>
      </rPr>
      <t>: V</t>
    </r>
    <r>
      <rPr>
        <sz val="7"/>
        <color rgb="FF000000"/>
        <rFont val="Arial"/>
        <family val="2"/>
      </rPr>
      <t>Aux</t>
    </r>
    <phoneticPr fontId="1" type="noConversion"/>
  </si>
  <si>
    <r>
      <rPr>
        <sz val="10"/>
        <color rgb="FF000000"/>
        <rFont val="宋体"/>
        <family val="3"/>
        <charset val="134"/>
      </rPr>
      <t>光耦增益</t>
    </r>
    <r>
      <rPr>
        <sz val="10"/>
        <color rgb="FF000000"/>
        <rFont val="Arial"/>
        <family val="2"/>
      </rPr>
      <t>: G</t>
    </r>
    <r>
      <rPr>
        <sz val="7"/>
        <color rgb="FF000000"/>
        <rFont val="Arial"/>
        <family val="2"/>
      </rPr>
      <t>C</t>
    </r>
    <phoneticPr fontId="1" type="noConversion"/>
  </si>
  <si>
    <r>
      <rPr>
        <sz val="10"/>
        <color rgb="FF000000"/>
        <rFont val="宋体"/>
        <family val="3"/>
        <charset val="134"/>
      </rPr>
      <t>工作频率：</t>
    </r>
    <r>
      <rPr>
        <sz val="10"/>
        <color rgb="FF000000"/>
        <rFont val="Arial"/>
        <family val="2"/>
      </rPr>
      <t>f</t>
    </r>
    <phoneticPr fontId="1" type="noConversion"/>
  </si>
  <si>
    <r>
      <rPr>
        <sz val="10"/>
        <color rgb="FF000000"/>
        <rFont val="宋体"/>
        <family val="3"/>
        <charset val="134"/>
      </rPr>
      <t>最大输入功率</t>
    </r>
    <r>
      <rPr>
        <sz val="10"/>
        <color rgb="FF000000"/>
        <rFont val="Arial"/>
        <family val="2"/>
      </rPr>
      <t>: P</t>
    </r>
    <r>
      <rPr>
        <sz val="7"/>
        <color rgb="FF000000"/>
        <rFont val="Arial"/>
        <family val="2"/>
      </rPr>
      <t>IN</t>
    </r>
    <r>
      <rPr>
        <sz val="10"/>
        <color rgb="FF000000"/>
        <rFont val="Arial"/>
        <family val="2"/>
      </rPr>
      <t xml:space="preserve"> max</t>
    </r>
    <phoneticPr fontId="1" type="noConversion"/>
  </si>
  <si>
    <r>
      <rPr>
        <sz val="10"/>
        <color rgb="FF000000"/>
        <rFont val="宋体"/>
        <family val="3"/>
        <charset val="134"/>
      </rPr>
      <t>次级最大峰值电流：</t>
    </r>
    <r>
      <rPr>
        <sz val="10"/>
        <color rgb="FF000000"/>
        <rFont val="Arial"/>
        <family val="2"/>
      </rPr>
      <t>I</t>
    </r>
    <r>
      <rPr>
        <sz val="7"/>
        <color rgb="FF000000"/>
        <rFont val="宋体"/>
        <family val="3"/>
        <charset val="134"/>
      </rPr>
      <t>SPK</t>
    </r>
    <phoneticPr fontId="1" type="noConversion"/>
  </si>
  <si>
    <r>
      <t>RCD</t>
    </r>
    <r>
      <rPr>
        <b/>
        <sz val="10"/>
        <color rgb="FF000000"/>
        <rFont val="宋体"/>
        <family val="3"/>
        <charset val="134"/>
      </rPr>
      <t>箝位网络计算：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</si>
</sst>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"/>
  </numFmts>
  <fonts count="4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7"/>
      <color theme="1"/>
      <name val="宋体"/>
      <family val="3"/>
      <charset val="134"/>
      <scheme val="minor"/>
    </font>
    <font>
      <sz val="7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Arial"/>
      <family val="2"/>
    </font>
    <font>
      <sz val="11"/>
      <color rgb="FF000000"/>
      <name val="宋体"/>
      <family val="2"/>
      <charset val="134"/>
    </font>
    <font>
      <b/>
      <sz val="7"/>
      <color theme="1"/>
      <name val="宋体"/>
      <family val="3"/>
      <charset val="134"/>
      <scheme val="minor"/>
    </font>
    <font>
      <b/>
      <sz val="10"/>
      <color rgb="FF000000"/>
      <name val="Arial"/>
      <family val="2"/>
    </font>
    <font>
      <sz val="11"/>
      <color theme="1"/>
      <name val="宋体"/>
      <family val="2"/>
      <charset val="134"/>
    </font>
    <font>
      <sz val="10"/>
      <color theme="1"/>
      <name val="宋体"/>
      <family val="3"/>
      <charset val="134"/>
    </font>
    <font>
      <b/>
      <sz val="12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sz val="11"/>
      <name val="新細明體"/>
      <family val="1"/>
    </font>
    <font>
      <b/>
      <sz val="10"/>
      <color indexed="8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b/>
      <vertAlign val="subscript"/>
      <sz val="10"/>
      <color indexed="8"/>
      <name val="宋体"/>
      <family val="3"/>
      <charset val="134"/>
    </font>
    <font>
      <b/>
      <vertAlign val="superscript"/>
      <sz val="10"/>
      <color indexed="8"/>
      <name val="宋体"/>
      <family val="3"/>
      <charset val="134"/>
    </font>
    <font>
      <b/>
      <vertAlign val="superscript"/>
      <sz val="10"/>
      <color indexed="12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2"/>
      <charset val="134"/>
    </font>
    <font>
      <sz val="9"/>
      <color rgb="FF333333"/>
      <name val="Microsoft YaHei ΢ȭхڢ  ڌ墠 ˎ̥"/>
      <family val="3"/>
      <charset val="134"/>
    </font>
    <font>
      <sz val="9"/>
      <color rgb="FF333333"/>
      <name val="Arial"/>
      <family val="2"/>
    </font>
    <font>
      <sz val="7"/>
      <color rgb="FF333333"/>
      <name val="Arial"/>
      <family val="2"/>
    </font>
    <font>
      <sz val="7"/>
      <color theme="1"/>
      <name val="Arial"/>
      <family val="2"/>
    </font>
    <font>
      <sz val="10"/>
      <color indexed="8"/>
      <name val="Arial"/>
      <family val="2"/>
    </font>
    <font>
      <sz val="10"/>
      <color rgb="FF333333"/>
      <name val="Arial"/>
      <family val="2"/>
    </font>
    <font>
      <sz val="10"/>
      <color theme="1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12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63377788628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9" fillId="0" borderId="0"/>
  </cellStyleXfs>
  <cellXfs count="100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2" fillId="4" borderId="0" xfId="0" applyFont="1" applyFill="1" applyBorder="1">
      <alignment vertical="center"/>
    </xf>
    <xf numFmtId="0" fontId="20" fillId="0" borderId="0" xfId="1" applyFont="1" applyFill="1" applyAlignment="1">
      <alignment horizontal="centerContinuous"/>
    </xf>
    <xf numFmtId="0" fontId="21" fillId="0" borderId="0" xfId="1" applyFont="1" applyFill="1" applyAlignment="1">
      <alignment horizontal="centerContinuous"/>
    </xf>
    <xf numFmtId="0" fontId="0" fillId="0" borderId="1" xfId="0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20" fillId="0" borderId="6" xfId="1" applyFont="1" applyFill="1" applyBorder="1" applyAlignment="1">
      <alignment horizontal="center"/>
    </xf>
    <xf numFmtId="0" fontId="20" fillId="0" borderId="6" xfId="1" applyFont="1" applyFill="1" applyBorder="1" applyAlignment="1">
      <alignment horizontal="center" vertical="center"/>
    </xf>
    <xf numFmtId="0" fontId="21" fillId="0" borderId="6" xfId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0" fillId="0" borderId="2" xfId="1" applyFont="1" applyFill="1" applyBorder="1" applyAlignment="1"/>
    <xf numFmtId="0" fontId="20" fillId="0" borderId="3" xfId="1" applyFont="1" applyFill="1" applyBorder="1" applyAlignment="1"/>
    <xf numFmtId="0" fontId="20" fillId="0" borderId="3" xfId="1" applyFont="1" applyFill="1" applyBorder="1" applyAlignment="1">
      <alignment horizontal="center"/>
    </xf>
    <xf numFmtId="0" fontId="20" fillId="0" borderId="3" xfId="1" applyFont="1" applyFill="1" applyBorder="1" applyAlignment="1">
      <alignment horizontal="center" vertical="center"/>
    </xf>
    <xf numFmtId="0" fontId="21" fillId="0" borderId="3" xfId="1" applyFont="1" applyFill="1" applyBorder="1" applyAlignment="1">
      <alignment horizontal="center" vertical="center"/>
    </xf>
    <xf numFmtId="0" fontId="20" fillId="0" borderId="4" xfId="1" applyFont="1" applyFill="1" applyBorder="1" applyAlignment="1">
      <alignment horizontal="center" vertical="center"/>
    </xf>
    <xf numFmtId="0" fontId="26" fillId="0" borderId="5" xfId="1" applyFont="1" applyFill="1" applyBorder="1"/>
    <xf numFmtId="176" fontId="26" fillId="0" borderId="5" xfId="1" applyNumberFormat="1" applyFont="1" applyFill="1" applyBorder="1" applyAlignment="1">
      <alignment horizontal="left"/>
    </xf>
    <xf numFmtId="2" fontId="21" fillId="0" borderId="5" xfId="1" applyNumberFormat="1" applyFont="1" applyFill="1" applyBorder="1" applyAlignment="1">
      <alignment horizontal="left"/>
    </xf>
    <xf numFmtId="2" fontId="26" fillId="0" borderId="5" xfId="1" applyNumberFormat="1" applyFont="1" applyFill="1" applyBorder="1" applyAlignment="1">
      <alignment horizontal="left"/>
    </xf>
    <xf numFmtId="0" fontId="26" fillId="0" borderId="5" xfId="1" applyFont="1" applyFill="1" applyBorder="1" applyAlignment="1">
      <alignment horizontal="center"/>
    </xf>
    <xf numFmtId="0" fontId="26" fillId="0" borderId="7" xfId="1" applyFont="1" applyFill="1" applyBorder="1"/>
    <xf numFmtId="176" fontId="26" fillId="0" borderId="7" xfId="1" applyNumberFormat="1" applyFont="1" applyFill="1" applyBorder="1" applyAlignment="1">
      <alignment horizontal="left"/>
    </xf>
    <xf numFmtId="2" fontId="21" fillId="0" borderId="7" xfId="1" applyNumberFormat="1" applyFont="1" applyFill="1" applyBorder="1" applyAlignment="1">
      <alignment horizontal="left"/>
    </xf>
    <xf numFmtId="2" fontId="26" fillId="0" borderId="7" xfId="1" applyNumberFormat="1" applyFont="1" applyFill="1" applyBorder="1" applyAlignment="1">
      <alignment horizontal="left"/>
    </xf>
    <xf numFmtId="0" fontId="26" fillId="0" borderId="7" xfId="1" applyFont="1" applyFill="1" applyBorder="1" applyAlignment="1">
      <alignment horizontal="center"/>
    </xf>
    <xf numFmtId="0" fontId="26" fillId="0" borderId="1" xfId="1" applyFont="1" applyFill="1" applyBorder="1"/>
    <xf numFmtId="176" fontId="26" fillId="0" borderId="1" xfId="1" applyNumberFormat="1" applyFont="1" applyFill="1" applyBorder="1" applyAlignment="1">
      <alignment horizontal="left"/>
    </xf>
    <xf numFmtId="2" fontId="21" fillId="0" borderId="1" xfId="1" applyNumberFormat="1" applyFont="1" applyFill="1" applyBorder="1" applyAlignment="1">
      <alignment horizontal="left"/>
    </xf>
    <xf numFmtId="2" fontId="26" fillId="0" borderId="1" xfId="1" applyNumberFormat="1" applyFont="1" applyFill="1" applyBorder="1" applyAlignment="1">
      <alignment horizontal="left"/>
    </xf>
    <xf numFmtId="0" fontId="26" fillId="0" borderId="1" xfId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0" fillId="0" borderId="3" xfId="1" applyFont="1" applyFill="1" applyBorder="1"/>
    <xf numFmtId="0" fontId="26" fillId="0" borderId="3" xfId="1" applyFont="1" applyFill="1" applyBorder="1"/>
    <xf numFmtId="176" fontId="26" fillId="0" borderId="3" xfId="1" applyNumberFormat="1" applyFont="1" applyFill="1" applyBorder="1" applyAlignment="1">
      <alignment horizontal="left"/>
    </xf>
    <xf numFmtId="2" fontId="21" fillId="0" borderId="3" xfId="1" applyNumberFormat="1" applyFont="1" applyFill="1" applyBorder="1" applyAlignment="1">
      <alignment horizontal="left"/>
    </xf>
    <xf numFmtId="2" fontId="26" fillId="0" borderId="3" xfId="1" applyNumberFormat="1" applyFont="1" applyFill="1" applyBorder="1" applyAlignment="1">
      <alignment horizontal="left"/>
    </xf>
    <xf numFmtId="0" fontId="26" fillId="0" borderId="3" xfId="1" applyFont="1" applyFill="1" applyBorder="1" applyAlignment="1">
      <alignment horizontal="center"/>
    </xf>
    <xf numFmtId="0" fontId="26" fillId="0" borderId="4" xfId="1" applyFont="1" applyFill="1" applyBorder="1"/>
    <xf numFmtId="0" fontId="26" fillId="0" borderId="5" xfId="1" quotePrefix="1" applyFont="1" applyFill="1" applyBorder="1" applyAlignment="1">
      <alignment horizontal="center"/>
    </xf>
    <xf numFmtId="0" fontId="26" fillId="0" borderId="7" xfId="1" quotePrefix="1" applyFont="1" applyFill="1" applyBorder="1" applyAlignment="1">
      <alignment horizontal="center"/>
    </xf>
    <xf numFmtId="0" fontId="26" fillId="0" borderId="7" xfId="1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14" fontId="26" fillId="0" borderId="7" xfId="1" quotePrefix="1" applyNumberFormat="1" applyFont="1" applyFill="1" applyBorder="1" applyAlignment="1">
      <alignment horizontal="center"/>
    </xf>
    <xf numFmtId="14" fontId="26" fillId="0" borderId="7" xfId="1" applyNumberFormat="1" applyFont="1" applyFill="1" applyBorder="1" applyAlignment="1">
      <alignment horizontal="center"/>
    </xf>
    <xf numFmtId="0" fontId="26" fillId="0" borderId="6" xfId="1" applyFont="1" applyFill="1" applyBorder="1"/>
    <xf numFmtId="176" fontId="26" fillId="0" borderId="6" xfId="1" applyNumberFormat="1" applyFont="1" applyFill="1" applyBorder="1" applyAlignment="1">
      <alignment horizontal="left"/>
    </xf>
    <xf numFmtId="2" fontId="21" fillId="0" borderId="6" xfId="1" applyNumberFormat="1" applyFont="1" applyFill="1" applyBorder="1" applyAlignment="1">
      <alignment horizontal="left"/>
    </xf>
    <xf numFmtId="2" fontId="26" fillId="0" borderId="6" xfId="1" applyNumberFormat="1" applyFont="1" applyFill="1" applyBorder="1" applyAlignment="1">
      <alignment horizontal="left"/>
    </xf>
    <xf numFmtId="0" fontId="26" fillId="0" borderId="6" xfId="1" applyFont="1" applyFill="1" applyBorder="1" applyAlignment="1">
      <alignment horizontal="center"/>
    </xf>
    <xf numFmtId="177" fontId="26" fillId="0" borderId="5" xfId="1" applyNumberFormat="1" applyFont="1" applyFill="1" applyBorder="1" applyAlignment="1">
      <alignment horizontal="center"/>
    </xf>
    <xf numFmtId="0" fontId="26" fillId="0" borderId="7" xfId="1" applyFont="1" applyFill="1" applyBorder="1" applyAlignment="1">
      <alignment horizontal="center" vertical="center"/>
    </xf>
    <xf numFmtId="0" fontId="26" fillId="0" borderId="7" xfId="1" applyFont="1" applyFill="1" applyBorder="1" applyAlignment="1">
      <alignment horizontal="left" vertical="center"/>
    </xf>
    <xf numFmtId="0" fontId="26" fillId="0" borderId="6" xfId="1" applyFont="1" applyFill="1" applyBorder="1" applyAlignment="1">
      <alignment horizontal="center" vertical="center"/>
    </xf>
    <xf numFmtId="0" fontId="26" fillId="0" borderId="6" xfId="1" applyFont="1" applyFill="1" applyBorder="1" applyAlignment="1">
      <alignment horizontal="left"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31" fillId="0" borderId="0" xfId="0" applyFont="1">
      <alignment vertical="center"/>
    </xf>
    <xf numFmtId="0" fontId="28" fillId="0" borderId="0" xfId="0" applyFont="1" applyBorder="1">
      <alignment vertical="center"/>
    </xf>
    <xf numFmtId="0" fontId="0" fillId="4" borderId="1" xfId="0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28" fillId="0" borderId="7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 wrapText="1"/>
    </xf>
    <xf numFmtId="0" fontId="28" fillId="0" borderId="0" xfId="0" applyFont="1" applyAlignment="1"/>
    <xf numFmtId="0" fontId="28" fillId="0" borderId="7" xfId="0" applyFont="1" applyBorder="1" applyAlignment="1">
      <alignment horizontal="center"/>
    </xf>
    <xf numFmtId="0" fontId="28" fillId="0" borderId="7" xfId="0" applyNumberFormat="1" applyFont="1" applyBorder="1" applyAlignment="1">
      <alignment horizontal="center" vertical="center"/>
    </xf>
    <xf numFmtId="0" fontId="35" fillId="0" borderId="0" xfId="0" applyFont="1">
      <alignment vertical="center"/>
    </xf>
    <xf numFmtId="0" fontId="36" fillId="6" borderId="7" xfId="0" applyFont="1" applyFill="1" applyBorder="1" applyAlignment="1">
      <alignment horizontal="center" vertical="center"/>
    </xf>
    <xf numFmtId="0" fontId="36" fillId="6" borderId="7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20" fillId="0" borderId="6" xfId="1" applyFont="1" applyFill="1" applyBorder="1" applyAlignment="1"/>
    <xf numFmtId="0" fontId="20" fillId="0" borderId="2" xfId="1" applyFont="1" applyFill="1" applyBorder="1" applyAlignment="1">
      <alignment horizontal="center" vertical="center" wrapText="1"/>
    </xf>
    <xf numFmtId="0" fontId="20" fillId="0" borderId="3" xfId="1" applyFont="1" applyFill="1" applyBorder="1" applyAlignment="1">
      <alignment horizontal="center" vertical="center" wrapText="1"/>
    </xf>
    <xf numFmtId="0" fontId="20" fillId="0" borderId="4" xfId="1" applyFont="1" applyFill="1" applyBorder="1" applyAlignment="1">
      <alignment horizontal="center" vertical="center" wrapText="1"/>
    </xf>
    <xf numFmtId="0" fontId="28" fillId="4" borderId="0" xfId="0" applyFont="1" applyFill="1">
      <alignment vertical="center"/>
    </xf>
    <xf numFmtId="0" fontId="37" fillId="0" borderId="0" xfId="0" applyFont="1" applyBorder="1">
      <alignment vertical="center"/>
    </xf>
    <xf numFmtId="0" fontId="27" fillId="4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2" borderId="0" xfId="0" applyFill="1" applyBorder="1">
      <alignment vertical="center"/>
    </xf>
    <xf numFmtId="0" fontId="38" fillId="0" borderId="0" xfId="0" applyFont="1" applyBorder="1">
      <alignment vertical="center"/>
    </xf>
    <xf numFmtId="0" fontId="40" fillId="0" borderId="0" xfId="0" applyFont="1" applyBorder="1">
      <alignment vertical="center"/>
    </xf>
    <xf numFmtId="0" fontId="2" fillId="3" borderId="0" xfId="0" applyFont="1" applyFill="1" applyBorder="1" applyProtection="1">
      <alignment vertical="center"/>
      <protection locked="0"/>
    </xf>
    <xf numFmtId="0" fontId="2" fillId="2" borderId="0" xfId="0" applyFont="1" applyFill="1" applyBorder="1" applyProtection="1">
      <alignment vertical="center"/>
      <protection locked="0"/>
    </xf>
    <xf numFmtId="0" fontId="2" fillId="0" borderId="0" xfId="0" applyFont="1" applyBorder="1" applyProtection="1">
      <alignment vertical="center"/>
      <protection locked="0"/>
    </xf>
    <xf numFmtId="0" fontId="0" fillId="3" borderId="0" xfId="0" applyFill="1" applyBorder="1" applyAlignment="1" applyProtection="1">
      <alignment horizontal="right" vertical="center"/>
      <protection locked="0"/>
    </xf>
    <xf numFmtId="0" fontId="28" fillId="3" borderId="0" xfId="0" applyFont="1" applyFill="1" applyProtection="1">
      <alignment vertical="center"/>
      <protection locked="0"/>
    </xf>
    <xf numFmtId="0" fontId="28" fillId="2" borderId="0" xfId="0" applyFont="1" applyFill="1" applyProtection="1">
      <alignment vertical="center"/>
      <protection locked="0"/>
    </xf>
    <xf numFmtId="0" fontId="28" fillId="5" borderId="7" xfId="0" applyFont="1" applyFill="1" applyBorder="1" applyAlignment="1" applyProtection="1">
      <alignment horizontal="right" vertical="center"/>
    </xf>
    <xf numFmtId="0" fontId="14" fillId="0" borderId="0" xfId="0" applyFont="1" applyBorder="1" applyProtection="1">
      <alignment vertical="center"/>
      <protection locked="0"/>
    </xf>
    <xf numFmtId="0" fontId="41" fillId="0" borderId="0" xfId="0" applyFont="1" applyBorder="1">
      <alignment vertical="center"/>
    </xf>
  </cellXfs>
  <cellStyles count="2">
    <cellStyle name="常规" xfId="0" builtinId="0"/>
    <cellStyle name="一般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16" fmlaLink="$G$62" max="143" min="1" page="10" val="51"/>
</file>

<file path=xl/ctrlProps/ctrlProp2.xml><?xml version="1.0" encoding="utf-8"?>
<formControlPr xmlns="http://schemas.microsoft.com/office/spreadsheetml/2009/9/main" objectType="Spin" dx="16" fmlaLink="$G$97" max="32" min="1" page="10" val="19"/>
</file>

<file path=xl/ctrlProps/ctrlProp3.xml><?xml version="1.0" encoding="utf-8"?>
<formControlPr xmlns="http://schemas.microsoft.com/office/spreadsheetml/2009/9/main" objectType="Spin" dx="16" fmlaLink="$G$106" max="32" min="1" page="10" val="18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4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19</xdr:row>
      <xdr:rowOff>28575</xdr:rowOff>
    </xdr:from>
    <xdr:to>
      <xdr:col>4</xdr:col>
      <xdr:colOff>352425</xdr:colOff>
      <xdr:row>20</xdr:row>
      <xdr:rowOff>15684</xdr:rowOff>
    </xdr:to>
    <xdr:pic>
      <xdr:nvPicPr>
        <xdr:cNvPr id="2" name="图片 1" descr="C:\Users\yinhui\AppData\Roaming\Tencent\Users\505764250\QQ\WinTemp\RichOle\`XV(A3JTX$PLQ0_YU%SRVE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5372100"/>
          <a:ext cx="962025" cy="3014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666750</xdr:colOff>
      <xdr:row>21</xdr:row>
      <xdr:rowOff>209549</xdr:rowOff>
    </xdr:from>
    <xdr:to>
      <xdr:col>4</xdr:col>
      <xdr:colOff>781050</xdr:colOff>
      <xdr:row>22</xdr:row>
      <xdr:rowOff>266699</xdr:rowOff>
    </xdr:to>
    <xdr:pic>
      <xdr:nvPicPr>
        <xdr:cNvPr id="3" name="图片 2" descr="C:\Users\yinhui\AppData\Roaming\Tencent\Users\505764250\QQ\WinTemp\RichOle\[1N6C])L6D{Z_9U(EW6WLUI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6181724"/>
          <a:ext cx="14859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123825</xdr:colOff>
      <xdr:row>23</xdr:row>
      <xdr:rowOff>85726</xdr:rowOff>
    </xdr:from>
    <xdr:to>
      <xdr:col>4</xdr:col>
      <xdr:colOff>789957</xdr:colOff>
      <xdr:row>24</xdr:row>
      <xdr:rowOff>9525</xdr:rowOff>
    </xdr:to>
    <xdr:pic>
      <xdr:nvPicPr>
        <xdr:cNvPr id="4" name="图片 3" descr="C:\Users\yinhui\AppData\Roaming\Tencent\Users\505764250\QQ\WinTemp\RichOle\DFU81X`GXTX0CTY17BK5D[1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6686551"/>
          <a:ext cx="1351932" cy="23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200025</xdr:colOff>
      <xdr:row>26</xdr:row>
      <xdr:rowOff>76201</xdr:rowOff>
    </xdr:from>
    <xdr:to>
      <xdr:col>4</xdr:col>
      <xdr:colOff>790575</xdr:colOff>
      <xdr:row>26</xdr:row>
      <xdr:rowOff>272005</xdr:rowOff>
    </xdr:to>
    <xdr:pic>
      <xdr:nvPicPr>
        <xdr:cNvPr id="5" name="图片 4" descr="C:\Users\yinhui\AppData\Roaming\Tencent\Users\505764250\QQ\WinTemp\RichOle\33`{0~{S$K{BNLF_ORP1PA2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7620001"/>
          <a:ext cx="1276350" cy="195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200025</xdr:colOff>
      <xdr:row>27</xdr:row>
      <xdr:rowOff>85725</xdr:rowOff>
    </xdr:from>
    <xdr:to>
      <xdr:col>5</xdr:col>
      <xdr:colOff>38100</xdr:colOff>
      <xdr:row>28</xdr:row>
      <xdr:rowOff>19828</xdr:rowOff>
    </xdr:to>
    <xdr:pic>
      <xdr:nvPicPr>
        <xdr:cNvPr id="6" name="图片 5" descr="C:\Users\yinhui\AppData\Roaming\Tencent\Users\505764250\QQ\WinTemp\RichOle\FJZZ7AE68SK8RK3BOT04OSD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7943850"/>
          <a:ext cx="1352550" cy="248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552449</xdr:colOff>
      <xdr:row>28</xdr:row>
      <xdr:rowOff>95250</xdr:rowOff>
    </xdr:from>
    <xdr:to>
      <xdr:col>4</xdr:col>
      <xdr:colOff>638174</xdr:colOff>
      <xdr:row>30</xdr:row>
      <xdr:rowOff>26646</xdr:rowOff>
    </xdr:to>
    <xdr:pic>
      <xdr:nvPicPr>
        <xdr:cNvPr id="7" name="图片 6" descr="C:\Users\yinhui\AppData\Roaming\Tencent\Users\505764250\QQ\WinTemp\RichOle\O}1I(]CKK~{I7T4PZ_K(4YT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49" y="8267700"/>
          <a:ext cx="1457325" cy="560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30</xdr:row>
      <xdr:rowOff>85725</xdr:rowOff>
    </xdr:from>
    <xdr:to>
      <xdr:col>4</xdr:col>
      <xdr:colOff>371475</xdr:colOff>
      <xdr:row>30</xdr:row>
      <xdr:rowOff>294980</xdr:rowOff>
    </xdr:to>
    <xdr:pic>
      <xdr:nvPicPr>
        <xdr:cNvPr id="8" name="图片 7" descr="C:\Users\yinhui\AppData\Roaming\Tencent\Users\505764250\QQ\WinTemp\RichOle\3V0D2`$W35MXRJ72B5T~H}N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8886825"/>
          <a:ext cx="1038225" cy="209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638175</xdr:colOff>
      <xdr:row>31</xdr:row>
      <xdr:rowOff>66675</xdr:rowOff>
    </xdr:from>
    <xdr:to>
      <xdr:col>4</xdr:col>
      <xdr:colOff>609600</xdr:colOff>
      <xdr:row>32</xdr:row>
      <xdr:rowOff>112491</xdr:rowOff>
    </xdr:to>
    <xdr:pic>
      <xdr:nvPicPr>
        <xdr:cNvPr id="9" name="图片 8" descr="C:\Users\yinhui\Documents\Tencent Files\505764250\Image\C2C\KB]~7R64_[PNWSRF{)4R6[D.jp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9182100"/>
          <a:ext cx="1343025" cy="360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676276</xdr:colOff>
      <xdr:row>34</xdr:row>
      <xdr:rowOff>28575</xdr:rowOff>
    </xdr:from>
    <xdr:to>
      <xdr:col>3</xdr:col>
      <xdr:colOff>447676</xdr:colOff>
      <xdr:row>37</xdr:row>
      <xdr:rowOff>225742</xdr:rowOff>
    </xdr:to>
    <xdr:pic>
      <xdr:nvPicPr>
        <xdr:cNvPr id="10" name="图片 9" descr="C:\Users\yinhui\AppData\Roaming\Tencent\Users\505764250\QQ\WinTemp\RichOle\}0_RT5U]X[VFSK~9DK`%7KH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6" y="10086975"/>
          <a:ext cx="2400300" cy="1140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571501</xdr:colOff>
      <xdr:row>40</xdr:row>
      <xdr:rowOff>285750</xdr:rowOff>
    </xdr:from>
    <xdr:to>
      <xdr:col>4</xdr:col>
      <xdr:colOff>800101</xdr:colOff>
      <xdr:row>42</xdr:row>
      <xdr:rowOff>22442</xdr:rowOff>
    </xdr:to>
    <xdr:pic>
      <xdr:nvPicPr>
        <xdr:cNvPr id="11" name="图片 10" descr="C:\Users\yinhui\AppData\Roaming\Tencent\Users\505764250\QQ\WinTemp\RichOle\~CJX5ML@~CH1TWW]FPWZ($Q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1" y="12230100"/>
          <a:ext cx="1600200" cy="365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657226</xdr:colOff>
      <xdr:row>44</xdr:row>
      <xdr:rowOff>247651</xdr:rowOff>
    </xdr:from>
    <xdr:to>
      <xdr:col>4</xdr:col>
      <xdr:colOff>390526</xdr:colOff>
      <xdr:row>45</xdr:row>
      <xdr:rowOff>250902</xdr:rowOff>
    </xdr:to>
    <xdr:pic>
      <xdr:nvPicPr>
        <xdr:cNvPr id="12" name="图片 11" descr="C:\Users\yinhui\AppData\Roaming\Tencent\Users\505764250\QQ\WinTemp\RichOle\LQMFD4K$_3DQYL47U76I7@D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6" y="13449301"/>
          <a:ext cx="1104900" cy="317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657225</xdr:colOff>
      <xdr:row>45</xdr:row>
      <xdr:rowOff>304801</xdr:rowOff>
    </xdr:from>
    <xdr:to>
      <xdr:col>4</xdr:col>
      <xdr:colOff>352425</xdr:colOff>
      <xdr:row>47</xdr:row>
      <xdr:rowOff>10415</xdr:rowOff>
    </xdr:to>
    <xdr:pic>
      <xdr:nvPicPr>
        <xdr:cNvPr id="13" name="图片 12" descr="C:\Users\yinhui\AppData\Roaming\Tencent\Users\505764250\QQ\WinTemp\RichOle\WF2R462}4NJF1S0HY}6)}8B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13820776"/>
          <a:ext cx="1066800" cy="33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647701</xdr:colOff>
      <xdr:row>47</xdr:row>
      <xdr:rowOff>28575</xdr:rowOff>
    </xdr:from>
    <xdr:to>
      <xdr:col>4</xdr:col>
      <xdr:colOff>361951</xdr:colOff>
      <xdr:row>48</xdr:row>
      <xdr:rowOff>34010</xdr:rowOff>
    </xdr:to>
    <xdr:pic>
      <xdr:nvPicPr>
        <xdr:cNvPr id="14" name="图片 13" descr="C:\Users\yinhui\AppData\Roaming\Tencent\Users\505764250\QQ\WinTemp\RichOle\XA1FA5D1T0R%J7Z)`(%V5P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1" y="14173200"/>
          <a:ext cx="1085850" cy="319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76201</xdr:rowOff>
    </xdr:from>
    <xdr:to>
      <xdr:col>4</xdr:col>
      <xdr:colOff>333375</xdr:colOff>
      <xdr:row>49</xdr:row>
      <xdr:rowOff>114090</xdr:rowOff>
    </xdr:to>
    <xdr:pic>
      <xdr:nvPicPr>
        <xdr:cNvPr id="15" name="图片 14" descr="C:\Users\yinhui\AppData\Roaming\Tencent\Users\505764250\QQ\WinTemp\RichOle\FC4_2RNKLTDZHF8[{SIYP4H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4535151"/>
          <a:ext cx="1019175" cy="35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200025</xdr:colOff>
      <xdr:row>56</xdr:row>
      <xdr:rowOff>38100</xdr:rowOff>
    </xdr:from>
    <xdr:to>
      <xdr:col>4</xdr:col>
      <xdr:colOff>677395</xdr:colOff>
      <xdr:row>57</xdr:row>
      <xdr:rowOff>38100</xdr:rowOff>
    </xdr:to>
    <xdr:pic>
      <xdr:nvPicPr>
        <xdr:cNvPr id="16" name="图片 15" descr="C:\Users\yinhui\AppData\Roaming\Tencent\Users\505764250\QQ\WinTemp\RichOle\OF7C~873BLXW9N8G{H4PCQH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17011650"/>
          <a:ext cx="184897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61</xdr:row>
          <xdr:rowOff>0</xdr:rowOff>
        </xdr:from>
        <xdr:to>
          <xdr:col>6</xdr:col>
          <xdr:colOff>457200</xdr:colOff>
          <xdr:row>61</xdr:row>
          <xdr:rowOff>304800</xdr:rowOff>
        </xdr:to>
        <xdr:sp macro="" textlink="">
          <xdr:nvSpPr>
            <xdr:cNvPr id="1038" name="Spinner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361950</xdr:colOff>
      <xdr:row>68</xdr:row>
      <xdr:rowOff>200025</xdr:rowOff>
    </xdr:from>
    <xdr:to>
      <xdr:col>3</xdr:col>
      <xdr:colOff>247650</xdr:colOff>
      <xdr:row>70</xdr:row>
      <xdr:rowOff>10454</xdr:rowOff>
    </xdr:to>
    <xdr:pic>
      <xdr:nvPicPr>
        <xdr:cNvPr id="18" name="图片 17" descr="C:\Users\yinhui\AppData\Roaming\Tencent\Users\505764250\QQ\WinTemp\RichOle\1`D__P$[GUCQ@~L_8O@SX2K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316825"/>
          <a:ext cx="571500" cy="4390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314325</xdr:colOff>
      <xdr:row>72</xdr:row>
      <xdr:rowOff>1</xdr:rowOff>
    </xdr:from>
    <xdr:to>
      <xdr:col>4</xdr:col>
      <xdr:colOff>257175</xdr:colOff>
      <xdr:row>73</xdr:row>
      <xdr:rowOff>67940</xdr:rowOff>
    </xdr:to>
    <xdr:pic>
      <xdr:nvPicPr>
        <xdr:cNvPr id="19" name="图片 18" descr="C:\Users\yinhui\AppData\Roaming\Tencent\Users\505764250\QQ\WinTemp\RichOle\A]CW4UNN$RDBUT{E[4CBH9C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1374101"/>
          <a:ext cx="1314450" cy="382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285751</xdr:colOff>
      <xdr:row>74</xdr:row>
      <xdr:rowOff>28575</xdr:rowOff>
    </xdr:from>
    <xdr:to>
      <xdr:col>4</xdr:col>
      <xdr:colOff>215901</xdr:colOff>
      <xdr:row>75</xdr:row>
      <xdr:rowOff>19050</xdr:rowOff>
    </xdr:to>
    <xdr:pic>
      <xdr:nvPicPr>
        <xdr:cNvPr id="22" name="图片 21" descr="C:\Users\yinhui\AppData\Roaming\Tencent\Users\505764250\QQ\WinTemp\RichOle\CLS9V~(J{FX7O8TUK`C40PJ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1" y="22031325"/>
          <a:ext cx="13017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79</xdr:row>
      <xdr:rowOff>85725</xdr:rowOff>
    </xdr:from>
    <xdr:to>
      <xdr:col>3</xdr:col>
      <xdr:colOff>66675</xdr:colOff>
      <xdr:row>79</xdr:row>
      <xdr:rowOff>311944</xdr:rowOff>
    </xdr:to>
    <xdr:pic>
      <xdr:nvPicPr>
        <xdr:cNvPr id="23" name="图片 22" descr="C:\Users\yinhui\AppData\Roaming\Tencent\Users\505764250\QQ\WinTemp\RichOle\6XNEO59HR7E`348W0{44GPK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23345775"/>
          <a:ext cx="723900" cy="22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80</xdr:row>
      <xdr:rowOff>19050</xdr:rowOff>
    </xdr:from>
    <xdr:to>
      <xdr:col>3</xdr:col>
      <xdr:colOff>257175</xdr:colOff>
      <xdr:row>81</xdr:row>
      <xdr:rowOff>47625</xdr:rowOff>
    </xdr:to>
    <xdr:pic>
      <xdr:nvPicPr>
        <xdr:cNvPr id="24" name="图片 23" descr="C:\Users\yinhui\AppData\Roaming\Tencent\Users\505764250\QQ\WinTemp\RichOle\B7X)EJSL5(}4T81(~1_DZF3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23593425"/>
          <a:ext cx="9144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81</xdr:row>
      <xdr:rowOff>57150</xdr:rowOff>
    </xdr:from>
    <xdr:to>
      <xdr:col>3</xdr:col>
      <xdr:colOff>571500</xdr:colOff>
      <xdr:row>82</xdr:row>
      <xdr:rowOff>70523</xdr:rowOff>
    </xdr:to>
    <xdr:pic>
      <xdr:nvPicPr>
        <xdr:cNvPr id="25" name="图片 24" descr="C:\Users\yinhui\AppData\Roaming\Tencent\Users\505764250\QQ\WinTemp\RichOle\AJZ9~_QX(MG9}SN0IBMYC2V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3945850"/>
          <a:ext cx="1247775" cy="327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82</xdr:row>
      <xdr:rowOff>38100</xdr:rowOff>
    </xdr:from>
    <xdr:to>
      <xdr:col>3</xdr:col>
      <xdr:colOff>323850</xdr:colOff>
      <xdr:row>83</xdr:row>
      <xdr:rowOff>68843</xdr:rowOff>
    </xdr:to>
    <xdr:pic>
      <xdr:nvPicPr>
        <xdr:cNvPr id="26" name="图片 25" descr="C:\Users\yinhui\AppData\Roaming\Tencent\Users\505764250\QQ\WinTemp\RichOle\[KOL$H6M~(M3QVN]N2OZ`3W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24241125"/>
          <a:ext cx="981075" cy="345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83</xdr:row>
      <xdr:rowOff>28575</xdr:rowOff>
    </xdr:from>
    <xdr:to>
      <xdr:col>3</xdr:col>
      <xdr:colOff>400050</xdr:colOff>
      <xdr:row>83</xdr:row>
      <xdr:rowOff>306170</xdr:rowOff>
    </xdr:to>
    <xdr:pic>
      <xdr:nvPicPr>
        <xdr:cNvPr id="27" name="图片 26" descr="C:\Users\yinhui\AppData\Roaming\Tencent\Users\505764250\QQ\WinTemp\RichOle\BSZJI94Y}B{M~S1]58DUQ{8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24545925"/>
          <a:ext cx="866775" cy="277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84</xdr:row>
      <xdr:rowOff>0</xdr:rowOff>
    </xdr:from>
    <xdr:to>
      <xdr:col>3</xdr:col>
      <xdr:colOff>180975</xdr:colOff>
      <xdr:row>85</xdr:row>
      <xdr:rowOff>3380</xdr:rowOff>
    </xdr:to>
    <xdr:pic>
      <xdr:nvPicPr>
        <xdr:cNvPr id="28" name="图片 27" descr="C:\Users\yinhui\AppData\Roaming\Tencent\Users\505764250\QQ\WinTemp\RichOle\2~LJIF5NA8U_JUFT0X8}YBW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24831675"/>
          <a:ext cx="838200" cy="317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85</xdr:row>
      <xdr:rowOff>19050</xdr:rowOff>
    </xdr:from>
    <xdr:to>
      <xdr:col>3</xdr:col>
      <xdr:colOff>428625</xdr:colOff>
      <xdr:row>86</xdr:row>
      <xdr:rowOff>23464</xdr:rowOff>
    </xdr:to>
    <xdr:pic>
      <xdr:nvPicPr>
        <xdr:cNvPr id="29" name="图片 28" descr="C:\Users\yinhui\AppData\Roaming\Tencent\Users\505764250\QQ\WinTemp\RichOle\S@F)P]3CCQH5_9A(QP0JDC0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25165050"/>
          <a:ext cx="1066800" cy="318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295275</xdr:colOff>
      <xdr:row>66</xdr:row>
      <xdr:rowOff>276225</xdr:rowOff>
    </xdr:from>
    <xdr:to>
      <xdr:col>3</xdr:col>
      <xdr:colOff>438150</xdr:colOff>
      <xdr:row>67</xdr:row>
      <xdr:rowOff>307181</xdr:rowOff>
    </xdr:to>
    <xdr:pic>
      <xdr:nvPicPr>
        <xdr:cNvPr id="32" name="图片 31" descr="C:\Users\yinhui\AppData\Roaming\Tencent\Users\505764250\QQ\WinTemp\RichOle\4`KUH%HYT%R2$ZOR[QL4SR0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20393025"/>
          <a:ext cx="828675" cy="345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93</xdr:row>
      <xdr:rowOff>219076</xdr:rowOff>
    </xdr:from>
    <xdr:to>
      <xdr:col>3</xdr:col>
      <xdr:colOff>95250</xdr:colOff>
      <xdr:row>94</xdr:row>
      <xdr:rowOff>281227</xdr:rowOff>
    </xdr:to>
    <xdr:pic>
      <xdr:nvPicPr>
        <xdr:cNvPr id="34" name="图片 33" descr="C:\Users\yinhui\AppData\Roaming\Tencent\Users\505764250\QQ\WinTemp\RichOle\122483_U]IMM4JG7]_BQ$UW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6308051"/>
          <a:ext cx="590550" cy="376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95</xdr:row>
      <xdr:rowOff>0</xdr:rowOff>
    </xdr:from>
    <xdr:to>
      <xdr:col>3</xdr:col>
      <xdr:colOff>333375</xdr:colOff>
      <xdr:row>96</xdr:row>
      <xdr:rowOff>6263</xdr:rowOff>
    </xdr:to>
    <xdr:pic>
      <xdr:nvPicPr>
        <xdr:cNvPr id="35" name="图片 34" descr="C:\Users\yinhui\AppData\Roaming\Tencent\Users\505764250\QQ\WinTemp\RichOle\}Q%@HI@H[UENCY`]54A[ZFM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26717625"/>
          <a:ext cx="866775" cy="320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96</xdr:row>
          <xdr:rowOff>9525</xdr:rowOff>
        </xdr:from>
        <xdr:to>
          <xdr:col>7</xdr:col>
          <xdr:colOff>0</xdr:colOff>
          <xdr:row>97</xdr:row>
          <xdr:rowOff>9525</xdr:rowOff>
        </xdr:to>
        <xdr:sp macro="" textlink="">
          <xdr:nvSpPr>
            <xdr:cNvPr id="1058" name="Spinner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257175</xdr:colOff>
      <xdr:row>102</xdr:row>
      <xdr:rowOff>247650</xdr:rowOff>
    </xdr:from>
    <xdr:to>
      <xdr:col>3</xdr:col>
      <xdr:colOff>161925</xdr:colOff>
      <xdr:row>103</xdr:row>
      <xdr:rowOff>309801</xdr:rowOff>
    </xdr:to>
    <xdr:pic>
      <xdr:nvPicPr>
        <xdr:cNvPr id="36" name="图片 35" descr="C:\Users\yinhui\AppData\Roaming\Tencent\Users\505764250\QQ\WinTemp\RichOle\122483_U]IMM4JG7]_BQ$UW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29479875"/>
          <a:ext cx="590550" cy="376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1059" name="Spinner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314325</xdr:colOff>
      <xdr:row>104</xdr:row>
      <xdr:rowOff>0</xdr:rowOff>
    </xdr:from>
    <xdr:to>
      <xdr:col>3</xdr:col>
      <xdr:colOff>495300</xdr:colOff>
      <xdr:row>105</xdr:row>
      <xdr:rowOff>6263</xdr:rowOff>
    </xdr:to>
    <xdr:pic>
      <xdr:nvPicPr>
        <xdr:cNvPr id="38" name="图片 37" descr="C:\Users\yinhui\AppData\Roaming\Tencent\Users\505764250\QQ\WinTemp\RichOle\}Q%@HI@H[UENCY`]54A[ZFM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9860875"/>
          <a:ext cx="866775" cy="320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108</xdr:row>
      <xdr:rowOff>295275</xdr:rowOff>
    </xdr:from>
    <xdr:to>
      <xdr:col>4</xdr:col>
      <xdr:colOff>301856</xdr:colOff>
      <xdr:row>109</xdr:row>
      <xdr:rowOff>304800</xdr:rowOff>
    </xdr:to>
    <xdr:pic>
      <xdr:nvPicPr>
        <xdr:cNvPr id="39" name="图片 38" descr="C:\Users\yinhui\AppData\Roaming\Tencent\Users\505764250\QQ\WinTemp\RichOle\ZWU76H]3I(C3M7BE(Q09Z5O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31413450"/>
          <a:ext cx="1454381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247650</xdr:colOff>
      <xdr:row>110</xdr:row>
      <xdr:rowOff>9526</xdr:rowOff>
    </xdr:from>
    <xdr:to>
      <xdr:col>3</xdr:col>
      <xdr:colOff>371475</xdr:colOff>
      <xdr:row>111</xdr:row>
      <xdr:rowOff>4433</xdr:rowOff>
    </xdr:to>
    <xdr:pic>
      <xdr:nvPicPr>
        <xdr:cNvPr id="40" name="图片 39" descr="C:\Users\yinhui\AppData\Roaming\Tencent\Users\505764250\QQ\WinTemp\RichOle\U6]4Y6~Q55X88O$81CFZ[LY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1756351"/>
          <a:ext cx="809625" cy="309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88</xdr:row>
      <xdr:rowOff>295275</xdr:rowOff>
    </xdr:from>
    <xdr:to>
      <xdr:col>3</xdr:col>
      <xdr:colOff>171450</xdr:colOff>
      <xdr:row>90</xdr:row>
      <xdr:rowOff>1681</xdr:rowOff>
    </xdr:to>
    <xdr:pic>
      <xdr:nvPicPr>
        <xdr:cNvPr id="41" name="图片 40" descr="C:\Users\yinhui\AppData\Roaming\Tencent\Users\505764250\QQ\WinTemp\RichOle\S2EODC25YKE[8IZDUR2OMAY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27327225"/>
          <a:ext cx="742950" cy="335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314325</xdr:colOff>
      <xdr:row>111</xdr:row>
      <xdr:rowOff>28575</xdr:rowOff>
    </xdr:from>
    <xdr:to>
      <xdr:col>4</xdr:col>
      <xdr:colOff>104775</xdr:colOff>
      <xdr:row>111</xdr:row>
      <xdr:rowOff>293826</xdr:rowOff>
    </xdr:to>
    <xdr:pic>
      <xdr:nvPicPr>
        <xdr:cNvPr id="42" name="图片 41" descr="C:\Users\yinhui\AppData\Roaming\Tencent\Users\505764250\QQ\WinTemp\RichOle\13M[C}AONLVAVD{F0JX2@)X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3975675"/>
          <a:ext cx="1162050" cy="26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116</xdr:row>
      <xdr:rowOff>1</xdr:rowOff>
    </xdr:from>
    <xdr:to>
      <xdr:col>3</xdr:col>
      <xdr:colOff>342901</xdr:colOff>
      <xdr:row>116</xdr:row>
      <xdr:rowOff>300305</xdr:rowOff>
    </xdr:to>
    <xdr:pic>
      <xdr:nvPicPr>
        <xdr:cNvPr id="43" name="图片 42" descr="C:\Users\yinhui\AppData\Roaming\Tencent\Users\505764250\QQ\WinTemp\RichOle\X)YR8[3CKE45D2O{X80HW~P.pn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1" y="35518726"/>
          <a:ext cx="1028700" cy="300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438150</xdr:colOff>
      <xdr:row>121</xdr:row>
      <xdr:rowOff>285750</xdr:rowOff>
    </xdr:from>
    <xdr:to>
      <xdr:col>4</xdr:col>
      <xdr:colOff>437747</xdr:colOff>
      <xdr:row>122</xdr:row>
      <xdr:rowOff>295275</xdr:rowOff>
    </xdr:to>
    <xdr:pic>
      <xdr:nvPicPr>
        <xdr:cNvPr id="44" name="图片 43" descr="C:\Users\yinhui\AppData\Roaming\Tencent\Users\505764250\QQ\WinTemp\RichOle\1%G(U)9C0H}G}$00$D[[9JA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37376100"/>
          <a:ext cx="1371197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428625</xdr:colOff>
      <xdr:row>124</xdr:row>
      <xdr:rowOff>19050</xdr:rowOff>
    </xdr:from>
    <xdr:to>
      <xdr:col>4</xdr:col>
      <xdr:colOff>76200</xdr:colOff>
      <xdr:row>124</xdr:row>
      <xdr:rowOff>302489</xdr:rowOff>
    </xdr:to>
    <xdr:pic>
      <xdr:nvPicPr>
        <xdr:cNvPr id="45" name="图片 44" descr="C:\Users\yinhui\AppData\Roaming\Tencent\Users\505764250\QQ\WinTemp\RichOle\D8KXVI~IZBPZ_$4{W4AOVDN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38052375"/>
          <a:ext cx="1019175" cy="283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247650</xdr:colOff>
      <xdr:row>129</xdr:row>
      <xdr:rowOff>28575</xdr:rowOff>
    </xdr:from>
    <xdr:to>
      <xdr:col>4</xdr:col>
      <xdr:colOff>461645</xdr:colOff>
      <xdr:row>129</xdr:row>
      <xdr:rowOff>238125</xdr:rowOff>
    </xdr:to>
    <xdr:pic>
      <xdr:nvPicPr>
        <xdr:cNvPr id="46" name="图片 45" descr="C:\Users\yinhui\AppData\Roaming\Tencent\Users\505764250\QQ\WinTemp\RichOle\Z([CFQ5AK)7O`XPC6KY5646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9004875"/>
          <a:ext cx="158559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266700</xdr:colOff>
      <xdr:row>130</xdr:row>
      <xdr:rowOff>266700</xdr:rowOff>
    </xdr:from>
    <xdr:to>
      <xdr:col>4</xdr:col>
      <xdr:colOff>266700</xdr:colOff>
      <xdr:row>132</xdr:row>
      <xdr:rowOff>733</xdr:rowOff>
    </xdr:to>
    <xdr:pic>
      <xdr:nvPicPr>
        <xdr:cNvPr id="47" name="图片 46" descr="C:\Users\yinhui\AppData\Roaming\Tencent\Users\505764250\QQ\WinTemp\RichOle\)YWL(R@P%EKNEJ[}60OA{UU.pn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0185975"/>
          <a:ext cx="1371600" cy="362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285750</xdr:colOff>
      <xdr:row>132</xdr:row>
      <xdr:rowOff>247651</xdr:rowOff>
    </xdr:from>
    <xdr:to>
      <xdr:col>4</xdr:col>
      <xdr:colOff>295275</xdr:colOff>
      <xdr:row>133</xdr:row>
      <xdr:rowOff>303872</xdr:rowOff>
    </xdr:to>
    <xdr:pic>
      <xdr:nvPicPr>
        <xdr:cNvPr id="48" name="图片 47" descr="C:\Users\yinhui\AppData\Roaming\Tencent\Users\505764250\QQ\WinTemp\RichOle\_N6N8)KURD~Y`S%[16G$O7W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40795576"/>
          <a:ext cx="1381125" cy="370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504825</xdr:colOff>
      <xdr:row>35</xdr:row>
      <xdr:rowOff>161925</xdr:rowOff>
    </xdr:to>
    <xdr:pic>
      <xdr:nvPicPr>
        <xdr:cNvPr id="2" name="图片 1" descr="C:\Users\yinhui\AppData\Roaming\Tencent\Users\505764250\QQ\WinTemp\RichOle\338FEEGR}))VNB8CBBN{V}M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62825" cy="616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10</xdr:col>
      <xdr:colOff>495300</xdr:colOff>
      <xdr:row>69</xdr:row>
      <xdr:rowOff>9525</xdr:rowOff>
    </xdr:to>
    <xdr:pic>
      <xdr:nvPicPr>
        <xdr:cNvPr id="3" name="图片 2" descr="C:\Users\yinhui\AppData\Roaming\Tencent\Users\505764250\QQ\WinTemp\RichOle\B]AK4TXWHR4VQ8(RMYYZ`PR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2200"/>
          <a:ext cx="7353300" cy="566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152400</xdr:rowOff>
    </xdr:from>
    <xdr:to>
      <xdr:col>10</xdr:col>
      <xdr:colOff>476250</xdr:colOff>
      <xdr:row>94</xdr:row>
      <xdr:rowOff>47625</xdr:rowOff>
    </xdr:to>
    <xdr:pic>
      <xdr:nvPicPr>
        <xdr:cNvPr id="5" name="图片 4" descr="C:\Users\yinhui\AppData\Roaming\Tencent\Users\505764250\QQ\WinTemp\RichOle\}RF0VCUX0R}5EY90(KG3NZP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7334250" cy="435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28575</xdr:rowOff>
    </xdr:from>
    <xdr:to>
      <xdr:col>10</xdr:col>
      <xdr:colOff>466725</xdr:colOff>
      <xdr:row>116</xdr:row>
      <xdr:rowOff>85725</xdr:rowOff>
    </xdr:to>
    <xdr:pic>
      <xdr:nvPicPr>
        <xdr:cNvPr id="7" name="图片 6" descr="C:\Users\yinhui\AppData\Roaming\Tencent\Users\505764250\QQ\WinTemp\RichOle\{E((JG03%9(VC3M[PTS]YMA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44875"/>
          <a:ext cx="7324725" cy="382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491;&#28608;&#24335;&#24320;&#20851;&#30005;&#28304;&#35774;&#3574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常用变压器数据"/>
      <sheetName val="线规表"/>
    </sheetNames>
    <sheetDataSet>
      <sheetData sheetId="0"/>
      <sheetData sheetId="1">
        <row r="1">
          <cell r="B1" t="str">
            <v>CORE參數對照表</v>
          </cell>
        </row>
        <row r="2">
          <cell r="A2" t="str">
            <v>序号</v>
          </cell>
          <cell r="B2" t="str">
            <v>TYPE</v>
          </cell>
          <cell r="C2" t="str">
            <v>MATERIAL</v>
          </cell>
          <cell r="D2" t="str">
            <v>Dimensions (mm)</v>
          </cell>
          <cell r="E2" t="str">
            <v xml:space="preserve">Ap      </v>
          </cell>
          <cell r="F2" t="str">
            <v xml:space="preserve">Ae  </v>
          </cell>
          <cell r="G2" t="str">
            <v xml:space="preserve">Aw  </v>
          </cell>
          <cell r="H2" t="str">
            <v xml:space="preserve">AL </v>
          </cell>
          <cell r="I2" t="str">
            <v xml:space="preserve">Le  </v>
          </cell>
          <cell r="J2" t="str">
            <v xml:space="preserve">Ve     </v>
          </cell>
          <cell r="K2" t="str">
            <v xml:space="preserve">Wt        </v>
          </cell>
          <cell r="L2" t="str">
            <v xml:space="preserve"> PCL 100kHz 200mT</v>
          </cell>
          <cell r="M2" t="str">
            <v>Pt  (100kHz)</v>
          </cell>
          <cell r="N2" t="str">
            <v>可配合BOBBIN</v>
          </cell>
        </row>
        <row r="3">
          <cell r="D3" t="str">
            <v>A * B * C</v>
          </cell>
          <cell r="E3" t="str">
            <v>( cm4 )</v>
          </cell>
          <cell r="F3" t="str">
            <v xml:space="preserve"> ( mm2 )</v>
          </cell>
          <cell r="G3" t="str">
            <v>( mm2 )</v>
          </cell>
          <cell r="H3" t="str">
            <v>( nH/N2 )</v>
          </cell>
          <cell r="I3" t="str">
            <v xml:space="preserve"> ( mm )</v>
          </cell>
          <cell r="J3" t="str">
            <v xml:space="preserve"> ( mm3 )</v>
          </cell>
          <cell r="K3" t="str">
            <v xml:space="preserve"> ( g )</v>
          </cell>
          <cell r="L3" t="str">
            <v xml:space="preserve"> @ 100℃ (W)</v>
          </cell>
          <cell r="M3" t="str">
            <v>( Watts )</v>
          </cell>
          <cell r="N3" t="str">
            <v>幅寬</v>
          </cell>
          <cell r="O3" t="str">
            <v>PIN</v>
          </cell>
          <cell r="P3" t="str">
            <v>形狀</v>
          </cell>
        </row>
        <row r="4">
          <cell r="B4" t="str">
            <v>TYPE  EC  CORE</v>
          </cell>
        </row>
        <row r="5">
          <cell r="A5">
            <v>1</v>
          </cell>
          <cell r="B5" t="str">
            <v>EC35</v>
          </cell>
          <cell r="C5" t="str">
            <v>3C85</v>
          </cell>
          <cell r="D5" t="str">
            <v>35.3*17.3*9.5</v>
          </cell>
          <cell r="E5">
            <v>1.37409</v>
          </cell>
          <cell r="F5">
            <v>84.3</v>
          </cell>
          <cell r="G5">
            <v>163</v>
          </cell>
          <cell r="H5">
            <v>2100</v>
          </cell>
          <cell r="I5">
            <v>77.400000000000006</v>
          </cell>
          <cell r="J5">
            <v>6530</v>
          </cell>
          <cell r="K5">
            <v>38</v>
          </cell>
          <cell r="N5">
            <v>21.5</v>
          </cell>
          <cell r="O5">
            <v>8</v>
          </cell>
          <cell r="P5" t="str">
            <v>H</v>
          </cell>
        </row>
        <row r="6">
          <cell r="A6">
            <v>2</v>
          </cell>
          <cell r="B6" t="str">
            <v>EC41</v>
          </cell>
          <cell r="C6" t="str">
            <v>3C85</v>
          </cell>
          <cell r="D6" t="str">
            <v>41.6*19.5*11.6</v>
          </cell>
          <cell r="E6">
            <v>2.5893999999999999</v>
          </cell>
          <cell r="F6">
            <v>121</v>
          </cell>
          <cell r="G6">
            <v>214</v>
          </cell>
          <cell r="H6">
            <v>2700</v>
          </cell>
          <cell r="I6">
            <v>89.3</v>
          </cell>
          <cell r="J6">
            <v>10800</v>
          </cell>
          <cell r="K6">
            <v>60</v>
          </cell>
          <cell r="N6">
            <v>24.5</v>
          </cell>
          <cell r="O6">
            <v>8</v>
          </cell>
          <cell r="P6" t="str">
            <v>H</v>
          </cell>
        </row>
        <row r="7">
          <cell r="A7">
            <v>3</v>
          </cell>
          <cell r="B7" t="str">
            <v>EC52</v>
          </cell>
          <cell r="C7" t="str">
            <v>3C85</v>
          </cell>
          <cell r="D7" t="str">
            <v>52.2*24.2*13.4</v>
          </cell>
          <cell r="E7">
            <v>5.5979999999999999</v>
          </cell>
          <cell r="F7">
            <v>180</v>
          </cell>
          <cell r="G7">
            <v>311</v>
          </cell>
          <cell r="H7">
            <v>3600</v>
          </cell>
          <cell r="I7">
            <v>105</v>
          </cell>
          <cell r="J7">
            <v>18800</v>
          </cell>
          <cell r="K7">
            <v>112</v>
          </cell>
          <cell r="N7">
            <v>28.3</v>
          </cell>
          <cell r="O7">
            <v>12</v>
          </cell>
          <cell r="P7" t="str">
            <v>H</v>
          </cell>
        </row>
        <row r="8">
          <cell r="A8">
            <v>4</v>
          </cell>
          <cell r="B8" t="str">
            <v>EC70</v>
          </cell>
          <cell r="C8" t="str">
            <v>3C85</v>
          </cell>
          <cell r="D8" t="str">
            <v>71.7*34.5*16.4</v>
          </cell>
          <cell r="E8">
            <v>17.828099999999999</v>
          </cell>
          <cell r="F8">
            <v>279</v>
          </cell>
          <cell r="G8">
            <v>639</v>
          </cell>
          <cell r="H8">
            <v>3900</v>
          </cell>
          <cell r="I8">
            <v>144</v>
          </cell>
          <cell r="J8">
            <v>40100</v>
          </cell>
          <cell r="K8">
            <v>254</v>
          </cell>
          <cell r="N8">
            <v>41.4</v>
          </cell>
          <cell r="O8" t="str">
            <v>12/34</v>
          </cell>
          <cell r="P8" t="str">
            <v>H</v>
          </cell>
        </row>
        <row r="9">
          <cell r="B9" t="str">
            <v>TYPE  EE  CORE</v>
          </cell>
        </row>
        <row r="10">
          <cell r="A10">
            <v>5</v>
          </cell>
          <cell r="B10" t="str">
            <v>EE05</v>
          </cell>
          <cell r="C10" t="str">
            <v>PC40</v>
          </cell>
          <cell r="D10" t="str">
            <v>5.25*2.65*1.95</v>
          </cell>
          <cell r="E10">
            <v>1.315E-3</v>
          </cell>
          <cell r="F10">
            <v>2.63</v>
          </cell>
          <cell r="G10">
            <v>5</v>
          </cell>
          <cell r="H10">
            <v>285</v>
          </cell>
          <cell r="I10">
            <v>12.6</v>
          </cell>
          <cell r="J10">
            <v>33.1</v>
          </cell>
          <cell r="K10">
            <v>0.16</v>
          </cell>
          <cell r="L10">
            <v>0.02</v>
          </cell>
          <cell r="M10">
            <v>1.1000000000000001</v>
          </cell>
          <cell r="N10">
            <v>2.7</v>
          </cell>
          <cell r="O10" t="str">
            <v>6-8</v>
          </cell>
          <cell r="P10" t="str">
            <v>H</v>
          </cell>
        </row>
        <row r="11">
          <cell r="A11">
            <v>6</v>
          </cell>
          <cell r="B11" t="str">
            <v>EE6.3</v>
          </cell>
          <cell r="C11" t="str">
            <v>PC40</v>
          </cell>
          <cell r="D11" t="str">
            <v>6.1*2.85*7.95</v>
          </cell>
          <cell r="E11">
            <v>1.4762600000000001E-3</v>
          </cell>
          <cell r="F11">
            <v>3.31</v>
          </cell>
          <cell r="G11">
            <v>4.46</v>
          </cell>
          <cell r="H11">
            <v>405</v>
          </cell>
          <cell r="I11">
            <v>12.2</v>
          </cell>
          <cell r="J11">
            <v>40.4</v>
          </cell>
          <cell r="K11">
            <v>0.24</v>
          </cell>
          <cell r="L11">
            <v>0.02</v>
          </cell>
          <cell r="N11">
            <v>2.7</v>
          </cell>
          <cell r="O11">
            <v>6</v>
          </cell>
          <cell r="P11" t="str">
            <v>H</v>
          </cell>
        </row>
        <row r="12">
          <cell r="A12">
            <v>7</v>
          </cell>
          <cell r="B12" t="str">
            <v>EE8</v>
          </cell>
          <cell r="C12" t="str">
            <v>PC40</v>
          </cell>
          <cell r="D12" t="str">
            <v>8.3*4.0*3.6</v>
          </cell>
          <cell r="E12">
            <v>9.1350000000000008E-3</v>
          </cell>
          <cell r="F12">
            <v>7</v>
          </cell>
          <cell r="G12">
            <v>13.05</v>
          </cell>
          <cell r="H12">
            <v>590</v>
          </cell>
          <cell r="I12">
            <v>19.47</v>
          </cell>
          <cell r="J12">
            <v>139</v>
          </cell>
          <cell r="K12">
            <v>0.7</v>
          </cell>
          <cell r="L12">
            <v>0.06</v>
          </cell>
          <cell r="M12">
            <v>1.9</v>
          </cell>
          <cell r="N12">
            <v>4.78</v>
          </cell>
          <cell r="O12">
            <v>6</v>
          </cell>
          <cell r="P12" t="str">
            <v>H</v>
          </cell>
        </row>
        <row r="13">
          <cell r="A13">
            <v>8</v>
          </cell>
          <cell r="B13" t="str">
            <v>EE10/11</v>
          </cell>
          <cell r="C13" t="str">
            <v>PC40</v>
          </cell>
          <cell r="D13" t="str">
            <v>10.2*5.5*4.75</v>
          </cell>
          <cell r="E13">
            <v>2.8677000000000001E-2</v>
          </cell>
          <cell r="F13">
            <v>12.1</v>
          </cell>
          <cell r="G13">
            <v>23.7</v>
          </cell>
          <cell r="H13">
            <v>850</v>
          </cell>
          <cell r="I13">
            <v>26.6</v>
          </cell>
          <cell r="J13">
            <v>302</v>
          </cell>
          <cell r="K13">
            <v>1.5</v>
          </cell>
          <cell r="L13">
            <v>0.16</v>
          </cell>
          <cell r="N13">
            <v>6.6</v>
          </cell>
          <cell r="O13">
            <v>8</v>
          </cell>
          <cell r="P13" t="str">
            <v>V</v>
          </cell>
        </row>
        <row r="14">
          <cell r="A14">
            <v>9</v>
          </cell>
          <cell r="B14" t="str">
            <v>EE13</v>
          </cell>
          <cell r="C14" t="str">
            <v>PC40</v>
          </cell>
          <cell r="D14" t="str">
            <v>13.0*6.0*6.15</v>
          </cell>
          <cell r="E14">
            <v>5.702850000000001E-2</v>
          </cell>
          <cell r="F14">
            <v>17.100000000000001</v>
          </cell>
          <cell r="G14">
            <v>33.35</v>
          </cell>
          <cell r="H14">
            <v>1130</v>
          </cell>
          <cell r="I14">
            <v>30.2</v>
          </cell>
          <cell r="J14">
            <v>517</v>
          </cell>
          <cell r="K14">
            <v>2.7</v>
          </cell>
          <cell r="L14">
            <v>0.23499999999999999</v>
          </cell>
          <cell r="N14">
            <v>7.4</v>
          </cell>
          <cell r="O14">
            <v>10</v>
          </cell>
          <cell r="P14" t="str">
            <v>V</v>
          </cell>
        </row>
        <row r="15">
          <cell r="A15">
            <v>10</v>
          </cell>
          <cell r="B15" t="str">
            <v>EE16</v>
          </cell>
          <cell r="C15" t="str">
            <v>PC40</v>
          </cell>
          <cell r="D15" t="str">
            <v>16*7.2*4.8</v>
          </cell>
          <cell r="E15">
            <v>7.6512000000000011E-2</v>
          </cell>
          <cell r="F15">
            <v>19.2</v>
          </cell>
          <cell r="G15">
            <v>39.85</v>
          </cell>
          <cell r="H15">
            <v>1140</v>
          </cell>
          <cell r="I15">
            <v>35</v>
          </cell>
          <cell r="J15">
            <v>672</v>
          </cell>
          <cell r="K15">
            <v>3.3</v>
          </cell>
          <cell r="L15">
            <v>0.31</v>
          </cell>
          <cell r="N15">
            <v>8.5</v>
          </cell>
          <cell r="O15" t="str">
            <v>6-10</v>
          </cell>
          <cell r="P15" t="str">
            <v>V H</v>
          </cell>
        </row>
        <row r="16">
          <cell r="A16">
            <v>11</v>
          </cell>
          <cell r="B16" t="str">
            <v>EE19</v>
          </cell>
          <cell r="C16" t="str">
            <v>PC40</v>
          </cell>
          <cell r="D16" t="str">
            <v>19.1*7.95*5.0</v>
          </cell>
          <cell r="E16">
            <v>0.12429200000000001</v>
          </cell>
          <cell r="F16">
            <v>23</v>
          </cell>
          <cell r="G16">
            <v>54.04</v>
          </cell>
          <cell r="H16">
            <v>1250</v>
          </cell>
          <cell r="I16">
            <v>39.4</v>
          </cell>
          <cell r="J16">
            <v>900</v>
          </cell>
          <cell r="K16">
            <v>4.8</v>
          </cell>
          <cell r="L16">
            <v>0.42</v>
          </cell>
          <cell r="N16">
            <v>9</v>
          </cell>
          <cell r="O16" t="str">
            <v>6-8</v>
          </cell>
          <cell r="P16" t="str">
            <v>V H</v>
          </cell>
        </row>
        <row r="17">
          <cell r="A17">
            <v>12</v>
          </cell>
          <cell r="B17" t="str">
            <v>EE19/16</v>
          </cell>
          <cell r="C17" t="str">
            <v>PC40</v>
          </cell>
          <cell r="D17" t="str">
            <v>19.29*8.1*4.75</v>
          </cell>
          <cell r="E17">
            <v>0.119056</v>
          </cell>
          <cell r="F17">
            <v>22.4</v>
          </cell>
          <cell r="G17">
            <v>53.15</v>
          </cell>
          <cell r="H17">
            <v>1350</v>
          </cell>
          <cell r="I17">
            <v>39.1</v>
          </cell>
          <cell r="J17">
            <v>882</v>
          </cell>
          <cell r="K17">
            <v>4.8</v>
          </cell>
          <cell r="L17">
            <v>0.41</v>
          </cell>
          <cell r="N17">
            <v>9</v>
          </cell>
          <cell r="O17" t="str">
            <v>6-8</v>
          </cell>
          <cell r="P17" t="str">
            <v>V H</v>
          </cell>
        </row>
        <row r="18">
          <cell r="A18">
            <v>13</v>
          </cell>
          <cell r="B18" t="str">
            <v>EE20/20/5</v>
          </cell>
          <cell r="C18" t="str">
            <v>PC40</v>
          </cell>
          <cell r="D18" t="str">
            <v>20.15*10*5.1</v>
          </cell>
          <cell r="E18">
            <v>0.15717</v>
          </cell>
          <cell r="F18">
            <v>31</v>
          </cell>
          <cell r="G18">
            <v>50.7</v>
          </cell>
          <cell r="H18">
            <v>1460</v>
          </cell>
          <cell r="I18">
            <v>43</v>
          </cell>
          <cell r="J18">
            <v>1340</v>
          </cell>
          <cell r="K18">
            <v>7.5</v>
          </cell>
          <cell r="L18">
            <v>0.51</v>
          </cell>
        </row>
        <row r="19">
          <cell r="A19">
            <v>14</v>
          </cell>
          <cell r="B19" t="str">
            <v>EE22</v>
          </cell>
          <cell r="C19" t="str">
            <v>PC40</v>
          </cell>
          <cell r="D19" t="str">
            <v>22*9.35*5.75</v>
          </cell>
          <cell r="E19">
            <v>0.15903899999999999</v>
          </cell>
          <cell r="F19">
            <v>41</v>
          </cell>
          <cell r="G19">
            <v>38.79</v>
          </cell>
          <cell r="H19">
            <v>2180</v>
          </cell>
          <cell r="I19">
            <v>39.4</v>
          </cell>
          <cell r="J19">
            <v>1610</v>
          </cell>
          <cell r="K19">
            <v>8.8000000000000007</v>
          </cell>
          <cell r="L19">
            <v>0.61</v>
          </cell>
          <cell r="N19">
            <v>8.4499999999999993</v>
          </cell>
          <cell r="O19">
            <v>8</v>
          </cell>
          <cell r="P19" t="str">
            <v>V</v>
          </cell>
        </row>
        <row r="20">
          <cell r="A20">
            <v>15</v>
          </cell>
          <cell r="B20" t="str">
            <v>EE2329S</v>
          </cell>
          <cell r="C20" t="str">
            <v>PC40</v>
          </cell>
          <cell r="D20" t="str">
            <v>23*14.7*6</v>
          </cell>
          <cell r="E20">
            <v>0.43675999999999998</v>
          </cell>
          <cell r="F20">
            <v>35.799999999999997</v>
          </cell>
          <cell r="G20">
            <v>122</v>
          </cell>
          <cell r="H20">
            <v>1250</v>
          </cell>
          <cell r="I20">
            <v>64.900000000000006</v>
          </cell>
          <cell r="J20">
            <v>2320</v>
          </cell>
          <cell r="K20">
            <v>12</v>
          </cell>
          <cell r="L20">
            <v>1.1599999999999999</v>
          </cell>
        </row>
        <row r="21">
          <cell r="A21">
            <v>16</v>
          </cell>
          <cell r="B21" t="str">
            <v>EE25/19</v>
          </cell>
          <cell r="C21" t="str">
            <v>PC40</v>
          </cell>
          <cell r="D21" t="str">
            <v>25.4*9.46*6.29</v>
          </cell>
          <cell r="E21">
            <v>0.31280000000000002</v>
          </cell>
          <cell r="F21">
            <v>40</v>
          </cell>
          <cell r="G21">
            <v>78.2</v>
          </cell>
          <cell r="H21">
            <v>2000</v>
          </cell>
          <cell r="I21">
            <v>48.7</v>
          </cell>
          <cell r="J21">
            <v>1940</v>
          </cell>
          <cell r="K21">
            <v>9.1</v>
          </cell>
          <cell r="L21">
            <v>0.9</v>
          </cell>
        </row>
        <row r="22">
          <cell r="A22">
            <v>17</v>
          </cell>
          <cell r="B22" t="str">
            <v>EE25.4</v>
          </cell>
          <cell r="C22" t="str">
            <v>PC40</v>
          </cell>
          <cell r="D22" t="str">
            <v>25.4*9.66*6.35</v>
          </cell>
          <cell r="E22">
            <v>0.31728190000000001</v>
          </cell>
          <cell r="F22">
            <v>40.299999999999997</v>
          </cell>
          <cell r="G22">
            <v>78.73</v>
          </cell>
          <cell r="H22">
            <v>2000</v>
          </cell>
          <cell r="I22">
            <v>48.7</v>
          </cell>
          <cell r="J22">
            <v>1963</v>
          </cell>
          <cell r="K22">
            <v>10</v>
          </cell>
          <cell r="L22">
            <v>0.9</v>
          </cell>
        </row>
        <row r="23">
          <cell r="A23">
            <v>18</v>
          </cell>
          <cell r="B23" t="str">
            <v>EE2825</v>
          </cell>
          <cell r="C23" t="str">
            <v>PC40</v>
          </cell>
          <cell r="D23" t="str">
            <v>28*12.75*10.6</v>
          </cell>
          <cell r="E23">
            <v>0.85248899999999994</v>
          </cell>
          <cell r="F23">
            <v>86.9</v>
          </cell>
          <cell r="G23">
            <v>98.1</v>
          </cell>
          <cell r="H23">
            <v>3300</v>
          </cell>
          <cell r="I23">
            <v>57.7</v>
          </cell>
          <cell r="J23">
            <v>5010</v>
          </cell>
          <cell r="K23">
            <v>26</v>
          </cell>
          <cell r="L23">
            <v>2.5099999999999998</v>
          </cell>
          <cell r="N23">
            <v>9.6</v>
          </cell>
          <cell r="O23">
            <v>10</v>
          </cell>
          <cell r="P23" t="str">
            <v>V</v>
          </cell>
        </row>
        <row r="24">
          <cell r="A24">
            <v>19</v>
          </cell>
          <cell r="B24" t="str">
            <v>EE30</v>
          </cell>
          <cell r="C24" t="str">
            <v>PC40</v>
          </cell>
          <cell r="D24" t="str">
            <v>30*13.15*10.7</v>
          </cell>
          <cell r="E24">
            <v>0.79951499999999998</v>
          </cell>
          <cell r="F24">
            <v>109</v>
          </cell>
          <cell r="G24">
            <v>73.349999999999994</v>
          </cell>
          <cell r="H24">
            <v>4690</v>
          </cell>
          <cell r="I24">
            <v>57.7</v>
          </cell>
          <cell r="J24">
            <v>6310</v>
          </cell>
          <cell r="K24">
            <v>32</v>
          </cell>
          <cell r="L24">
            <v>2.9</v>
          </cell>
          <cell r="N24">
            <v>13.7</v>
          </cell>
          <cell r="O24" t="str">
            <v>10-12</v>
          </cell>
          <cell r="P24" t="str">
            <v>V</v>
          </cell>
        </row>
        <row r="25">
          <cell r="A25">
            <v>20</v>
          </cell>
          <cell r="B25" t="str">
            <v>EE30/30/7</v>
          </cell>
          <cell r="C25" t="str">
            <v>PC40</v>
          </cell>
          <cell r="D25" t="str">
            <v>30.1*15*7.05</v>
          </cell>
          <cell r="E25">
            <v>0.74547390000000013</v>
          </cell>
          <cell r="F25">
            <v>59.7</v>
          </cell>
          <cell r="G25">
            <v>124.87</v>
          </cell>
          <cell r="H25">
            <v>2100</v>
          </cell>
          <cell r="I25">
            <v>66.900000000000006</v>
          </cell>
          <cell r="J25">
            <v>4000</v>
          </cell>
          <cell r="K25">
            <v>22</v>
          </cell>
          <cell r="L25">
            <v>1.51</v>
          </cell>
        </row>
        <row r="26">
          <cell r="A26">
            <v>21</v>
          </cell>
          <cell r="B26" t="str">
            <v>EE3528</v>
          </cell>
          <cell r="C26" t="str">
            <v>PC40</v>
          </cell>
          <cell r="D26" t="str">
            <v>34.6*14.3*9.3</v>
          </cell>
          <cell r="E26">
            <v>1.3398399999999999</v>
          </cell>
          <cell r="F26">
            <v>84.8</v>
          </cell>
          <cell r="G26">
            <v>158</v>
          </cell>
          <cell r="H26">
            <v>2600</v>
          </cell>
          <cell r="I26">
            <v>69.7</v>
          </cell>
          <cell r="J26">
            <v>5910</v>
          </cell>
          <cell r="K26">
            <v>29</v>
          </cell>
          <cell r="L26">
            <v>2.96</v>
          </cell>
          <cell r="N26">
            <v>15.7</v>
          </cell>
          <cell r="O26">
            <v>12</v>
          </cell>
          <cell r="P26" t="str">
            <v>V</v>
          </cell>
        </row>
        <row r="27">
          <cell r="A27">
            <v>22</v>
          </cell>
          <cell r="B27" t="str">
            <v>EE40</v>
          </cell>
          <cell r="C27" t="str">
            <v>PC40</v>
          </cell>
          <cell r="D27" t="str">
            <v>40*17*10.7</v>
          </cell>
          <cell r="E27">
            <v>2.200021</v>
          </cell>
          <cell r="F27">
            <v>127</v>
          </cell>
          <cell r="G27">
            <v>173.23</v>
          </cell>
          <cell r="H27">
            <v>4150</v>
          </cell>
          <cell r="I27">
            <v>77</v>
          </cell>
          <cell r="J27">
            <v>9810</v>
          </cell>
          <cell r="K27">
            <v>50</v>
          </cell>
          <cell r="L27">
            <v>4.2</v>
          </cell>
          <cell r="N27">
            <v>17.3</v>
          </cell>
          <cell r="O27">
            <v>12</v>
          </cell>
          <cell r="P27" t="str">
            <v>V</v>
          </cell>
        </row>
        <row r="28">
          <cell r="A28">
            <v>23</v>
          </cell>
          <cell r="B28" t="str">
            <v>EE4133</v>
          </cell>
          <cell r="C28" t="str">
            <v>PC40</v>
          </cell>
          <cell r="D28" t="str">
            <v>41.5*17*12.7</v>
          </cell>
          <cell r="E28">
            <v>2.8260000000000001</v>
          </cell>
          <cell r="F28">
            <v>157</v>
          </cell>
          <cell r="G28">
            <v>180</v>
          </cell>
          <cell r="H28">
            <v>4200</v>
          </cell>
          <cell r="I28">
            <v>79</v>
          </cell>
          <cell r="J28">
            <v>12470</v>
          </cell>
          <cell r="K28">
            <v>64</v>
          </cell>
          <cell r="L28">
            <v>6.25</v>
          </cell>
        </row>
        <row r="29">
          <cell r="A29">
            <v>24</v>
          </cell>
          <cell r="B29" t="str">
            <v>EE42/21/15</v>
          </cell>
          <cell r="C29" t="str">
            <v>PC40</v>
          </cell>
          <cell r="D29" t="str">
            <v>42*21.2*15</v>
          </cell>
          <cell r="E29">
            <v>4.9484000000000004</v>
          </cell>
          <cell r="F29">
            <v>178</v>
          </cell>
          <cell r="G29">
            <v>278</v>
          </cell>
          <cell r="H29">
            <v>3800</v>
          </cell>
          <cell r="I29">
            <v>97.9</v>
          </cell>
          <cell r="J29">
            <v>19510</v>
          </cell>
          <cell r="K29">
            <v>88</v>
          </cell>
          <cell r="L29">
            <v>8.8000000000000007</v>
          </cell>
        </row>
        <row r="30">
          <cell r="A30">
            <v>25</v>
          </cell>
          <cell r="B30" t="str">
            <v>EE42/21/20</v>
          </cell>
          <cell r="C30" t="str">
            <v>PC40</v>
          </cell>
          <cell r="D30" t="str">
            <v>42*21.2*20</v>
          </cell>
          <cell r="E30">
            <v>6.4625000000000004</v>
          </cell>
          <cell r="F30">
            <v>235</v>
          </cell>
          <cell r="G30">
            <v>275</v>
          </cell>
          <cell r="H30">
            <v>5000</v>
          </cell>
          <cell r="I30">
            <v>97.8</v>
          </cell>
          <cell r="J30">
            <v>23000</v>
          </cell>
          <cell r="K30">
            <v>116</v>
          </cell>
          <cell r="L30">
            <v>11.6</v>
          </cell>
        </row>
        <row r="31">
          <cell r="A31">
            <v>26</v>
          </cell>
          <cell r="B31" t="str">
            <v>EE47/39</v>
          </cell>
          <cell r="C31" t="str">
            <v>PC40</v>
          </cell>
          <cell r="D31" t="str">
            <v>47.12*19.63*15.62</v>
          </cell>
          <cell r="E31">
            <v>4.7528800000000002</v>
          </cell>
          <cell r="F31">
            <v>242</v>
          </cell>
          <cell r="G31">
            <v>196.4</v>
          </cell>
          <cell r="H31">
            <v>6660</v>
          </cell>
          <cell r="I31">
            <v>90.6</v>
          </cell>
          <cell r="J31">
            <v>21930</v>
          </cell>
          <cell r="K31">
            <v>108</v>
          </cell>
          <cell r="L31">
            <v>9.6999999999999993</v>
          </cell>
        </row>
        <row r="32">
          <cell r="A32">
            <v>27</v>
          </cell>
          <cell r="B32" t="str">
            <v>EE50</v>
          </cell>
          <cell r="C32" t="str">
            <v>PC40</v>
          </cell>
          <cell r="D32" t="str">
            <v>50*21.3*14.6</v>
          </cell>
          <cell r="E32">
            <v>5.7342979999999999</v>
          </cell>
          <cell r="F32">
            <v>226</v>
          </cell>
          <cell r="G32">
            <v>253.73</v>
          </cell>
          <cell r="H32">
            <v>6110</v>
          </cell>
          <cell r="I32">
            <v>95.8</v>
          </cell>
          <cell r="J32">
            <v>21600</v>
          </cell>
          <cell r="K32">
            <v>116</v>
          </cell>
          <cell r="L32">
            <v>9.4</v>
          </cell>
          <cell r="N32">
            <v>21.3</v>
          </cell>
          <cell r="O32">
            <v>12</v>
          </cell>
          <cell r="P32" t="str">
            <v>V</v>
          </cell>
        </row>
        <row r="33">
          <cell r="A33">
            <v>28</v>
          </cell>
          <cell r="B33" t="str">
            <v>EE55/55/21</v>
          </cell>
          <cell r="C33" t="str">
            <v>PC40</v>
          </cell>
          <cell r="D33" t="str">
            <v>55.15*27.5*20.7</v>
          </cell>
          <cell r="E33">
            <v>13.676435999999999</v>
          </cell>
          <cell r="F33">
            <v>354</v>
          </cell>
          <cell r="G33">
            <v>386.34</v>
          </cell>
          <cell r="H33">
            <v>7100</v>
          </cell>
          <cell r="I33">
            <v>123</v>
          </cell>
          <cell r="J33">
            <v>43700</v>
          </cell>
          <cell r="K33">
            <v>234</v>
          </cell>
          <cell r="L33" t="str">
            <v>11.0(150MT)</v>
          </cell>
        </row>
        <row r="34">
          <cell r="A34">
            <v>29</v>
          </cell>
          <cell r="B34" t="str">
            <v>EE57/47</v>
          </cell>
          <cell r="C34" t="str">
            <v>PC40</v>
          </cell>
          <cell r="D34" t="str">
            <v>56.57*23.6*18.8</v>
          </cell>
          <cell r="E34">
            <v>9.7131840000000018</v>
          </cell>
          <cell r="F34">
            <v>344</v>
          </cell>
          <cell r="G34">
            <v>282.36</v>
          </cell>
          <cell r="H34">
            <v>8530</v>
          </cell>
          <cell r="I34">
            <v>102</v>
          </cell>
          <cell r="J34">
            <v>35100</v>
          </cell>
          <cell r="K34">
            <v>190</v>
          </cell>
          <cell r="L34">
            <v>8.5</v>
          </cell>
        </row>
        <row r="35">
          <cell r="A35">
            <v>30</v>
          </cell>
          <cell r="B35" t="str">
            <v>EE60</v>
          </cell>
          <cell r="C35" t="str">
            <v>PC40</v>
          </cell>
          <cell r="D35" t="str">
            <v>60*22.3*15.6</v>
          </cell>
          <cell r="E35">
            <v>9.8557940000000013</v>
          </cell>
          <cell r="F35">
            <v>247</v>
          </cell>
          <cell r="G35">
            <v>399.02</v>
          </cell>
          <cell r="H35">
            <v>5670</v>
          </cell>
          <cell r="I35">
            <v>110</v>
          </cell>
          <cell r="J35">
            <v>27100</v>
          </cell>
          <cell r="K35">
            <v>135</v>
          </cell>
          <cell r="L35">
            <v>12.5</v>
          </cell>
          <cell r="N35">
            <v>23.8</v>
          </cell>
          <cell r="O35">
            <v>12</v>
          </cell>
          <cell r="P35" t="str">
            <v>V</v>
          </cell>
        </row>
        <row r="36">
          <cell r="A36">
            <v>31</v>
          </cell>
          <cell r="B36" t="str">
            <v>EE50.3</v>
          </cell>
          <cell r="C36" t="str">
            <v>PC40</v>
          </cell>
          <cell r="D36" t="str">
            <v>50.3*25.6*6.1</v>
          </cell>
          <cell r="E36">
            <v>1.8446543999999998</v>
          </cell>
          <cell r="F36">
            <v>120.85</v>
          </cell>
          <cell r="G36">
            <v>152.63999999999999</v>
          </cell>
          <cell r="H36">
            <v>2900</v>
          </cell>
          <cell r="I36">
            <v>104.9</v>
          </cell>
          <cell r="J36">
            <v>12676</v>
          </cell>
          <cell r="K36">
            <v>68</v>
          </cell>
          <cell r="L36">
            <v>5.83</v>
          </cell>
          <cell r="N36">
            <v>28.25</v>
          </cell>
          <cell r="O36">
            <v>12</v>
          </cell>
          <cell r="P36" t="str">
            <v>H</v>
          </cell>
        </row>
        <row r="37">
          <cell r="A37">
            <v>32</v>
          </cell>
          <cell r="B37" t="str">
            <v>EE62.3/62/6</v>
          </cell>
          <cell r="C37" t="str">
            <v>PC40</v>
          </cell>
          <cell r="D37" t="str">
            <v>62.3*31*6.1</v>
          </cell>
          <cell r="E37">
            <v>3.0329642199999998</v>
          </cell>
          <cell r="F37">
            <v>153.01</v>
          </cell>
          <cell r="G37">
            <v>198.22</v>
          </cell>
          <cell r="H37">
            <v>3100</v>
          </cell>
          <cell r="I37">
            <v>125.74</v>
          </cell>
          <cell r="J37">
            <v>19240</v>
          </cell>
          <cell r="K37">
            <v>102</v>
          </cell>
          <cell r="L37">
            <v>8.85</v>
          </cell>
          <cell r="N37">
            <v>33.85</v>
          </cell>
          <cell r="O37">
            <v>12</v>
          </cell>
          <cell r="P37" t="str">
            <v>H</v>
          </cell>
        </row>
        <row r="38">
          <cell r="A38">
            <v>33</v>
          </cell>
          <cell r="B38" t="str">
            <v>EE65/32/27</v>
          </cell>
          <cell r="C38" t="str">
            <v>PC40</v>
          </cell>
          <cell r="D38" t="str">
            <v>65.15*32.5*27</v>
          </cell>
          <cell r="E38">
            <v>30.762499999999999</v>
          </cell>
          <cell r="F38">
            <v>535</v>
          </cell>
          <cell r="G38">
            <v>575</v>
          </cell>
          <cell r="H38">
            <v>8000</v>
          </cell>
          <cell r="I38">
            <v>147</v>
          </cell>
          <cell r="J38">
            <v>78700</v>
          </cell>
          <cell r="K38">
            <v>399</v>
          </cell>
          <cell r="L38" t="str">
            <v>5.9(100MT)</v>
          </cell>
        </row>
        <row r="39">
          <cell r="B39" t="str">
            <v>TYPE  EF  CORE</v>
          </cell>
        </row>
        <row r="40">
          <cell r="A40">
            <v>34</v>
          </cell>
          <cell r="B40" t="str">
            <v>EF12.6</v>
          </cell>
          <cell r="C40" t="str">
            <v>PC40</v>
          </cell>
          <cell r="D40" t="str">
            <v>12.7*6.4*3.6</v>
          </cell>
          <cell r="E40">
            <v>3.107E-2</v>
          </cell>
          <cell r="F40">
            <v>13</v>
          </cell>
          <cell r="G40">
            <v>23.9</v>
          </cell>
          <cell r="H40">
            <v>810</v>
          </cell>
          <cell r="I40">
            <v>29.6</v>
          </cell>
          <cell r="J40">
            <v>385</v>
          </cell>
          <cell r="K40">
            <v>2</v>
          </cell>
          <cell r="L40">
            <v>0.17</v>
          </cell>
          <cell r="N40">
            <v>3.5</v>
          </cell>
          <cell r="O40">
            <v>10</v>
          </cell>
          <cell r="P40" t="str">
            <v>V</v>
          </cell>
        </row>
        <row r="41">
          <cell r="A41">
            <v>35</v>
          </cell>
          <cell r="B41" t="str">
            <v>EF16</v>
          </cell>
          <cell r="C41" t="str">
            <v>PC40</v>
          </cell>
          <cell r="D41" t="str">
            <v>16.1*8.05*4.5</v>
          </cell>
          <cell r="E41">
            <v>8.0038200000000004E-2</v>
          </cell>
          <cell r="F41">
            <v>20.100000000000001</v>
          </cell>
          <cell r="G41">
            <v>39.82</v>
          </cell>
          <cell r="H41">
            <v>1100</v>
          </cell>
          <cell r="I41">
            <v>37.6</v>
          </cell>
          <cell r="J41">
            <v>754</v>
          </cell>
          <cell r="K41">
            <v>3.9</v>
          </cell>
          <cell r="L41">
            <v>0.32</v>
          </cell>
        </row>
        <row r="42">
          <cell r="A42">
            <v>36</v>
          </cell>
          <cell r="B42" t="str">
            <v>EF20</v>
          </cell>
          <cell r="C42" t="str">
            <v>PC40</v>
          </cell>
          <cell r="D42" t="str">
            <v>20*9.9*5.65</v>
          </cell>
          <cell r="E42">
            <v>0.10130399999999999</v>
          </cell>
          <cell r="F42">
            <v>33.5</v>
          </cell>
          <cell r="G42">
            <v>30.24</v>
          </cell>
          <cell r="H42">
            <v>1570</v>
          </cell>
          <cell r="I42">
            <v>44.9</v>
          </cell>
          <cell r="J42">
            <v>1500</v>
          </cell>
          <cell r="K42">
            <v>7.4</v>
          </cell>
          <cell r="L42">
            <v>0.69</v>
          </cell>
        </row>
        <row r="43">
          <cell r="A43">
            <v>37</v>
          </cell>
          <cell r="B43" t="str">
            <v>EF25</v>
          </cell>
          <cell r="C43" t="str">
            <v>PC40</v>
          </cell>
          <cell r="D43" t="str">
            <v>25.05*12.55*7.2</v>
          </cell>
          <cell r="E43">
            <v>0.237600125</v>
          </cell>
          <cell r="F43">
            <v>51.8</v>
          </cell>
          <cell r="G43">
            <v>45.868749999999999</v>
          </cell>
          <cell r="H43">
            <v>2000</v>
          </cell>
          <cell r="I43">
            <v>57.8</v>
          </cell>
          <cell r="J43">
            <v>2990</v>
          </cell>
          <cell r="K43">
            <v>15</v>
          </cell>
          <cell r="L43">
            <v>1.4</v>
          </cell>
        </row>
        <row r="44">
          <cell r="A44">
            <v>38</v>
          </cell>
          <cell r="B44" t="str">
            <v>EF32</v>
          </cell>
          <cell r="C44" t="str">
            <v>PC40</v>
          </cell>
          <cell r="D44" t="str">
            <v>32.1*16.1*9.15</v>
          </cell>
          <cell r="E44">
            <v>0.65145600000000004</v>
          </cell>
          <cell r="F44">
            <v>83.2</v>
          </cell>
          <cell r="G44">
            <v>78.3</v>
          </cell>
          <cell r="H44">
            <v>2590</v>
          </cell>
          <cell r="I44">
            <v>74.3</v>
          </cell>
          <cell r="J44">
            <v>6180</v>
          </cell>
          <cell r="K44">
            <v>32</v>
          </cell>
          <cell r="L44">
            <v>2.9</v>
          </cell>
        </row>
        <row r="45">
          <cell r="B45" t="str">
            <v>TYPE  EFD  CORE</v>
          </cell>
        </row>
        <row r="46">
          <cell r="A46">
            <v>39</v>
          </cell>
          <cell r="B46" t="str">
            <v>EFD10</v>
          </cell>
          <cell r="C46" t="str">
            <v>3F3</v>
          </cell>
          <cell r="D46" t="str">
            <v>10.5*5.2*2.7</v>
          </cell>
          <cell r="E46">
            <v>8.352E-3</v>
          </cell>
          <cell r="F46">
            <v>7.2</v>
          </cell>
          <cell r="G46">
            <v>11.6</v>
          </cell>
          <cell r="H46">
            <v>500</v>
          </cell>
          <cell r="I46">
            <v>23.7</v>
          </cell>
          <cell r="J46">
            <v>171</v>
          </cell>
          <cell r="K46">
            <v>0.45</v>
          </cell>
          <cell r="L46">
            <v>0.02</v>
          </cell>
          <cell r="N46">
            <v>6</v>
          </cell>
          <cell r="O46">
            <v>8</v>
          </cell>
          <cell r="P46" t="str">
            <v>H</v>
          </cell>
        </row>
        <row r="47">
          <cell r="A47">
            <v>40</v>
          </cell>
          <cell r="B47" t="str">
            <v>EFD12</v>
          </cell>
          <cell r="C47" t="str">
            <v>3F3</v>
          </cell>
          <cell r="D47" t="str">
            <v>12.5*6.2*3.5</v>
          </cell>
          <cell r="E47">
            <v>1.8673200000000001E-2</v>
          </cell>
          <cell r="F47">
            <v>11.4</v>
          </cell>
          <cell r="G47">
            <v>16.38</v>
          </cell>
          <cell r="H47">
            <v>700</v>
          </cell>
          <cell r="I47">
            <v>28.5</v>
          </cell>
          <cell r="J47">
            <v>325</v>
          </cell>
          <cell r="K47">
            <v>0.9</v>
          </cell>
          <cell r="L47">
            <v>0.04</v>
          </cell>
          <cell r="N47">
            <v>7.6</v>
          </cell>
          <cell r="O47">
            <v>8</v>
          </cell>
          <cell r="P47" t="str">
            <v>H</v>
          </cell>
        </row>
        <row r="48">
          <cell r="A48">
            <v>41</v>
          </cell>
          <cell r="B48" t="str">
            <v>EFD15</v>
          </cell>
          <cell r="C48" t="str">
            <v>3F3</v>
          </cell>
          <cell r="D48" t="str">
            <v>15*7.5*4.65</v>
          </cell>
          <cell r="E48">
            <v>4.7025000000000004E-2</v>
          </cell>
          <cell r="F48">
            <v>15</v>
          </cell>
          <cell r="G48">
            <v>31.35</v>
          </cell>
          <cell r="H48">
            <v>780</v>
          </cell>
          <cell r="I48">
            <v>34</v>
          </cell>
          <cell r="J48">
            <v>510</v>
          </cell>
          <cell r="K48">
            <v>1.4</v>
          </cell>
          <cell r="L48">
            <v>0.06</v>
          </cell>
          <cell r="N48">
            <v>8.8000000000000007</v>
          </cell>
          <cell r="O48">
            <v>8</v>
          </cell>
          <cell r="P48" t="str">
            <v>H</v>
          </cell>
        </row>
        <row r="49">
          <cell r="A49">
            <v>42</v>
          </cell>
          <cell r="B49" t="str">
            <v>EFD20</v>
          </cell>
          <cell r="C49" t="str">
            <v>3C85</v>
          </cell>
          <cell r="D49" t="str">
            <v>20*10*6.65</v>
          </cell>
          <cell r="E49">
            <v>0.155</v>
          </cell>
          <cell r="F49">
            <v>31</v>
          </cell>
          <cell r="G49">
            <v>50</v>
          </cell>
          <cell r="H49">
            <v>1300</v>
          </cell>
          <cell r="I49">
            <v>47</v>
          </cell>
          <cell r="J49">
            <v>1460</v>
          </cell>
          <cell r="K49">
            <v>3.5</v>
          </cell>
          <cell r="L49">
            <v>0.27</v>
          </cell>
          <cell r="N49">
            <v>13.5</v>
          </cell>
          <cell r="O49">
            <v>8</v>
          </cell>
          <cell r="P49" t="str">
            <v>H</v>
          </cell>
        </row>
        <row r="50">
          <cell r="A50">
            <v>43</v>
          </cell>
          <cell r="B50" t="str">
            <v>EFD25</v>
          </cell>
          <cell r="C50" t="str">
            <v>3C90</v>
          </cell>
          <cell r="D50" t="str">
            <v>25*12.5*9.1</v>
          </cell>
          <cell r="E50">
            <v>0.393762</v>
          </cell>
          <cell r="F50">
            <v>58</v>
          </cell>
          <cell r="G50">
            <v>67.89</v>
          </cell>
          <cell r="H50">
            <v>2200</v>
          </cell>
          <cell r="I50">
            <v>57</v>
          </cell>
          <cell r="J50">
            <v>3300</v>
          </cell>
          <cell r="K50">
            <v>8</v>
          </cell>
          <cell r="L50">
            <v>0.38</v>
          </cell>
          <cell r="N50">
            <v>16.399999999999999</v>
          </cell>
          <cell r="O50">
            <v>10</v>
          </cell>
          <cell r="P50" t="str">
            <v>H</v>
          </cell>
        </row>
        <row r="51">
          <cell r="A51">
            <v>44</v>
          </cell>
          <cell r="B51" t="str">
            <v>EFD30</v>
          </cell>
          <cell r="C51" t="str">
            <v>3C90</v>
          </cell>
          <cell r="D51" t="str">
            <v>30*15*9.1</v>
          </cell>
          <cell r="E51">
            <v>0.6027840000000001</v>
          </cell>
          <cell r="F51">
            <v>69</v>
          </cell>
          <cell r="G51">
            <v>87.36</v>
          </cell>
          <cell r="H51">
            <v>2100</v>
          </cell>
          <cell r="I51">
            <v>68</v>
          </cell>
          <cell r="J51">
            <v>4700</v>
          </cell>
          <cell r="K51">
            <v>12</v>
          </cell>
          <cell r="L51">
            <v>0.54</v>
          </cell>
          <cell r="N51">
            <v>20.100000000000001</v>
          </cell>
          <cell r="O51">
            <v>12</v>
          </cell>
          <cell r="P51" t="str">
            <v>H</v>
          </cell>
        </row>
        <row r="52">
          <cell r="B52" t="str">
            <v>TYPE  EI  CORE</v>
          </cell>
        </row>
        <row r="53">
          <cell r="A53">
            <v>45</v>
          </cell>
          <cell r="B53" t="str">
            <v>EI12.5</v>
          </cell>
          <cell r="C53" t="str">
            <v>PC40</v>
          </cell>
          <cell r="D53" t="str">
            <v>12.4*7.4*4.85</v>
          </cell>
          <cell r="E53">
            <v>2.3500800000000002E-2</v>
          </cell>
          <cell r="F53">
            <v>14.4</v>
          </cell>
          <cell r="G53">
            <v>16.32</v>
          </cell>
          <cell r="H53">
            <v>1200</v>
          </cell>
          <cell r="I53">
            <v>21.3</v>
          </cell>
          <cell r="J53">
            <v>308</v>
          </cell>
          <cell r="K53">
            <v>1.9</v>
          </cell>
          <cell r="L53">
            <v>0.12</v>
          </cell>
          <cell r="N53">
            <v>3.5</v>
          </cell>
          <cell r="O53">
            <v>10</v>
          </cell>
          <cell r="P53" t="str">
            <v>V</v>
          </cell>
        </row>
        <row r="54">
          <cell r="A54">
            <v>46</v>
          </cell>
          <cell r="B54" t="str">
            <v>EI16</v>
          </cell>
          <cell r="C54" t="str">
            <v>PC40</v>
          </cell>
          <cell r="D54" t="str">
            <v>16.0*12.2*4.8</v>
          </cell>
          <cell r="E54">
            <v>8.3892599999999998E-2</v>
          </cell>
          <cell r="F54">
            <v>19.8</v>
          </cell>
          <cell r="G54">
            <v>42.37</v>
          </cell>
          <cell r="H54">
            <v>1100</v>
          </cell>
          <cell r="I54">
            <v>34.6</v>
          </cell>
          <cell r="J54">
            <v>670</v>
          </cell>
          <cell r="K54">
            <v>3.3</v>
          </cell>
          <cell r="L54">
            <v>0.31</v>
          </cell>
          <cell r="N54">
            <v>8.5</v>
          </cell>
          <cell r="O54" t="str">
            <v>6-10</v>
          </cell>
          <cell r="P54" t="str">
            <v>H V</v>
          </cell>
        </row>
        <row r="55">
          <cell r="A55">
            <v>47</v>
          </cell>
          <cell r="B55" t="str">
            <v>EI19</v>
          </cell>
          <cell r="C55" t="str">
            <v>PC40</v>
          </cell>
          <cell r="D55" t="str">
            <v>20*13.55*5.0</v>
          </cell>
          <cell r="E55">
            <v>0.130464</v>
          </cell>
          <cell r="F55">
            <v>24</v>
          </cell>
          <cell r="G55">
            <v>54.36</v>
          </cell>
          <cell r="H55">
            <v>1400</v>
          </cell>
          <cell r="I55">
            <v>39.6</v>
          </cell>
          <cell r="J55">
            <v>950</v>
          </cell>
          <cell r="K55">
            <v>5.0999999999999996</v>
          </cell>
          <cell r="L55">
            <v>0.42</v>
          </cell>
          <cell r="N55">
            <v>9.0500000000000007</v>
          </cell>
          <cell r="O55" t="str">
            <v>6-8</v>
          </cell>
          <cell r="P55" t="str">
            <v>H V</v>
          </cell>
        </row>
        <row r="56">
          <cell r="A56">
            <v>48</v>
          </cell>
          <cell r="B56" t="str">
            <v>EI22</v>
          </cell>
          <cell r="C56" t="str">
            <v>PC40</v>
          </cell>
          <cell r="D56" t="str">
            <v>22.0*14.55*5.75</v>
          </cell>
          <cell r="E56">
            <v>0.16060800000000003</v>
          </cell>
          <cell r="F56">
            <v>42</v>
          </cell>
          <cell r="G56">
            <v>38.24</v>
          </cell>
          <cell r="H56">
            <v>2400</v>
          </cell>
          <cell r="I56">
            <v>39.299999999999997</v>
          </cell>
          <cell r="J56">
            <v>1630</v>
          </cell>
          <cell r="K56">
            <v>9.8000000000000007</v>
          </cell>
          <cell r="L56">
            <v>0.6</v>
          </cell>
          <cell r="N56">
            <v>8.4499999999999993</v>
          </cell>
          <cell r="O56">
            <v>8</v>
          </cell>
          <cell r="P56" t="str">
            <v>V</v>
          </cell>
        </row>
        <row r="57">
          <cell r="A57">
            <v>49</v>
          </cell>
          <cell r="B57" t="str">
            <v>EI25</v>
          </cell>
          <cell r="C57" t="str">
            <v>PC40</v>
          </cell>
          <cell r="D57" t="str">
            <v>25.3*15.55*6.75</v>
          </cell>
          <cell r="E57">
            <v>0.31647900000000001</v>
          </cell>
          <cell r="F57">
            <v>41</v>
          </cell>
          <cell r="G57">
            <v>77.19</v>
          </cell>
          <cell r="H57">
            <v>2140</v>
          </cell>
          <cell r="I57">
            <v>47</v>
          </cell>
          <cell r="J57">
            <v>1927</v>
          </cell>
          <cell r="K57">
            <v>9.8000000000000007</v>
          </cell>
          <cell r="L57">
            <v>0.79</v>
          </cell>
          <cell r="N57">
            <v>9.8000000000000007</v>
          </cell>
          <cell r="O57">
            <v>8</v>
          </cell>
          <cell r="P57" t="str">
            <v>V</v>
          </cell>
        </row>
        <row r="58">
          <cell r="A58">
            <v>50</v>
          </cell>
          <cell r="B58" t="str">
            <v>EI22/19/6</v>
          </cell>
          <cell r="C58" t="str">
            <v>PC40</v>
          </cell>
          <cell r="D58" t="str">
            <v>22.0*14.7*5.75</v>
          </cell>
          <cell r="E58">
            <v>0.19795000000000001</v>
          </cell>
          <cell r="F58">
            <v>37</v>
          </cell>
          <cell r="G58">
            <v>53.5</v>
          </cell>
          <cell r="H58">
            <v>2000</v>
          </cell>
          <cell r="I58">
            <v>41.8</v>
          </cell>
          <cell r="J58">
            <v>1550</v>
          </cell>
          <cell r="K58">
            <v>8.5</v>
          </cell>
          <cell r="L58">
            <v>0.64</v>
          </cell>
          <cell r="N58">
            <v>8.4499999999999993</v>
          </cell>
          <cell r="O58">
            <v>8</v>
          </cell>
          <cell r="P58" t="str">
            <v>V</v>
          </cell>
        </row>
        <row r="59">
          <cell r="A59">
            <v>51</v>
          </cell>
          <cell r="B59" t="str">
            <v>EI28</v>
          </cell>
          <cell r="C59" t="str">
            <v>PC40</v>
          </cell>
          <cell r="D59" t="str">
            <v>28.0*16.75*10.6</v>
          </cell>
          <cell r="E59">
            <v>0.60053800000000002</v>
          </cell>
          <cell r="F59">
            <v>86</v>
          </cell>
          <cell r="G59">
            <v>69.83</v>
          </cell>
          <cell r="H59">
            <v>4300</v>
          </cell>
          <cell r="I59">
            <v>48.2</v>
          </cell>
          <cell r="J59">
            <v>4145</v>
          </cell>
          <cell r="K59">
            <v>22</v>
          </cell>
          <cell r="L59">
            <v>1.65</v>
          </cell>
          <cell r="N59">
            <v>9.6</v>
          </cell>
          <cell r="O59">
            <v>10</v>
          </cell>
          <cell r="P59" t="str">
            <v>V</v>
          </cell>
        </row>
        <row r="60">
          <cell r="A60">
            <v>52</v>
          </cell>
          <cell r="B60" t="str">
            <v>EI30</v>
          </cell>
          <cell r="C60" t="str">
            <v>PC40</v>
          </cell>
          <cell r="D60" t="str">
            <v>20.0*21.25*10.7</v>
          </cell>
          <cell r="E60">
            <v>0.82073400000000007</v>
          </cell>
          <cell r="F60">
            <v>111</v>
          </cell>
          <cell r="G60">
            <v>73.94</v>
          </cell>
          <cell r="H60">
            <v>4690</v>
          </cell>
          <cell r="I60">
            <v>58</v>
          </cell>
          <cell r="J60">
            <v>6440</v>
          </cell>
          <cell r="K60">
            <v>34</v>
          </cell>
          <cell r="L60">
            <v>3.1</v>
          </cell>
          <cell r="N60">
            <v>13.7</v>
          </cell>
          <cell r="O60" t="str">
            <v>10-12</v>
          </cell>
          <cell r="P60" t="str">
            <v>V</v>
          </cell>
        </row>
        <row r="61">
          <cell r="A61">
            <v>53</v>
          </cell>
          <cell r="B61" t="str">
            <v>EI33/29/13</v>
          </cell>
          <cell r="C61" t="str">
            <v>PC40</v>
          </cell>
          <cell r="D61" t="str">
            <v>33.0*23.75*12.7</v>
          </cell>
          <cell r="E61">
            <v>1.5854115</v>
          </cell>
          <cell r="F61">
            <v>118.5</v>
          </cell>
          <cell r="G61">
            <v>133.79</v>
          </cell>
          <cell r="H61">
            <v>4400</v>
          </cell>
          <cell r="I61">
            <v>67.5</v>
          </cell>
          <cell r="J61">
            <v>8002</v>
          </cell>
          <cell r="K61">
            <v>41</v>
          </cell>
          <cell r="L61">
            <v>3.5</v>
          </cell>
          <cell r="N61">
            <v>16.600000000000001</v>
          </cell>
          <cell r="O61" t="str">
            <v>12</v>
          </cell>
          <cell r="P61" t="str">
            <v>V</v>
          </cell>
        </row>
        <row r="62">
          <cell r="A62">
            <v>54</v>
          </cell>
          <cell r="B62" t="str">
            <v>EI35</v>
          </cell>
          <cell r="C62" t="str">
            <v>PC40</v>
          </cell>
          <cell r="D62" t="str">
            <v>35.0*24.25*10.0</v>
          </cell>
          <cell r="E62">
            <v>1.3343226000000001</v>
          </cell>
          <cell r="F62">
            <v>101.4</v>
          </cell>
          <cell r="G62">
            <v>131.59</v>
          </cell>
          <cell r="H62">
            <v>3800</v>
          </cell>
          <cell r="I62">
            <v>67.099999999999994</v>
          </cell>
          <cell r="J62">
            <v>6804</v>
          </cell>
          <cell r="K62">
            <v>36</v>
          </cell>
          <cell r="L62">
            <v>2.85</v>
          </cell>
          <cell r="N62">
            <v>15.7</v>
          </cell>
          <cell r="O62">
            <v>12</v>
          </cell>
          <cell r="P62" t="str">
            <v>V</v>
          </cell>
        </row>
        <row r="63">
          <cell r="A63">
            <v>55</v>
          </cell>
          <cell r="B63" t="str">
            <v>EI3530</v>
          </cell>
          <cell r="C63" t="str">
            <v>PC40</v>
          </cell>
          <cell r="D63" t="str">
            <v>35.0*24.2*12</v>
          </cell>
          <cell r="E63">
            <v>1.6592</v>
          </cell>
          <cell r="F63">
            <v>122</v>
          </cell>
          <cell r="G63">
            <v>136</v>
          </cell>
          <cell r="H63">
            <v>3950</v>
          </cell>
          <cell r="I63">
            <v>68</v>
          </cell>
          <cell r="J63">
            <v>8350</v>
          </cell>
          <cell r="K63">
            <v>43</v>
          </cell>
          <cell r="L63">
            <v>4.2</v>
          </cell>
        </row>
        <row r="64">
          <cell r="A64">
            <v>56</v>
          </cell>
          <cell r="B64" t="str">
            <v>EI40</v>
          </cell>
          <cell r="C64" t="str">
            <v>PC40</v>
          </cell>
          <cell r="D64" t="str">
            <v>40.0*27.25*11.65</v>
          </cell>
          <cell r="E64">
            <v>2.3301120000000002</v>
          </cell>
          <cell r="F64">
            <v>148</v>
          </cell>
          <cell r="G64">
            <v>157.44</v>
          </cell>
          <cell r="H64">
            <v>4860</v>
          </cell>
          <cell r="I64">
            <v>77</v>
          </cell>
          <cell r="J64">
            <v>11300</v>
          </cell>
          <cell r="K64">
            <v>60</v>
          </cell>
          <cell r="L64">
            <v>4.8</v>
          </cell>
          <cell r="N64">
            <v>17.3</v>
          </cell>
          <cell r="O64">
            <v>12</v>
          </cell>
          <cell r="P64" t="str">
            <v>V</v>
          </cell>
        </row>
        <row r="65">
          <cell r="A65">
            <v>57</v>
          </cell>
          <cell r="B65" t="str">
            <v>EI50</v>
          </cell>
          <cell r="C65" t="str">
            <v>PC40</v>
          </cell>
          <cell r="D65" t="str">
            <v>50.0*33.35*14.6</v>
          </cell>
          <cell r="E65">
            <v>5.5218400000000001</v>
          </cell>
          <cell r="F65">
            <v>230</v>
          </cell>
          <cell r="G65">
            <v>240.08</v>
          </cell>
          <cell r="H65">
            <v>6110</v>
          </cell>
          <cell r="I65">
            <v>94</v>
          </cell>
          <cell r="J65">
            <v>21600</v>
          </cell>
          <cell r="K65">
            <v>115</v>
          </cell>
          <cell r="L65">
            <v>9.1999999999999993</v>
          </cell>
          <cell r="N65">
            <v>21.3</v>
          </cell>
          <cell r="O65">
            <v>12</v>
          </cell>
          <cell r="P65" t="str">
            <v>V</v>
          </cell>
        </row>
        <row r="66">
          <cell r="A66">
            <v>58</v>
          </cell>
          <cell r="B66" t="str">
            <v>EI60</v>
          </cell>
          <cell r="C66" t="str">
            <v>PC40</v>
          </cell>
          <cell r="D66" t="str">
            <v>60.0*35.85*15.6</v>
          </cell>
          <cell r="E66">
            <v>9.802442000000001</v>
          </cell>
          <cell r="F66">
            <v>247</v>
          </cell>
          <cell r="G66">
            <v>396.86</v>
          </cell>
          <cell r="H66">
            <v>5670</v>
          </cell>
          <cell r="I66">
            <v>109</v>
          </cell>
          <cell r="J66">
            <v>27100</v>
          </cell>
          <cell r="K66">
            <v>139</v>
          </cell>
          <cell r="L66">
            <v>1.25</v>
          </cell>
          <cell r="N66">
            <v>23.8</v>
          </cell>
          <cell r="O66">
            <v>12</v>
          </cell>
          <cell r="P66" t="str">
            <v>V</v>
          </cell>
        </row>
        <row r="67">
          <cell r="A67">
            <v>59</v>
          </cell>
          <cell r="B67" t="str">
            <v>EI70</v>
          </cell>
          <cell r="C67" t="str">
            <v>PC40</v>
          </cell>
          <cell r="D67" t="str">
            <v>70.0*54.0*31.6</v>
          </cell>
          <cell r="E67">
            <v>37.761800000000001</v>
          </cell>
          <cell r="F67">
            <v>698</v>
          </cell>
          <cell r="G67">
            <v>541</v>
          </cell>
          <cell r="H67">
            <v>10500</v>
          </cell>
          <cell r="I67">
            <v>145</v>
          </cell>
          <cell r="J67">
            <v>101530</v>
          </cell>
          <cell r="K67">
            <v>519</v>
          </cell>
          <cell r="L67" t="str">
            <v>7.61(100MT)</v>
          </cell>
        </row>
        <row r="68">
          <cell r="B68" t="str">
            <v>TYPE  EP  CORE</v>
          </cell>
        </row>
        <row r="69">
          <cell r="A69">
            <v>60</v>
          </cell>
          <cell r="B69" t="str">
            <v>EP7</v>
          </cell>
          <cell r="C69" t="str">
            <v>3C85</v>
          </cell>
          <cell r="D69" t="str">
            <v>9.4*3.75*6.5</v>
          </cell>
          <cell r="E69">
            <v>1.0165E-2</v>
          </cell>
          <cell r="F69">
            <v>10.7</v>
          </cell>
          <cell r="G69">
            <v>9.5</v>
          </cell>
          <cell r="H69">
            <v>1120</v>
          </cell>
          <cell r="I69">
            <v>15.5</v>
          </cell>
          <cell r="J69">
            <v>165</v>
          </cell>
          <cell r="K69">
            <v>0.8</v>
          </cell>
          <cell r="L69">
            <v>0.03</v>
          </cell>
          <cell r="N69">
            <v>3.4</v>
          </cell>
          <cell r="O69">
            <v>6</v>
          </cell>
          <cell r="P69" t="str">
            <v>H</v>
          </cell>
        </row>
        <row r="70">
          <cell r="A70">
            <v>61</v>
          </cell>
          <cell r="B70" t="str">
            <v>EP10</v>
          </cell>
          <cell r="C70" t="str">
            <v>3C85</v>
          </cell>
          <cell r="D70" t="str">
            <v>11.5*5.1*7.6</v>
          </cell>
          <cell r="E70">
            <v>2.5504100000000005E-2</v>
          </cell>
          <cell r="F70">
            <v>11.3</v>
          </cell>
          <cell r="G70">
            <v>22.57</v>
          </cell>
          <cell r="H70">
            <v>1025</v>
          </cell>
          <cell r="I70">
            <v>19.3</v>
          </cell>
          <cell r="J70">
            <v>215</v>
          </cell>
          <cell r="K70">
            <v>1.1000000000000001</v>
          </cell>
          <cell r="L70">
            <v>0.04</v>
          </cell>
          <cell r="N70">
            <v>5.6</v>
          </cell>
          <cell r="O70">
            <v>8</v>
          </cell>
          <cell r="P70" t="str">
            <v>H</v>
          </cell>
        </row>
        <row r="71">
          <cell r="A71">
            <v>62</v>
          </cell>
          <cell r="B71" t="str">
            <v>EP13</v>
          </cell>
          <cell r="C71" t="str">
            <v>3C85</v>
          </cell>
          <cell r="D71" t="str">
            <v>12.8*6.5*9.0</v>
          </cell>
          <cell r="E71">
            <v>4.5629999999999997E-2</v>
          </cell>
          <cell r="F71">
            <v>19.5</v>
          </cell>
          <cell r="G71">
            <v>23.4</v>
          </cell>
          <cell r="H71">
            <v>1475</v>
          </cell>
          <cell r="I71">
            <v>24.2</v>
          </cell>
          <cell r="J71">
            <v>472</v>
          </cell>
          <cell r="K71">
            <v>2.4</v>
          </cell>
          <cell r="L71">
            <v>0.09</v>
          </cell>
          <cell r="N71">
            <v>7.6</v>
          </cell>
          <cell r="O71">
            <v>10</v>
          </cell>
          <cell r="P71" t="str">
            <v>H</v>
          </cell>
        </row>
        <row r="72">
          <cell r="A72">
            <v>63</v>
          </cell>
          <cell r="B72" t="str">
            <v>EP17</v>
          </cell>
          <cell r="C72" t="str">
            <v>3C85</v>
          </cell>
          <cell r="D72" t="str">
            <v>18.0*8.4*11.0</v>
          </cell>
          <cell r="E72">
            <v>0.12098300000000002</v>
          </cell>
          <cell r="F72">
            <v>33.700000000000003</v>
          </cell>
          <cell r="G72">
            <v>35.9</v>
          </cell>
          <cell r="H72">
            <v>2230</v>
          </cell>
          <cell r="I72">
            <v>29.5</v>
          </cell>
          <cell r="J72">
            <v>999</v>
          </cell>
          <cell r="K72">
            <v>5</v>
          </cell>
          <cell r="L72">
            <v>0.16</v>
          </cell>
          <cell r="N72">
            <v>9.4499999999999993</v>
          </cell>
          <cell r="O72">
            <v>8</v>
          </cell>
          <cell r="P72" t="str">
            <v>H</v>
          </cell>
        </row>
        <row r="73">
          <cell r="A73">
            <v>64</v>
          </cell>
          <cell r="B73" t="str">
            <v>EP20</v>
          </cell>
          <cell r="C73" t="str">
            <v>3C85</v>
          </cell>
          <cell r="D73" t="str">
            <v>24*10.7*15</v>
          </cell>
          <cell r="E73">
            <v>0.49974499999999999</v>
          </cell>
          <cell r="F73">
            <v>78.7</v>
          </cell>
          <cell r="G73">
            <v>63.5</v>
          </cell>
          <cell r="H73">
            <v>3950</v>
          </cell>
          <cell r="I73">
            <v>41.1</v>
          </cell>
          <cell r="J73">
            <v>3230</v>
          </cell>
          <cell r="K73">
            <v>16</v>
          </cell>
          <cell r="L73">
            <v>0.5</v>
          </cell>
          <cell r="N73">
            <v>12.45</v>
          </cell>
          <cell r="O73">
            <v>10</v>
          </cell>
          <cell r="P73" t="str">
            <v>H</v>
          </cell>
        </row>
        <row r="74">
          <cell r="B74" t="str">
            <v>TYPE  EPC  CORE</v>
          </cell>
        </row>
        <row r="75">
          <cell r="A75">
            <v>65</v>
          </cell>
          <cell r="B75" t="str">
            <v>EPC10</v>
          </cell>
          <cell r="C75" t="str">
            <v>PC44</v>
          </cell>
          <cell r="D75" t="str">
            <v>10.2*4.05*3.4</v>
          </cell>
          <cell r="E75">
            <v>7.2209100000000014E-3</v>
          </cell>
          <cell r="F75">
            <v>9.39</v>
          </cell>
          <cell r="G75">
            <v>7.69</v>
          </cell>
          <cell r="H75">
            <v>1000</v>
          </cell>
          <cell r="I75">
            <v>17.8</v>
          </cell>
          <cell r="J75">
            <v>167</v>
          </cell>
          <cell r="K75">
            <v>1.1000000000000001</v>
          </cell>
          <cell r="L75">
            <v>7.1999999999999995E-2</v>
          </cell>
          <cell r="M75">
            <v>5.4</v>
          </cell>
        </row>
        <row r="76">
          <cell r="A76">
            <v>66</v>
          </cell>
          <cell r="B76" t="str">
            <v>EPC13</v>
          </cell>
          <cell r="C76" t="str">
            <v>PC44</v>
          </cell>
          <cell r="D76" t="str">
            <v>13.3*6.6*4.6</v>
          </cell>
          <cell r="E76">
            <v>2.8750000000000001E-2</v>
          </cell>
          <cell r="F76">
            <v>12.5</v>
          </cell>
          <cell r="G76">
            <v>23</v>
          </cell>
          <cell r="H76">
            <v>870</v>
          </cell>
          <cell r="I76">
            <v>30.6</v>
          </cell>
          <cell r="J76">
            <v>382</v>
          </cell>
          <cell r="K76">
            <v>2.1</v>
          </cell>
          <cell r="L76">
            <v>0.14000000000000001</v>
          </cell>
          <cell r="M76">
            <v>8.6</v>
          </cell>
          <cell r="N76">
            <v>6.9</v>
          </cell>
          <cell r="O76">
            <v>10</v>
          </cell>
          <cell r="P76" t="str">
            <v>H</v>
          </cell>
        </row>
        <row r="77">
          <cell r="A77">
            <v>67</v>
          </cell>
          <cell r="B77" t="str">
            <v>EPC17</v>
          </cell>
          <cell r="C77" t="str">
            <v>PC44</v>
          </cell>
          <cell r="D77" t="str">
            <v>17.6*8.55*6</v>
          </cell>
          <cell r="E77">
            <v>4.2636E-2</v>
          </cell>
          <cell r="F77">
            <v>22.8</v>
          </cell>
          <cell r="G77">
            <v>18.7</v>
          </cell>
          <cell r="H77">
            <v>1150</v>
          </cell>
          <cell r="I77">
            <v>40.200000000000003</v>
          </cell>
          <cell r="J77">
            <v>917</v>
          </cell>
          <cell r="K77">
            <v>4.5</v>
          </cell>
          <cell r="L77">
            <v>0.35</v>
          </cell>
          <cell r="M77">
            <v>20</v>
          </cell>
        </row>
        <row r="78">
          <cell r="A78">
            <v>68</v>
          </cell>
          <cell r="B78" t="str">
            <v>EPC19</v>
          </cell>
          <cell r="C78" t="str">
            <v>PC44</v>
          </cell>
          <cell r="D78" t="str">
            <v>19.1*9.75*6</v>
          </cell>
          <cell r="E78">
            <v>0.123488</v>
          </cell>
          <cell r="F78">
            <v>22.7</v>
          </cell>
          <cell r="G78">
            <v>54.4</v>
          </cell>
          <cell r="H78">
            <v>940</v>
          </cell>
          <cell r="I78">
            <v>46.1</v>
          </cell>
          <cell r="J78">
            <v>10473</v>
          </cell>
          <cell r="K78">
            <v>5.3</v>
          </cell>
          <cell r="L78">
            <v>0.4</v>
          </cell>
          <cell r="M78">
            <v>27</v>
          </cell>
          <cell r="N78">
            <v>12.2</v>
          </cell>
          <cell r="O78">
            <v>12</v>
          </cell>
          <cell r="P78" t="str">
            <v>H</v>
          </cell>
        </row>
        <row r="79">
          <cell r="A79">
            <v>69</v>
          </cell>
          <cell r="B79" t="str">
            <v>EPC25</v>
          </cell>
          <cell r="C79" t="str">
            <v>PC44</v>
          </cell>
          <cell r="D79" t="str">
            <v>25.1*12.5*8</v>
          </cell>
          <cell r="E79">
            <v>0.39672000000000002</v>
          </cell>
          <cell r="F79">
            <v>46.4</v>
          </cell>
          <cell r="G79">
            <v>85.5</v>
          </cell>
          <cell r="H79">
            <v>1560</v>
          </cell>
          <cell r="I79">
            <v>59.2</v>
          </cell>
          <cell r="J79">
            <v>2748</v>
          </cell>
          <cell r="K79">
            <v>13</v>
          </cell>
          <cell r="L79">
            <v>1.1100000000000001</v>
          </cell>
          <cell r="M79">
            <v>63</v>
          </cell>
          <cell r="N79">
            <v>14.7</v>
          </cell>
          <cell r="O79">
            <v>12</v>
          </cell>
          <cell r="P79" t="str">
            <v>H</v>
          </cell>
        </row>
        <row r="80">
          <cell r="A80">
            <v>70</v>
          </cell>
          <cell r="B80" t="str">
            <v>EPC25B</v>
          </cell>
          <cell r="C80" t="str">
            <v>PC44</v>
          </cell>
          <cell r="D80" t="str">
            <v>25.1*11.43*6.5</v>
          </cell>
          <cell r="E80">
            <v>0.206793</v>
          </cell>
          <cell r="F80">
            <v>33.299999999999997</v>
          </cell>
          <cell r="G80">
            <v>62.1</v>
          </cell>
          <cell r="H80">
            <v>1560</v>
          </cell>
          <cell r="I80">
            <v>46.2</v>
          </cell>
          <cell r="J80">
            <v>1539</v>
          </cell>
          <cell r="K80">
            <v>11</v>
          </cell>
          <cell r="L80">
            <v>0.65</v>
          </cell>
          <cell r="M80">
            <v>45</v>
          </cell>
          <cell r="N80">
            <v>14.7</v>
          </cell>
          <cell r="O80">
            <v>12</v>
          </cell>
          <cell r="P80" t="str">
            <v>H</v>
          </cell>
        </row>
        <row r="81">
          <cell r="A81">
            <v>71</v>
          </cell>
          <cell r="B81" t="str">
            <v>EPC27</v>
          </cell>
          <cell r="C81" t="str">
            <v>PC44</v>
          </cell>
          <cell r="D81" t="str">
            <v>27.1*16*8</v>
          </cell>
          <cell r="E81">
            <v>0.58968000000000009</v>
          </cell>
          <cell r="F81">
            <v>54.6</v>
          </cell>
          <cell r="G81">
            <v>108</v>
          </cell>
          <cell r="H81">
            <v>1540</v>
          </cell>
          <cell r="I81">
            <v>73.099999999999994</v>
          </cell>
          <cell r="J81">
            <v>3995</v>
          </cell>
          <cell r="K81">
            <v>18</v>
          </cell>
          <cell r="L81">
            <v>1.56</v>
          </cell>
          <cell r="M81">
            <v>80</v>
          </cell>
          <cell r="N81">
            <v>20.5</v>
          </cell>
          <cell r="O81">
            <v>12</v>
          </cell>
          <cell r="P81" t="str">
            <v>H</v>
          </cell>
        </row>
        <row r="82">
          <cell r="A82">
            <v>72</v>
          </cell>
          <cell r="B82" t="str">
            <v>EPC30</v>
          </cell>
          <cell r="C82" t="str">
            <v>PC44</v>
          </cell>
          <cell r="D82" t="str">
            <v>30.1*17.5*8</v>
          </cell>
          <cell r="E82">
            <v>0.7137</v>
          </cell>
          <cell r="F82">
            <v>61</v>
          </cell>
          <cell r="G82">
            <v>117</v>
          </cell>
          <cell r="H82">
            <v>1570</v>
          </cell>
          <cell r="I82">
            <v>81.599999999999994</v>
          </cell>
          <cell r="J82">
            <v>5035</v>
          </cell>
          <cell r="K82">
            <v>23</v>
          </cell>
          <cell r="L82">
            <v>2.0299999999999998</v>
          </cell>
          <cell r="M82">
            <v>85</v>
          </cell>
          <cell r="N82">
            <v>22.8</v>
          </cell>
          <cell r="O82">
            <v>12</v>
          </cell>
          <cell r="P82" t="str">
            <v>H</v>
          </cell>
        </row>
        <row r="83">
          <cell r="B83" t="str">
            <v>TYPE  ER  CORE</v>
          </cell>
        </row>
        <row r="84">
          <cell r="A84">
            <v>73</v>
          </cell>
          <cell r="B84" t="str">
            <v xml:space="preserve">ER9.35  </v>
          </cell>
          <cell r="C84" t="str">
            <v>TP4</v>
          </cell>
          <cell r="D84" t="str">
            <v>9.35*2.35*4.6</v>
          </cell>
          <cell r="E84">
            <v>5.9367999999999999E-3</v>
          </cell>
          <cell r="F84">
            <v>8.1999999999999993</v>
          </cell>
          <cell r="G84">
            <v>7.24</v>
          </cell>
          <cell r="H84">
            <v>1270</v>
          </cell>
          <cell r="I84">
            <v>13.7</v>
          </cell>
          <cell r="J84">
            <v>111.8</v>
          </cell>
          <cell r="K84">
            <v>0.55000000000000004</v>
          </cell>
        </row>
        <row r="85">
          <cell r="A85">
            <v>74</v>
          </cell>
          <cell r="B85" t="str">
            <v xml:space="preserve">ER9.5    </v>
          </cell>
          <cell r="C85" t="str">
            <v>PC44</v>
          </cell>
          <cell r="D85" t="str">
            <v>9.5*2.45*5.9</v>
          </cell>
          <cell r="E85">
            <v>5.4208000000000008E-3</v>
          </cell>
          <cell r="F85">
            <v>8.4700000000000006</v>
          </cell>
          <cell r="G85">
            <v>6.4</v>
          </cell>
          <cell r="H85">
            <v>610</v>
          </cell>
          <cell r="I85">
            <v>14.2</v>
          </cell>
          <cell r="J85">
            <v>120</v>
          </cell>
          <cell r="K85">
            <v>0.6</v>
          </cell>
          <cell r="M85">
            <v>3.9</v>
          </cell>
          <cell r="N85">
            <v>2.2000000000000002</v>
          </cell>
          <cell r="O85">
            <v>8</v>
          </cell>
          <cell r="P85" t="str">
            <v>V</v>
          </cell>
        </row>
        <row r="86">
          <cell r="A86">
            <v>75</v>
          </cell>
          <cell r="B86" t="str">
            <v xml:space="preserve">ER11.5  </v>
          </cell>
          <cell r="C86" t="str">
            <v>PC44</v>
          </cell>
          <cell r="D86" t="str">
            <v>10.83*2.45*4</v>
          </cell>
          <cell r="E86">
            <v>7.8039000000000008E-3</v>
          </cell>
          <cell r="F86">
            <v>11.7</v>
          </cell>
          <cell r="G86">
            <v>6.67</v>
          </cell>
          <cell r="H86">
            <v>870</v>
          </cell>
          <cell r="I86">
            <v>14</v>
          </cell>
          <cell r="J86">
            <v>174</v>
          </cell>
          <cell r="K86">
            <v>0.85</v>
          </cell>
          <cell r="M86">
            <v>5</v>
          </cell>
          <cell r="N86">
            <v>1.9</v>
          </cell>
          <cell r="O86">
            <v>10</v>
          </cell>
          <cell r="P86" t="str">
            <v>V</v>
          </cell>
        </row>
        <row r="87">
          <cell r="A87">
            <v>76</v>
          </cell>
          <cell r="B87" t="str">
            <v xml:space="preserve">ER14.5  </v>
          </cell>
          <cell r="C87" t="str">
            <v>PC44</v>
          </cell>
          <cell r="D87" t="str">
            <v>14.5*2.95*6.7</v>
          </cell>
          <cell r="E87">
            <v>1.9008000000000004E-2</v>
          </cell>
          <cell r="F87">
            <v>17.600000000000001</v>
          </cell>
          <cell r="G87">
            <v>10.8</v>
          </cell>
          <cell r="H87">
            <v>1280</v>
          </cell>
          <cell r="I87">
            <v>19</v>
          </cell>
          <cell r="J87">
            <v>333</v>
          </cell>
          <cell r="K87">
            <v>1</v>
          </cell>
          <cell r="M87">
            <v>9.5</v>
          </cell>
          <cell r="N87">
            <v>1.9</v>
          </cell>
          <cell r="O87">
            <v>10</v>
          </cell>
        </row>
        <row r="88">
          <cell r="A88">
            <v>77</v>
          </cell>
          <cell r="B88" t="str">
            <v xml:space="preserve">ER1916 </v>
          </cell>
          <cell r="C88" t="str">
            <v>TP4</v>
          </cell>
          <cell r="D88" t="str">
            <v>19.2*16*5.6</v>
          </cell>
          <cell r="E88">
            <v>0.19851840000000004</v>
          </cell>
          <cell r="F88">
            <v>28.8</v>
          </cell>
          <cell r="G88">
            <v>68.930000000000007</v>
          </cell>
          <cell r="H88">
            <v>1140</v>
          </cell>
          <cell r="I88">
            <v>54.9</v>
          </cell>
          <cell r="J88">
            <v>1584.1</v>
          </cell>
          <cell r="K88">
            <v>1.8</v>
          </cell>
        </row>
        <row r="89">
          <cell r="A89">
            <v>78</v>
          </cell>
          <cell r="B89" t="str">
            <v xml:space="preserve">ER25.5  </v>
          </cell>
          <cell r="C89" t="str">
            <v>PC40</v>
          </cell>
          <cell r="D89" t="str">
            <v>25.5*9.3*7.5</v>
          </cell>
          <cell r="E89">
            <v>0.35571200000000003</v>
          </cell>
          <cell r="F89">
            <v>44.8</v>
          </cell>
          <cell r="G89">
            <v>79.400000000000006</v>
          </cell>
          <cell r="H89">
            <v>1920</v>
          </cell>
          <cell r="I89">
            <v>48.2</v>
          </cell>
          <cell r="J89">
            <v>2160</v>
          </cell>
          <cell r="K89">
            <v>11</v>
          </cell>
          <cell r="L89">
            <v>0.98</v>
          </cell>
          <cell r="M89">
            <v>87</v>
          </cell>
          <cell r="N89">
            <v>10.6</v>
          </cell>
          <cell r="O89">
            <v>10</v>
          </cell>
          <cell r="P89" t="str">
            <v>V</v>
          </cell>
        </row>
        <row r="90">
          <cell r="A90">
            <v>79</v>
          </cell>
          <cell r="B90" t="str">
            <v xml:space="preserve">ER25/51 </v>
          </cell>
          <cell r="C90" t="str">
            <v>TP4</v>
          </cell>
          <cell r="D90" t="str">
            <v>25.4*25.4*18</v>
          </cell>
          <cell r="E90">
            <v>7.3444800000000005E-2</v>
          </cell>
          <cell r="F90">
            <v>52.8</v>
          </cell>
          <cell r="G90">
            <v>13.91</v>
          </cell>
          <cell r="H90">
            <v>4330</v>
          </cell>
          <cell r="I90">
            <v>27.2</v>
          </cell>
          <cell r="J90">
            <v>1435.7</v>
          </cell>
          <cell r="K90">
            <v>8.1</v>
          </cell>
        </row>
        <row r="91">
          <cell r="A91">
            <v>80</v>
          </cell>
          <cell r="B91" t="str">
            <v xml:space="preserve">ER28/28 </v>
          </cell>
          <cell r="C91" t="str">
            <v>PC40</v>
          </cell>
          <cell r="D91" t="str">
            <v>28.55*14*11.4</v>
          </cell>
          <cell r="E91">
            <v>0.93593999999999999</v>
          </cell>
          <cell r="F91">
            <v>82.1</v>
          </cell>
          <cell r="G91">
            <v>114</v>
          </cell>
          <cell r="H91">
            <v>2870</v>
          </cell>
          <cell r="I91">
            <v>64</v>
          </cell>
          <cell r="J91">
            <v>5257</v>
          </cell>
          <cell r="K91">
            <v>28</v>
          </cell>
          <cell r="L91">
            <v>2.2999999999999998</v>
          </cell>
          <cell r="M91">
            <v>203</v>
          </cell>
          <cell r="N91" t="str">
            <v>16.1/16.7</v>
          </cell>
          <cell r="O91" t="str">
            <v>10--12</v>
          </cell>
          <cell r="P91" t="str">
            <v>H  V</v>
          </cell>
        </row>
        <row r="92">
          <cell r="A92">
            <v>81</v>
          </cell>
          <cell r="B92" t="str">
            <v xml:space="preserve">ER28/34 </v>
          </cell>
          <cell r="C92" t="str">
            <v>PC40</v>
          </cell>
          <cell r="D92" t="str">
            <v>28.55*16.9*11.4</v>
          </cell>
          <cell r="E92">
            <v>1.2047200000000002</v>
          </cell>
          <cell r="F92">
            <v>81.400000000000006</v>
          </cell>
          <cell r="G92">
            <v>148</v>
          </cell>
          <cell r="H92">
            <v>2520</v>
          </cell>
          <cell r="I92">
            <v>75.5</v>
          </cell>
          <cell r="J92">
            <v>6143</v>
          </cell>
          <cell r="K92">
            <v>33</v>
          </cell>
          <cell r="L92">
            <v>2.7</v>
          </cell>
          <cell r="M92">
            <v>228</v>
          </cell>
          <cell r="N92" t="str">
            <v>21.8/22.4</v>
          </cell>
          <cell r="O92" t="str">
            <v>10--12</v>
          </cell>
          <cell r="P92" t="str">
            <v>H  V</v>
          </cell>
        </row>
        <row r="93">
          <cell r="A93">
            <v>82</v>
          </cell>
          <cell r="B93" t="str">
            <v xml:space="preserve">ER30/16 </v>
          </cell>
          <cell r="C93" t="str">
            <v>TP4</v>
          </cell>
          <cell r="D93" t="str">
            <v>30*8*20</v>
          </cell>
          <cell r="E93">
            <v>0.85462500000000008</v>
          </cell>
          <cell r="F93">
            <v>107.5</v>
          </cell>
          <cell r="G93">
            <v>79.5</v>
          </cell>
          <cell r="H93">
            <v>4500</v>
          </cell>
          <cell r="I93">
            <v>45</v>
          </cell>
          <cell r="J93">
            <v>4833.8</v>
          </cell>
          <cell r="K93">
            <v>25</v>
          </cell>
        </row>
        <row r="94">
          <cell r="A94">
            <v>83</v>
          </cell>
          <cell r="B94" t="str">
            <v xml:space="preserve">ER30/35 </v>
          </cell>
          <cell r="C94" t="str">
            <v>TP4</v>
          </cell>
          <cell r="D94" t="str">
            <v>30*17.5*11.2</v>
          </cell>
          <cell r="E94">
            <v>1.3568849999999999</v>
          </cell>
          <cell r="F94">
            <v>85.5</v>
          </cell>
          <cell r="G94">
            <v>158.69999999999999</v>
          </cell>
          <cell r="H94">
            <v>2160</v>
          </cell>
          <cell r="I94">
            <v>75.400000000000006</v>
          </cell>
          <cell r="J94">
            <v>6673</v>
          </cell>
          <cell r="K94">
            <v>32</v>
          </cell>
        </row>
        <row r="95">
          <cell r="A95">
            <v>84</v>
          </cell>
          <cell r="B95" t="str">
            <v xml:space="preserve">ER35/34 </v>
          </cell>
          <cell r="C95" t="str">
            <v>TP4</v>
          </cell>
          <cell r="D95" t="str">
            <v>35*16.8*11.3</v>
          </cell>
          <cell r="E95">
            <v>1.6178399999999999</v>
          </cell>
          <cell r="F95">
            <v>107</v>
          </cell>
          <cell r="G95">
            <v>151.19999999999999</v>
          </cell>
          <cell r="H95">
            <v>3000</v>
          </cell>
          <cell r="I95">
            <v>72.8</v>
          </cell>
          <cell r="J95">
            <v>7790</v>
          </cell>
          <cell r="K95">
            <v>51</v>
          </cell>
          <cell r="N95">
            <v>26.4</v>
          </cell>
          <cell r="O95">
            <v>12</v>
          </cell>
          <cell r="P95" t="str">
            <v>V</v>
          </cell>
        </row>
        <row r="96">
          <cell r="A96">
            <v>85</v>
          </cell>
          <cell r="B96" t="str">
            <v xml:space="preserve">ER35/41 </v>
          </cell>
          <cell r="C96" t="str">
            <v>PC40</v>
          </cell>
          <cell r="D96" t="str">
            <v>35*20.7*11.3</v>
          </cell>
          <cell r="E96">
            <v>2.3326000000000002</v>
          </cell>
          <cell r="F96">
            <v>107</v>
          </cell>
          <cell r="G96">
            <v>218</v>
          </cell>
          <cell r="H96">
            <v>2770</v>
          </cell>
          <cell r="I96">
            <v>90.8</v>
          </cell>
          <cell r="J96">
            <v>9682</v>
          </cell>
          <cell r="K96">
            <v>52</v>
          </cell>
          <cell r="L96">
            <v>4.2</v>
          </cell>
          <cell r="M96">
            <v>325</v>
          </cell>
          <cell r="N96">
            <v>26.1</v>
          </cell>
          <cell r="O96" t="str">
            <v>12--16</v>
          </cell>
          <cell r="P96" t="str">
            <v>V</v>
          </cell>
        </row>
        <row r="97">
          <cell r="A97">
            <v>86</v>
          </cell>
          <cell r="B97" t="str">
            <v xml:space="preserve">ER39/36 </v>
          </cell>
          <cell r="C97" t="str">
            <v>B1</v>
          </cell>
          <cell r="D97" t="str">
            <v>39.1*17.8*12.5</v>
          </cell>
          <cell r="E97">
            <v>2.7712500000000002</v>
          </cell>
          <cell r="F97">
            <v>125</v>
          </cell>
          <cell r="G97">
            <v>221.7</v>
          </cell>
          <cell r="H97">
            <v>3850</v>
          </cell>
          <cell r="I97">
            <v>84</v>
          </cell>
          <cell r="J97">
            <v>10530</v>
          </cell>
          <cell r="K97">
            <v>56</v>
          </cell>
          <cell r="N97">
            <v>28.2</v>
          </cell>
          <cell r="O97">
            <v>12</v>
          </cell>
          <cell r="P97" t="str">
            <v>V</v>
          </cell>
        </row>
        <row r="98">
          <cell r="A98">
            <v>87</v>
          </cell>
          <cell r="B98" t="str">
            <v xml:space="preserve">ER39/42 </v>
          </cell>
          <cell r="C98" t="str">
            <v>B1</v>
          </cell>
          <cell r="D98" t="str">
            <v>39.1*21.1*12.5</v>
          </cell>
          <cell r="E98">
            <v>3.4975000000000001</v>
          </cell>
          <cell r="F98">
            <v>125</v>
          </cell>
          <cell r="G98">
            <v>279.8</v>
          </cell>
          <cell r="H98">
            <v>3200</v>
          </cell>
          <cell r="I98">
            <v>96</v>
          </cell>
          <cell r="J98">
            <v>12000</v>
          </cell>
          <cell r="K98">
            <v>57.1</v>
          </cell>
          <cell r="N98">
            <v>28.4</v>
          </cell>
          <cell r="O98">
            <v>16</v>
          </cell>
          <cell r="P98" t="str">
            <v>V</v>
          </cell>
        </row>
        <row r="99">
          <cell r="A99">
            <v>88</v>
          </cell>
          <cell r="B99" t="str">
            <v>ER40/45</v>
          </cell>
          <cell r="C99" t="str">
            <v>PC40</v>
          </cell>
          <cell r="D99" t="str">
            <v>40*22.4*13.3</v>
          </cell>
          <cell r="E99">
            <v>3.7101000000000002</v>
          </cell>
          <cell r="F99">
            <v>149</v>
          </cell>
          <cell r="G99">
            <v>249</v>
          </cell>
          <cell r="H99">
            <v>3620</v>
          </cell>
          <cell r="I99">
            <v>98</v>
          </cell>
          <cell r="J99">
            <v>14587</v>
          </cell>
          <cell r="K99">
            <v>78</v>
          </cell>
          <cell r="L99">
            <v>6.3</v>
          </cell>
          <cell r="M99">
            <v>421</v>
          </cell>
          <cell r="N99">
            <v>27.8</v>
          </cell>
          <cell r="O99">
            <v>16</v>
          </cell>
          <cell r="P99" t="str">
            <v>V</v>
          </cell>
        </row>
        <row r="100">
          <cell r="A100">
            <v>89</v>
          </cell>
          <cell r="B100" t="str">
            <v xml:space="preserve">ER42/15 </v>
          </cell>
          <cell r="C100" t="str">
            <v>PC40</v>
          </cell>
          <cell r="D100" t="str">
            <v>42*22.4*15.5</v>
          </cell>
          <cell r="E100">
            <v>4.3262</v>
          </cell>
          <cell r="F100">
            <v>194</v>
          </cell>
          <cell r="G100">
            <v>223</v>
          </cell>
          <cell r="H100">
            <v>4690</v>
          </cell>
          <cell r="I100">
            <v>98.8</v>
          </cell>
          <cell r="J100">
            <v>19163</v>
          </cell>
          <cell r="K100">
            <v>102</v>
          </cell>
          <cell r="L100">
            <v>8.6</v>
          </cell>
          <cell r="M100">
            <v>433</v>
          </cell>
          <cell r="N100">
            <v>27.8</v>
          </cell>
          <cell r="O100">
            <v>16</v>
          </cell>
          <cell r="P100" t="str">
            <v>V</v>
          </cell>
        </row>
        <row r="101">
          <cell r="A101">
            <v>90</v>
          </cell>
          <cell r="B101" t="str">
            <v xml:space="preserve">ER42/20 </v>
          </cell>
          <cell r="C101" t="str">
            <v>PC40</v>
          </cell>
          <cell r="D101" t="str">
            <v>42.15*21.2*19.6</v>
          </cell>
          <cell r="E101">
            <v>5.4960000000000004</v>
          </cell>
          <cell r="F101">
            <v>240</v>
          </cell>
          <cell r="G101">
            <v>229</v>
          </cell>
          <cell r="H101">
            <v>5340</v>
          </cell>
          <cell r="I101">
            <v>98.6</v>
          </cell>
          <cell r="J101">
            <v>23635</v>
          </cell>
          <cell r="K101">
            <v>116</v>
          </cell>
          <cell r="L101">
            <v>10.7</v>
          </cell>
          <cell r="M101">
            <v>509</v>
          </cell>
          <cell r="N101">
            <v>27.3</v>
          </cell>
          <cell r="O101">
            <v>16</v>
          </cell>
          <cell r="P101" t="str">
            <v>H</v>
          </cell>
        </row>
        <row r="102">
          <cell r="A102">
            <v>91</v>
          </cell>
          <cell r="B102" t="str">
            <v xml:space="preserve">ER49/54 </v>
          </cell>
          <cell r="C102" t="str">
            <v>N27</v>
          </cell>
          <cell r="D102" t="str">
            <v>49*27*17.2</v>
          </cell>
          <cell r="E102">
            <v>9.0152999999999999</v>
          </cell>
          <cell r="F102">
            <v>243</v>
          </cell>
          <cell r="G102">
            <v>371</v>
          </cell>
          <cell r="H102">
            <v>3500</v>
          </cell>
          <cell r="I102">
            <v>118</v>
          </cell>
          <cell r="J102">
            <v>28700</v>
          </cell>
          <cell r="K102">
            <v>146</v>
          </cell>
        </row>
        <row r="103">
          <cell r="A103">
            <v>92</v>
          </cell>
          <cell r="B103" t="str">
            <v>ER54/36</v>
          </cell>
          <cell r="C103" t="str">
            <v>3C85</v>
          </cell>
          <cell r="D103" t="str">
            <v>53.5*18.3*17.95</v>
          </cell>
          <cell r="E103">
            <v>3.15</v>
          </cell>
          <cell r="F103">
            <v>250</v>
          </cell>
          <cell r="G103">
            <v>126</v>
          </cell>
          <cell r="H103">
            <v>6100</v>
          </cell>
          <cell r="I103">
            <v>91.8</v>
          </cell>
          <cell r="J103">
            <v>23000</v>
          </cell>
          <cell r="K103">
            <v>61</v>
          </cell>
          <cell r="L103">
            <v>3.8</v>
          </cell>
          <cell r="N103">
            <v>31</v>
          </cell>
          <cell r="O103">
            <v>18</v>
          </cell>
          <cell r="P103" t="str">
            <v>V</v>
          </cell>
        </row>
        <row r="104">
          <cell r="B104" t="str">
            <v>TYPE  ETD  CORE</v>
          </cell>
        </row>
        <row r="105">
          <cell r="A105">
            <v>93</v>
          </cell>
          <cell r="B105" t="str">
            <v>ETD19</v>
          </cell>
          <cell r="C105" t="str">
            <v>PC40</v>
          </cell>
          <cell r="D105" t="str">
            <v>19.6*13.65*7.4</v>
          </cell>
          <cell r="E105">
            <v>0.29116499999999995</v>
          </cell>
          <cell r="F105">
            <v>41.3</v>
          </cell>
          <cell r="G105">
            <v>70.5</v>
          </cell>
          <cell r="H105">
            <v>1720</v>
          </cell>
          <cell r="I105">
            <v>54.6</v>
          </cell>
          <cell r="J105">
            <v>22530</v>
          </cell>
          <cell r="K105">
            <v>13.3</v>
          </cell>
          <cell r="L105">
            <v>1.1000000000000001</v>
          </cell>
          <cell r="M105">
            <v>79</v>
          </cell>
        </row>
        <row r="106">
          <cell r="A106">
            <v>94</v>
          </cell>
          <cell r="B106" t="str">
            <v>ETD24</v>
          </cell>
          <cell r="C106" t="str">
            <v>PC40</v>
          </cell>
          <cell r="D106" t="str">
            <v>24.4*14.45*8.5</v>
          </cell>
          <cell r="E106">
            <v>0.57425999999999999</v>
          </cell>
          <cell r="F106">
            <v>56.3</v>
          </cell>
          <cell r="G106">
            <v>102</v>
          </cell>
          <cell r="H106">
            <v>2125</v>
          </cell>
          <cell r="I106">
            <v>61.9</v>
          </cell>
          <cell r="J106">
            <v>3480</v>
          </cell>
          <cell r="K106">
            <v>19.5</v>
          </cell>
          <cell r="L106">
            <v>1.6</v>
          </cell>
          <cell r="M106">
            <v>115</v>
          </cell>
        </row>
        <row r="107">
          <cell r="A107">
            <v>95</v>
          </cell>
          <cell r="B107" t="str">
            <v>ETD29</v>
          </cell>
          <cell r="C107" t="str">
            <v>PC40</v>
          </cell>
          <cell r="D107" t="str">
            <v>29.8*15.8*9.5</v>
          </cell>
          <cell r="E107">
            <v>1.0686719999999998</v>
          </cell>
          <cell r="F107">
            <v>73.599999999999994</v>
          </cell>
          <cell r="G107">
            <v>145.19999999999999</v>
          </cell>
          <cell r="H107">
            <v>2500</v>
          </cell>
          <cell r="I107">
            <v>70.599999999999994</v>
          </cell>
          <cell r="J107">
            <v>5193</v>
          </cell>
          <cell r="K107">
            <v>28</v>
          </cell>
          <cell r="L107">
            <v>2.4</v>
          </cell>
          <cell r="M107">
            <v>170</v>
          </cell>
          <cell r="N107">
            <v>19.7</v>
          </cell>
          <cell r="O107">
            <v>13</v>
          </cell>
          <cell r="P107" t="str">
            <v>H</v>
          </cell>
        </row>
        <row r="108">
          <cell r="A108">
            <v>96</v>
          </cell>
          <cell r="B108" t="str">
            <v>ETD34</v>
          </cell>
          <cell r="C108" t="str">
            <v>PC40</v>
          </cell>
          <cell r="D108" t="str">
            <v>34.2*17.3*10.88</v>
          </cell>
          <cell r="E108">
            <v>1.82548</v>
          </cell>
          <cell r="F108">
            <v>97.1</v>
          </cell>
          <cell r="G108">
            <v>188</v>
          </cell>
          <cell r="H108">
            <v>2780</v>
          </cell>
          <cell r="I108">
            <v>78.599999999999994</v>
          </cell>
          <cell r="J108">
            <v>7640</v>
          </cell>
          <cell r="K108">
            <v>40</v>
          </cell>
          <cell r="L108">
            <v>3.55</v>
          </cell>
          <cell r="M108">
            <v>271</v>
          </cell>
          <cell r="N108">
            <v>21.5</v>
          </cell>
          <cell r="O108">
            <v>14</v>
          </cell>
          <cell r="P108" t="str">
            <v>H</v>
          </cell>
        </row>
        <row r="109">
          <cell r="A109">
            <v>97</v>
          </cell>
          <cell r="B109" t="str">
            <v>ETD39</v>
          </cell>
          <cell r="C109" t="str">
            <v>PC40</v>
          </cell>
          <cell r="D109" t="str">
            <v>39.1*19.8*12.58</v>
          </cell>
          <cell r="E109">
            <v>3.2124999999999999</v>
          </cell>
          <cell r="F109">
            <v>125</v>
          </cell>
          <cell r="G109">
            <v>257</v>
          </cell>
          <cell r="H109">
            <v>3150</v>
          </cell>
          <cell r="I109">
            <v>92.1</v>
          </cell>
          <cell r="J109">
            <v>11500</v>
          </cell>
          <cell r="K109">
            <v>60</v>
          </cell>
          <cell r="L109">
            <v>5.3</v>
          </cell>
          <cell r="M109">
            <v>382</v>
          </cell>
          <cell r="N109">
            <v>26</v>
          </cell>
          <cell r="O109">
            <v>16</v>
          </cell>
          <cell r="P109" t="str">
            <v>H</v>
          </cell>
        </row>
        <row r="110">
          <cell r="A110">
            <v>98</v>
          </cell>
          <cell r="B110" t="str">
            <v>ETD44</v>
          </cell>
          <cell r="C110" t="str">
            <v>PC40</v>
          </cell>
          <cell r="D110" t="str">
            <v>44*22.3*14.9</v>
          </cell>
          <cell r="E110">
            <v>5.3375000000000004</v>
          </cell>
          <cell r="F110">
            <v>175</v>
          </cell>
          <cell r="G110">
            <v>305</v>
          </cell>
          <cell r="H110">
            <v>4000</v>
          </cell>
          <cell r="I110">
            <v>103</v>
          </cell>
          <cell r="J110">
            <v>18000</v>
          </cell>
          <cell r="K110">
            <v>94</v>
          </cell>
          <cell r="L110">
            <v>8.3000000000000007</v>
          </cell>
          <cell r="M110">
            <v>523</v>
          </cell>
          <cell r="N110">
            <v>30</v>
          </cell>
          <cell r="O110">
            <v>18</v>
          </cell>
          <cell r="P110" t="str">
            <v>H</v>
          </cell>
        </row>
        <row r="111">
          <cell r="A111">
            <v>99</v>
          </cell>
          <cell r="B111" t="str">
            <v>ETD49</v>
          </cell>
          <cell r="C111" t="str">
            <v>PC40</v>
          </cell>
          <cell r="D111" t="str">
            <v>48.7*24.7*16.4</v>
          </cell>
          <cell r="E111">
            <v>7.9874999999999998</v>
          </cell>
          <cell r="F111">
            <v>213</v>
          </cell>
          <cell r="G111">
            <v>375</v>
          </cell>
          <cell r="H111">
            <v>4440</v>
          </cell>
          <cell r="I111">
            <v>114</v>
          </cell>
          <cell r="J111">
            <v>24200</v>
          </cell>
          <cell r="K111">
            <v>124</v>
          </cell>
          <cell r="L111">
            <v>11.2</v>
          </cell>
          <cell r="M111">
            <v>682</v>
          </cell>
        </row>
        <row r="112">
          <cell r="A112">
            <v>100</v>
          </cell>
          <cell r="B112" t="str">
            <v>ETD54</v>
          </cell>
          <cell r="C112" t="str">
            <v>N27</v>
          </cell>
          <cell r="D112" t="str">
            <v>54.5*27.8*19.3</v>
          </cell>
          <cell r="E112">
            <v>11.536000000000001</v>
          </cell>
          <cell r="F112">
            <v>280</v>
          </cell>
          <cell r="G112">
            <v>412</v>
          </cell>
          <cell r="H112">
            <v>4200</v>
          </cell>
          <cell r="I112">
            <v>127</v>
          </cell>
          <cell r="J112">
            <v>35600</v>
          </cell>
          <cell r="K112">
            <v>180</v>
          </cell>
          <cell r="L112">
            <v>26</v>
          </cell>
        </row>
        <row r="113">
          <cell r="A113">
            <v>101</v>
          </cell>
          <cell r="B113" t="str">
            <v>ETD59</v>
          </cell>
          <cell r="C113" t="str">
            <v>N27</v>
          </cell>
          <cell r="D113" t="str">
            <v>59.8*31.2*22.1</v>
          </cell>
          <cell r="E113">
            <v>17.406400000000001</v>
          </cell>
          <cell r="F113">
            <v>368</v>
          </cell>
          <cell r="G113">
            <v>473</v>
          </cell>
          <cell r="H113">
            <v>5000</v>
          </cell>
          <cell r="I113">
            <v>139</v>
          </cell>
          <cell r="J113">
            <v>51200</v>
          </cell>
          <cell r="K113">
            <v>260</v>
          </cell>
        </row>
        <row r="114">
          <cell r="B114" t="str">
            <v>TYPE  LP  CORE</v>
          </cell>
        </row>
        <row r="115">
          <cell r="A115">
            <v>102</v>
          </cell>
          <cell r="B115" t="str">
            <v>LP22/13</v>
          </cell>
          <cell r="C115" t="str">
            <v>PC44</v>
          </cell>
          <cell r="D115" t="str">
            <v>25*11.2*12.9</v>
          </cell>
          <cell r="E115">
            <v>0.57171800000000006</v>
          </cell>
          <cell r="F115">
            <v>67.900000000000006</v>
          </cell>
          <cell r="G115">
            <v>84.2</v>
          </cell>
          <cell r="H115">
            <v>3310</v>
          </cell>
          <cell r="I115">
            <v>49</v>
          </cell>
          <cell r="J115">
            <v>3277</v>
          </cell>
          <cell r="K115">
            <v>21</v>
          </cell>
          <cell r="L115">
            <v>1.3</v>
          </cell>
          <cell r="M115">
            <v>121</v>
          </cell>
        </row>
        <row r="116">
          <cell r="A116">
            <v>103</v>
          </cell>
          <cell r="B116" t="str">
            <v>LP23/8</v>
          </cell>
          <cell r="C116" t="str">
            <v>PC44</v>
          </cell>
          <cell r="D116" t="str">
            <v>16.5*11.7*8.7</v>
          </cell>
          <cell r="E116">
            <v>0.18529600000000002</v>
          </cell>
          <cell r="F116">
            <v>31.3</v>
          </cell>
          <cell r="G116">
            <v>59.2</v>
          </cell>
          <cell r="H116">
            <v>1600</v>
          </cell>
          <cell r="I116">
            <v>44.1</v>
          </cell>
          <cell r="J116">
            <v>1377</v>
          </cell>
          <cell r="K116">
            <v>9.6</v>
          </cell>
          <cell r="L116">
            <v>0.52</v>
          </cell>
          <cell r="M116">
            <v>50</v>
          </cell>
        </row>
        <row r="117">
          <cell r="A117">
            <v>104</v>
          </cell>
          <cell r="B117" t="str">
            <v>LP32/13</v>
          </cell>
          <cell r="C117" t="str">
            <v>PC44</v>
          </cell>
          <cell r="D117" t="str">
            <v>25*15.9*12.9</v>
          </cell>
          <cell r="E117">
            <v>0.88085900000000006</v>
          </cell>
          <cell r="F117">
            <v>70.3</v>
          </cell>
          <cell r="G117">
            <v>125.3</v>
          </cell>
          <cell r="H117">
            <v>2630</v>
          </cell>
          <cell r="I117">
            <v>64</v>
          </cell>
          <cell r="J117">
            <v>4498</v>
          </cell>
          <cell r="K117">
            <v>30</v>
          </cell>
          <cell r="L117">
            <v>1.7</v>
          </cell>
          <cell r="M117">
            <v>164</v>
          </cell>
        </row>
        <row r="118">
          <cell r="B118" t="str">
            <v>TYPE  RM  CORE</v>
          </cell>
        </row>
        <row r="119">
          <cell r="A119">
            <v>105</v>
          </cell>
          <cell r="B119" t="str">
            <v>RM4</v>
          </cell>
          <cell r="C119" t="str">
            <v>PC40</v>
          </cell>
          <cell r="D119" t="str">
            <v>10.8*5.2*4.45</v>
          </cell>
          <cell r="E119">
            <v>2.1840000000000002E-2</v>
          </cell>
          <cell r="F119">
            <v>14</v>
          </cell>
          <cell r="G119">
            <v>15.6</v>
          </cell>
          <cell r="H119">
            <v>680</v>
          </cell>
          <cell r="I119">
            <v>22.7</v>
          </cell>
          <cell r="J119">
            <v>318</v>
          </cell>
          <cell r="K119">
            <v>1.7</v>
          </cell>
          <cell r="L119">
            <v>0.08</v>
          </cell>
          <cell r="M119">
            <v>6.9</v>
          </cell>
          <cell r="N119">
            <v>5.9</v>
          </cell>
          <cell r="O119" t="str">
            <v>4-6</v>
          </cell>
          <cell r="P119" t="str">
            <v>V</v>
          </cell>
        </row>
        <row r="120">
          <cell r="A120">
            <v>106</v>
          </cell>
          <cell r="B120" t="str">
            <v>RM5</v>
          </cell>
          <cell r="C120" t="str">
            <v>PC40</v>
          </cell>
          <cell r="D120" t="str">
            <v>14.3*5.2*6.6</v>
          </cell>
          <cell r="E120">
            <v>4.3133999999999999E-2</v>
          </cell>
          <cell r="F120">
            <v>23.7</v>
          </cell>
          <cell r="G120">
            <v>18.2</v>
          </cell>
          <cell r="H120">
            <v>1250</v>
          </cell>
          <cell r="I120">
            <v>22.4</v>
          </cell>
          <cell r="J120">
            <v>530</v>
          </cell>
          <cell r="K120">
            <v>3</v>
          </cell>
          <cell r="L120">
            <v>0.18</v>
          </cell>
          <cell r="M120">
            <v>16</v>
          </cell>
          <cell r="N120">
            <v>4.9000000000000004</v>
          </cell>
          <cell r="O120" t="str">
            <v>4-6</v>
          </cell>
          <cell r="P120" t="str">
            <v>V</v>
          </cell>
        </row>
        <row r="121">
          <cell r="A121">
            <v>107</v>
          </cell>
          <cell r="B121" t="str">
            <v>RM6</v>
          </cell>
          <cell r="C121" t="str">
            <v>PC40</v>
          </cell>
          <cell r="D121" t="str">
            <v>17.6*6.2*8</v>
          </cell>
          <cell r="E121">
            <v>9.5160000000000008E-2</v>
          </cell>
          <cell r="F121">
            <v>36.6</v>
          </cell>
          <cell r="G121">
            <v>26</v>
          </cell>
          <cell r="H121">
            <v>1600</v>
          </cell>
          <cell r="I121">
            <v>28.6</v>
          </cell>
          <cell r="J121">
            <v>1050</v>
          </cell>
          <cell r="K121">
            <v>5.5</v>
          </cell>
          <cell r="L121">
            <v>0.41</v>
          </cell>
          <cell r="M121">
            <v>27</v>
          </cell>
          <cell r="N121">
            <v>6.4</v>
          </cell>
          <cell r="O121" t="str">
            <v>4-6</v>
          </cell>
          <cell r="P121" t="str">
            <v>V</v>
          </cell>
        </row>
        <row r="122">
          <cell r="A122">
            <v>108</v>
          </cell>
          <cell r="B122" t="str">
            <v>RM8</v>
          </cell>
          <cell r="C122" t="str">
            <v>PC40</v>
          </cell>
          <cell r="D122" t="str">
            <v>22.75*8.2*10.8</v>
          </cell>
          <cell r="E122">
            <v>0.31296000000000002</v>
          </cell>
          <cell r="F122">
            <v>64</v>
          </cell>
          <cell r="G122">
            <v>48.9</v>
          </cell>
          <cell r="H122">
            <v>1950</v>
          </cell>
          <cell r="I122">
            <v>38</v>
          </cell>
          <cell r="J122">
            <v>2430</v>
          </cell>
          <cell r="K122">
            <v>13</v>
          </cell>
          <cell r="L122">
            <v>0.97</v>
          </cell>
          <cell r="M122">
            <v>67</v>
          </cell>
          <cell r="N122">
            <v>9.15</v>
          </cell>
          <cell r="O122" t="str">
            <v>8-12</v>
          </cell>
          <cell r="P122" t="str">
            <v>V</v>
          </cell>
        </row>
        <row r="123">
          <cell r="A123">
            <v>109</v>
          </cell>
          <cell r="B123" t="str">
            <v>RM10</v>
          </cell>
          <cell r="C123" t="str">
            <v>PC40</v>
          </cell>
          <cell r="D123" t="str">
            <v>27.85*9.3*13.25</v>
          </cell>
          <cell r="E123">
            <v>0.68110000000000004</v>
          </cell>
          <cell r="F123">
            <v>98</v>
          </cell>
          <cell r="G123">
            <v>69.5</v>
          </cell>
          <cell r="H123">
            <v>3630</v>
          </cell>
          <cell r="I123">
            <v>44</v>
          </cell>
          <cell r="J123">
            <v>4310</v>
          </cell>
          <cell r="K123">
            <v>23</v>
          </cell>
          <cell r="L123">
            <v>1.8</v>
          </cell>
          <cell r="M123">
            <v>130</v>
          </cell>
          <cell r="N123">
            <v>10.75</v>
          </cell>
          <cell r="O123" t="str">
            <v>10-12</v>
          </cell>
          <cell r="P123" t="str">
            <v>V</v>
          </cell>
        </row>
        <row r="124">
          <cell r="A124">
            <v>110</v>
          </cell>
          <cell r="B124" t="str">
            <v>RM12</v>
          </cell>
          <cell r="C124" t="str">
            <v>PC40</v>
          </cell>
          <cell r="D124" t="str">
            <v>36.75*11.7*16</v>
          </cell>
          <cell r="E124">
            <v>1.54</v>
          </cell>
          <cell r="F124">
            <v>140</v>
          </cell>
          <cell r="G124">
            <v>110</v>
          </cell>
          <cell r="H124">
            <v>4150</v>
          </cell>
          <cell r="I124">
            <v>56.9</v>
          </cell>
          <cell r="J124">
            <v>7960</v>
          </cell>
          <cell r="K124">
            <v>42</v>
          </cell>
          <cell r="L124">
            <v>3.3</v>
          </cell>
          <cell r="M124">
            <v>344</v>
          </cell>
          <cell r="N124">
            <v>14.8</v>
          </cell>
          <cell r="O124" t="str">
            <v>11-12</v>
          </cell>
          <cell r="P124" t="str">
            <v>V</v>
          </cell>
        </row>
        <row r="125">
          <cell r="A125">
            <v>111</v>
          </cell>
          <cell r="B125" t="str">
            <v>RM14</v>
          </cell>
          <cell r="C125" t="str">
            <v>PC40</v>
          </cell>
          <cell r="D125" t="str">
            <v>41.6*14.4*18.7</v>
          </cell>
          <cell r="E125">
            <v>2.9140000000000001</v>
          </cell>
          <cell r="F125">
            <v>188</v>
          </cell>
          <cell r="G125">
            <v>155</v>
          </cell>
          <cell r="H125">
            <v>4600</v>
          </cell>
          <cell r="I125">
            <v>69</v>
          </cell>
          <cell r="J125">
            <v>13000</v>
          </cell>
          <cell r="K125">
            <v>70</v>
          </cell>
          <cell r="L125">
            <v>4.75</v>
          </cell>
          <cell r="M125">
            <v>376</v>
          </cell>
          <cell r="N125">
            <v>18.8</v>
          </cell>
          <cell r="O125" t="str">
            <v>10-12</v>
          </cell>
          <cell r="P125" t="str">
            <v>V</v>
          </cell>
        </row>
        <row r="126">
          <cell r="B126" t="str">
            <v>TYPE  PTS  CORE</v>
          </cell>
        </row>
        <row r="127">
          <cell r="A127">
            <v>112</v>
          </cell>
          <cell r="B127" t="str">
            <v>PTS14/8</v>
          </cell>
          <cell r="C127" t="str">
            <v>3C85</v>
          </cell>
          <cell r="D127" t="str">
            <v>14.05*4.15*9.4</v>
          </cell>
          <cell r="E127">
            <v>3.7400000000000003E-2</v>
          </cell>
          <cell r="F127">
            <v>17</v>
          </cell>
          <cell r="G127">
            <v>22</v>
          </cell>
          <cell r="H127">
            <v>1750</v>
          </cell>
          <cell r="I127">
            <v>22.5</v>
          </cell>
          <cell r="J127">
            <v>495</v>
          </cell>
          <cell r="K127">
            <v>2.5</v>
          </cell>
          <cell r="N127">
            <v>4</v>
          </cell>
          <cell r="O127">
            <v>12</v>
          </cell>
          <cell r="P127" t="str">
            <v>V</v>
          </cell>
        </row>
        <row r="128">
          <cell r="A128">
            <v>113</v>
          </cell>
          <cell r="B128" t="str">
            <v>PTS18/11</v>
          </cell>
          <cell r="C128" t="str">
            <v>3C85</v>
          </cell>
          <cell r="D128" t="str">
            <v>18*5.3*11.94</v>
          </cell>
          <cell r="E128">
            <v>0.10665240000000002</v>
          </cell>
          <cell r="F128">
            <v>37.200000000000003</v>
          </cell>
          <cell r="G128">
            <v>28.67</v>
          </cell>
          <cell r="H128">
            <v>2400</v>
          </cell>
          <cell r="I128">
            <v>28.7</v>
          </cell>
          <cell r="J128">
            <v>1070</v>
          </cell>
          <cell r="K128">
            <v>5</v>
          </cell>
          <cell r="L128" t="str">
            <v>0.19(25kHZ)</v>
          </cell>
          <cell r="N128">
            <v>6</v>
          </cell>
          <cell r="O128">
            <v>6</v>
          </cell>
          <cell r="P128" t="str">
            <v>V</v>
          </cell>
        </row>
        <row r="129">
          <cell r="A129">
            <v>114</v>
          </cell>
          <cell r="B129" t="str">
            <v>PTS23/11</v>
          </cell>
          <cell r="C129" t="str">
            <v>3C85</v>
          </cell>
          <cell r="D129" t="str">
            <v>22.9*5.5*15.2</v>
          </cell>
          <cell r="E129">
            <v>0.18464160000000002</v>
          </cell>
          <cell r="F129">
            <v>57.2</v>
          </cell>
          <cell r="G129">
            <v>32.28</v>
          </cell>
          <cell r="H129">
            <v>3560</v>
          </cell>
          <cell r="I129">
            <v>31.6</v>
          </cell>
          <cell r="J129">
            <v>1810</v>
          </cell>
          <cell r="K129">
            <v>9</v>
          </cell>
          <cell r="L129" t="str">
            <v>0.28(25kHZ)</v>
          </cell>
          <cell r="N129">
            <v>5.16</v>
          </cell>
          <cell r="O129">
            <v>10</v>
          </cell>
          <cell r="P129" t="str">
            <v>V</v>
          </cell>
        </row>
        <row r="130">
          <cell r="A130">
            <v>115</v>
          </cell>
          <cell r="B130" t="str">
            <v>PTS23/18</v>
          </cell>
          <cell r="C130" t="str">
            <v>3C85</v>
          </cell>
          <cell r="D130" t="str">
            <v>22.9*9*15.2</v>
          </cell>
          <cell r="E130">
            <v>0.36099360000000003</v>
          </cell>
          <cell r="F130">
            <v>58.3</v>
          </cell>
          <cell r="G130">
            <v>61.92</v>
          </cell>
          <cell r="H130">
            <v>2900</v>
          </cell>
          <cell r="I130">
            <v>45.1</v>
          </cell>
          <cell r="J130">
            <v>2630</v>
          </cell>
          <cell r="K130">
            <v>13</v>
          </cell>
          <cell r="L130" t="str">
            <v>0.41(25kHZ)</v>
          </cell>
          <cell r="N130">
            <v>11.76</v>
          </cell>
          <cell r="O130">
            <v>10</v>
          </cell>
          <cell r="P130" t="str">
            <v>V</v>
          </cell>
        </row>
        <row r="131">
          <cell r="A131">
            <v>116</v>
          </cell>
          <cell r="B131" t="str">
            <v>PTS30/19</v>
          </cell>
          <cell r="C131" t="str">
            <v>3C85</v>
          </cell>
          <cell r="D131" t="str">
            <v>30*9.4*20.2</v>
          </cell>
          <cell r="E131">
            <v>0.88644599999999996</v>
          </cell>
          <cell r="F131">
            <v>111</v>
          </cell>
          <cell r="G131">
            <v>79.86</v>
          </cell>
          <cell r="H131">
            <v>4140</v>
          </cell>
          <cell r="I131">
            <v>50.2</v>
          </cell>
          <cell r="J131">
            <v>5570</v>
          </cell>
          <cell r="K131">
            <v>30</v>
          </cell>
          <cell r="L131" t="str">
            <v>0.87(25kHZ)</v>
          </cell>
          <cell r="N131">
            <v>10.8</v>
          </cell>
          <cell r="O131">
            <v>10</v>
          </cell>
          <cell r="P131" t="str">
            <v>V</v>
          </cell>
        </row>
        <row r="132">
          <cell r="B132" t="str">
            <v>TYPE  PQ  CORE</v>
          </cell>
        </row>
        <row r="133">
          <cell r="A133">
            <v>117</v>
          </cell>
          <cell r="B133" t="str">
            <v>PQ20/16</v>
          </cell>
          <cell r="C133" t="str">
            <v>PC44</v>
          </cell>
          <cell r="D133" t="str">
            <v>20.5*8.1*14</v>
          </cell>
          <cell r="E133">
            <v>0.29139999999999999</v>
          </cell>
          <cell r="F133">
            <v>62</v>
          </cell>
          <cell r="G133">
            <v>47</v>
          </cell>
          <cell r="H133">
            <v>3880</v>
          </cell>
          <cell r="I133">
            <v>37.4</v>
          </cell>
          <cell r="J133">
            <v>2310</v>
          </cell>
          <cell r="K133">
            <v>13</v>
          </cell>
          <cell r="L133">
            <v>0.84</v>
          </cell>
          <cell r="M133">
            <v>70</v>
          </cell>
          <cell r="N133">
            <v>11.9</v>
          </cell>
          <cell r="O133">
            <v>12</v>
          </cell>
          <cell r="P133" t="str">
            <v>V</v>
          </cell>
        </row>
        <row r="134">
          <cell r="A134">
            <v>118</v>
          </cell>
          <cell r="B134" t="str">
            <v>PQ20/20</v>
          </cell>
          <cell r="C134" t="str">
            <v>PC44</v>
          </cell>
          <cell r="D134" t="str">
            <v>20.5*10.1*14</v>
          </cell>
          <cell r="E134">
            <v>0.40795999999999999</v>
          </cell>
          <cell r="F134">
            <v>62</v>
          </cell>
          <cell r="G134">
            <v>65.8</v>
          </cell>
          <cell r="H134">
            <v>3150</v>
          </cell>
          <cell r="I134">
            <v>45.7</v>
          </cell>
          <cell r="J134">
            <v>2790</v>
          </cell>
          <cell r="K134">
            <v>15</v>
          </cell>
          <cell r="L134">
            <v>1.02</v>
          </cell>
          <cell r="M134">
            <v>92</v>
          </cell>
          <cell r="N134">
            <v>11.9</v>
          </cell>
          <cell r="O134">
            <v>12</v>
          </cell>
          <cell r="P134" t="str">
            <v>V</v>
          </cell>
        </row>
        <row r="135">
          <cell r="A135">
            <v>119</v>
          </cell>
          <cell r="B135" t="str">
            <v>PQ26/20</v>
          </cell>
          <cell r="C135" t="str">
            <v>PC44</v>
          </cell>
          <cell r="D135" t="str">
            <v>26.5*10.1*19</v>
          </cell>
          <cell r="E135">
            <v>0.71875999999999995</v>
          </cell>
          <cell r="F135">
            <v>119</v>
          </cell>
          <cell r="G135">
            <v>60.4</v>
          </cell>
          <cell r="H135">
            <v>6170</v>
          </cell>
          <cell r="I135">
            <v>46.3</v>
          </cell>
          <cell r="J135">
            <v>5490</v>
          </cell>
          <cell r="K135">
            <v>31</v>
          </cell>
          <cell r="L135">
            <v>1.94</v>
          </cell>
          <cell r="M135">
            <v>170</v>
          </cell>
          <cell r="N135">
            <v>13.6</v>
          </cell>
          <cell r="O135">
            <v>12</v>
          </cell>
          <cell r="P135" t="str">
            <v>V</v>
          </cell>
        </row>
        <row r="136">
          <cell r="A136">
            <v>120</v>
          </cell>
          <cell r="B136" t="str">
            <v>PQ26/25</v>
          </cell>
          <cell r="C136" t="str">
            <v>PC44</v>
          </cell>
          <cell r="D136" t="str">
            <v>26.5*12.37*19</v>
          </cell>
          <cell r="E136">
            <v>0.9971000000000001</v>
          </cell>
          <cell r="F136">
            <v>118</v>
          </cell>
          <cell r="G136">
            <v>84.5</v>
          </cell>
          <cell r="H136">
            <v>5250</v>
          </cell>
          <cell r="I136">
            <v>55.5</v>
          </cell>
          <cell r="J136">
            <v>6530</v>
          </cell>
          <cell r="K136">
            <v>36</v>
          </cell>
          <cell r="L136">
            <v>2.3199999999999998</v>
          </cell>
          <cell r="M136">
            <v>195</v>
          </cell>
          <cell r="N136">
            <v>13.6</v>
          </cell>
          <cell r="O136">
            <v>12</v>
          </cell>
          <cell r="P136" t="str">
            <v>V</v>
          </cell>
        </row>
        <row r="137">
          <cell r="A137">
            <v>121</v>
          </cell>
          <cell r="B137" t="str">
            <v>PQ32/20</v>
          </cell>
          <cell r="C137" t="str">
            <v>PC44</v>
          </cell>
          <cell r="D137" t="str">
            <v>32*10.27*22</v>
          </cell>
          <cell r="E137">
            <v>1.3736000000000002</v>
          </cell>
          <cell r="F137">
            <v>170</v>
          </cell>
          <cell r="G137">
            <v>80.8</v>
          </cell>
          <cell r="H137">
            <v>7310</v>
          </cell>
          <cell r="I137">
            <v>55.5</v>
          </cell>
          <cell r="J137">
            <v>9420</v>
          </cell>
          <cell r="K137">
            <v>42</v>
          </cell>
          <cell r="L137">
            <v>2.92</v>
          </cell>
          <cell r="M137">
            <v>232</v>
          </cell>
        </row>
        <row r="138">
          <cell r="A138">
            <v>122</v>
          </cell>
          <cell r="B138" t="str">
            <v>PQ32/30</v>
          </cell>
          <cell r="C138" t="str">
            <v>PC44</v>
          </cell>
          <cell r="D138" t="str">
            <v>32*15.17*22</v>
          </cell>
          <cell r="E138">
            <v>2.40856</v>
          </cell>
          <cell r="F138">
            <v>161</v>
          </cell>
          <cell r="G138">
            <v>149.6</v>
          </cell>
          <cell r="H138">
            <v>5140</v>
          </cell>
          <cell r="I138">
            <v>74.599999999999994</v>
          </cell>
          <cell r="J138">
            <v>11970</v>
          </cell>
          <cell r="K138">
            <v>55</v>
          </cell>
          <cell r="L138">
            <v>3.92</v>
          </cell>
          <cell r="M138">
            <v>331</v>
          </cell>
          <cell r="N138">
            <v>18.5</v>
          </cell>
          <cell r="O138">
            <v>12</v>
          </cell>
          <cell r="P138" t="str">
            <v>V</v>
          </cell>
        </row>
        <row r="139">
          <cell r="A139">
            <v>123</v>
          </cell>
          <cell r="B139" t="str">
            <v>PQ35/35</v>
          </cell>
          <cell r="C139" t="str">
            <v>PC44</v>
          </cell>
          <cell r="D139" t="str">
            <v>35.1*17.37*26</v>
          </cell>
          <cell r="E139">
            <v>4.32376</v>
          </cell>
          <cell r="F139">
            <v>196</v>
          </cell>
          <cell r="G139">
            <v>220.6</v>
          </cell>
          <cell r="H139">
            <v>4860</v>
          </cell>
          <cell r="I139">
            <v>87.9</v>
          </cell>
          <cell r="J139">
            <v>19260</v>
          </cell>
          <cell r="K139">
            <v>73</v>
          </cell>
          <cell r="L139">
            <v>5.27</v>
          </cell>
          <cell r="M139">
            <v>452</v>
          </cell>
        </row>
        <row r="140">
          <cell r="A140">
            <v>124</v>
          </cell>
          <cell r="B140" t="str">
            <v>PQ40/40</v>
          </cell>
          <cell r="C140" t="str">
            <v>PC44</v>
          </cell>
          <cell r="D140" t="str">
            <v>40.5*19.87*28</v>
          </cell>
          <cell r="E140">
            <v>6.5526</v>
          </cell>
          <cell r="F140">
            <v>201</v>
          </cell>
          <cell r="G140">
            <v>326</v>
          </cell>
          <cell r="H140">
            <v>4300</v>
          </cell>
          <cell r="I140">
            <v>101.9</v>
          </cell>
          <cell r="J140">
            <v>20450</v>
          </cell>
          <cell r="K140">
            <v>95</v>
          </cell>
          <cell r="L140">
            <v>6.56</v>
          </cell>
          <cell r="M140">
            <v>596</v>
          </cell>
        </row>
        <row r="141">
          <cell r="A141">
            <v>125</v>
          </cell>
          <cell r="B141" t="str">
            <v>PQ50/50</v>
          </cell>
          <cell r="C141" t="str">
            <v>PC44</v>
          </cell>
          <cell r="D141" t="str">
            <v>50*24.97*32</v>
          </cell>
          <cell r="E141">
            <v>14.202400000000001</v>
          </cell>
          <cell r="F141">
            <v>328</v>
          </cell>
          <cell r="G141">
            <v>433</v>
          </cell>
          <cell r="H141">
            <v>6720</v>
          </cell>
          <cell r="I141">
            <v>113</v>
          </cell>
          <cell r="J141">
            <v>37238</v>
          </cell>
          <cell r="K141">
            <v>195</v>
          </cell>
          <cell r="L141">
            <v>6.4</v>
          </cell>
          <cell r="M141">
            <v>1045</v>
          </cell>
        </row>
        <row r="142">
          <cell r="B142" t="str">
            <v>TYPE  UU  CORE</v>
          </cell>
        </row>
        <row r="143">
          <cell r="A143">
            <v>126</v>
          </cell>
          <cell r="B143" t="str">
            <v>UU8.5</v>
          </cell>
          <cell r="C143" t="str">
            <v>PC40</v>
          </cell>
          <cell r="D143" t="str">
            <v>8.5*6.35*3.45</v>
          </cell>
          <cell r="E143">
            <v>2.5064799999999998E-2</v>
          </cell>
          <cell r="F143">
            <v>7.76</v>
          </cell>
          <cell r="G143">
            <v>32.299999999999997</v>
          </cell>
          <cell r="H143">
            <v>560</v>
          </cell>
          <cell r="I143">
            <v>31.4</v>
          </cell>
          <cell r="J143">
            <v>243</v>
          </cell>
          <cell r="K143">
            <v>1.2</v>
          </cell>
          <cell r="L143">
            <v>0.12</v>
          </cell>
        </row>
        <row r="144">
          <cell r="A144">
            <v>127</v>
          </cell>
          <cell r="B144" t="str">
            <v>UU9.8</v>
          </cell>
          <cell r="C144" t="str">
            <v>PC40</v>
          </cell>
          <cell r="D144" t="str">
            <v>9.8*7.1*2.7</v>
          </cell>
          <cell r="E144">
            <v>2.6928000000000004E-2</v>
          </cell>
          <cell r="F144">
            <v>7.65</v>
          </cell>
          <cell r="G144">
            <v>35.200000000000003</v>
          </cell>
          <cell r="H144">
            <v>500</v>
          </cell>
          <cell r="I144">
            <v>34.1</v>
          </cell>
          <cell r="J144">
            <v>261</v>
          </cell>
          <cell r="K144">
            <v>1.3</v>
          </cell>
          <cell r="L144">
            <v>0.14000000000000001</v>
          </cell>
        </row>
        <row r="145">
          <cell r="A145">
            <v>128</v>
          </cell>
          <cell r="B145" t="str">
            <v>UU10.1</v>
          </cell>
          <cell r="C145" t="str">
            <v>HS72</v>
          </cell>
          <cell r="D145" t="str">
            <v>10.1*7.5*2.9</v>
          </cell>
          <cell r="E145">
            <v>3.2680000000000001E-2</v>
          </cell>
          <cell r="F145">
            <v>8.6</v>
          </cell>
          <cell r="G145">
            <v>38</v>
          </cell>
          <cell r="H145">
            <v>515</v>
          </cell>
          <cell r="I145">
            <v>35.700000000000003</v>
          </cell>
          <cell r="J145">
            <v>300</v>
          </cell>
          <cell r="K145">
            <v>1.5</v>
          </cell>
          <cell r="L145">
            <v>0.15</v>
          </cell>
        </row>
        <row r="146">
          <cell r="A146">
            <v>129</v>
          </cell>
          <cell r="B146" t="str">
            <v>UU10.5</v>
          </cell>
          <cell r="C146" t="str">
            <v>HS72</v>
          </cell>
          <cell r="D146" t="str">
            <v>10.5*7.9*5</v>
          </cell>
          <cell r="E146">
            <v>7.3656000000000013E-2</v>
          </cell>
          <cell r="F146">
            <v>12.4</v>
          </cell>
          <cell r="G146">
            <v>59.4</v>
          </cell>
          <cell r="H146">
            <v>720</v>
          </cell>
          <cell r="I146">
            <v>40.5</v>
          </cell>
          <cell r="J146">
            <v>505</v>
          </cell>
          <cell r="K146">
            <v>2.5</v>
          </cell>
          <cell r="L146">
            <v>0.26</v>
          </cell>
        </row>
        <row r="147">
          <cell r="A147">
            <v>130</v>
          </cell>
          <cell r="B147" t="str">
            <v>UU13.5</v>
          </cell>
          <cell r="C147" t="str">
            <v>PC40</v>
          </cell>
          <cell r="D147" t="str">
            <v>13.5*9.9*5</v>
          </cell>
          <cell r="E147">
            <v>0.137409</v>
          </cell>
          <cell r="F147">
            <v>16.3</v>
          </cell>
          <cell r="G147">
            <v>84.3</v>
          </cell>
          <cell r="H147">
            <v>800</v>
          </cell>
          <cell r="I147">
            <v>49.2</v>
          </cell>
          <cell r="J147">
            <v>803</v>
          </cell>
          <cell r="K147">
            <v>4</v>
          </cell>
          <cell r="L147">
            <v>0.4</v>
          </cell>
        </row>
        <row r="148">
          <cell r="A148">
            <v>131</v>
          </cell>
          <cell r="B148" t="str">
            <v>UU15.22</v>
          </cell>
          <cell r="C148" t="str">
            <v>PC40</v>
          </cell>
          <cell r="D148" t="str">
            <v>15.2*11.2*6.7</v>
          </cell>
          <cell r="E148">
            <v>0.20442500000000002</v>
          </cell>
          <cell r="F148">
            <v>32.5</v>
          </cell>
          <cell r="G148">
            <v>62.9</v>
          </cell>
          <cell r="H148">
            <v>1400</v>
          </cell>
          <cell r="I148">
            <v>50.5</v>
          </cell>
          <cell r="J148">
            <v>1640</v>
          </cell>
          <cell r="K148">
            <v>8.5</v>
          </cell>
          <cell r="L148">
            <v>0.83</v>
          </cell>
        </row>
        <row r="149">
          <cell r="A149">
            <v>132</v>
          </cell>
          <cell r="B149" t="str">
            <v>UU15.23</v>
          </cell>
          <cell r="C149" t="str">
            <v>PC40</v>
          </cell>
          <cell r="D149" t="str">
            <v>15.2*11.4*6.4</v>
          </cell>
          <cell r="E149">
            <v>0.21213499999999999</v>
          </cell>
          <cell r="F149">
            <v>31.9</v>
          </cell>
          <cell r="G149">
            <v>66.5</v>
          </cell>
          <cell r="H149">
            <v>1360</v>
          </cell>
          <cell r="I149">
            <v>51.7</v>
          </cell>
          <cell r="J149">
            <v>1650</v>
          </cell>
          <cell r="K149">
            <v>8.6</v>
          </cell>
          <cell r="L149">
            <v>0.83</v>
          </cell>
        </row>
        <row r="150">
          <cell r="A150">
            <v>133</v>
          </cell>
          <cell r="B150" t="str">
            <v>UU15.7</v>
          </cell>
          <cell r="C150" t="str">
            <v>HS72</v>
          </cell>
          <cell r="D150" t="str">
            <v>15.7*9.7*6</v>
          </cell>
          <cell r="E150">
            <v>0.20832000000000003</v>
          </cell>
          <cell r="F150">
            <v>24.8</v>
          </cell>
          <cell r="G150">
            <v>84</v>
          </cell>
          <cell r="H150">
            <v>1100</v>
          </cell>
          <cell r="I150">
            <v>50</v>
          </cell>
          <cell r="J150">
            <v>1310</v>
          </cell>
          <cell r="K150">
            <v>6.7</v>
          </cell>
          <cell r="L150">
            <v>0.66</v>
          </cell>
        </row>
        <row r="151">
          <cell r="A151">
            <v>134</v>
          </cell>
          <cell r="B151" t="str">
            <v>UU17</v>
          </cell>
          <cell r="C151" t="str">
            <v>PC40</v>
          </cell>
          <cell r="D151" t="str">
            <v>17*16.6*6</v>
          </cell>
          <cell r="E151">
            <v>0.51647999999999994</v>
          </cell>
          <cell r="F151">
            <v>26.9</v>
          </cell>
          <cell r="G151">
            <v>192</v>
          </cell>
          <cell r="H151">
            <v>750</v>
          </cell>
          <cell r="I151">
            <v>78.3</v>
          </cell>
          <cell r="J151">
            <v>2100</v>
          </cell>
          <cell r="K151">
            <v>10</v>
          </cell>
          <cell r="L151">
            <v>1.06</v>
          </cell>
        </row>
        <row r="152">
          <cell r="A152">
            <v>135</v>
          </cell>
          <cell r="B152" t="str">
            <v>UU19.7</v>
          </cell>
          <cell r="C152" t="str">
            <v>HS72</v>
          </cell>
          <cell r="D152" t="str">
            <v>19.7*17.7*6</v>
          </cell>
          <cell r="E152">
            <v>0.69480000000000008</v>
          </cell>
          <cell r="F152">
            <v>36</v>
          </cell>
          <cell r="G152">
            <v>193</v>
          </cell>
          <cell r="H152">
            <v>980</v>
          </cell>
          <cell r="I152">
            <v>83.2</v>
          </cell>
          <cell r="J152">
            <v>2990</v>
          </cell>
          <cell r="K152">
            <v>15</v>
          </cell>
          <cell r="L152">
            <v>1.5</v>
          </cell>
        </row>
        <row r="153">
          <cell r="A153">
            <v>136</v>
          </cell>
          <cell r="B153" t="str">
            <v>UU21</v>
          </cell>
          <cell r="C153" t="str">
            <v>PC40</v>
          </cell>
          <cell r="D153" t="str">
            <v>20.8*15.8*7.7</v>
          </cell>
          <cell r="E153">
            <v>0.56159999999999999</v>
          </cell>
          <cell r="F153">
            <v>54</v>
          </cell>
          <cell r="G153">
            <v>104</v>
          </cell>
          <cell r="H153">
            <v>1760</v>
          </cell>
          <cell r="I153">
            <v>68.599999999999994</v>
          </cell>
          <cell r="J153">
            <v>3700</v>
          </cell>
          <cell r="K153">
            <v>19</v>
          </cell>
          <cell r="L153">
            <v>1.86</v>
          </cell>
        </row>
        <row r="154">
          <cell r="A154">
            <v>137</v>
          </cell>
          <cell r="B154" t="str">
            <v>UU25</v>
          </cell>
          <cell r="C154" t="str">
            <v>PC40</v>
          </cell>
          <cell r="D154" t="str">
            <v>25*14*7</v>
          </cell>
          <cell r="E154">
            <v>0.75460000000000005</v>
          </cell>
          <cell r="F154">
            <v>49</v>
          </cell>
          <cell r="G154">
            <v>154</v>
          </cell>
          <cell r="H154">
            <v>1530</v>
          </cell>
          <cell r="I154">
            <v>72</v>
          </cell>
          <cell r="J154">
            <v>3520</v>
          </cell>
          <cell r="K154">
            <v>18</v>
          </cell>
          <cell r="L154">
            <v>1.77</v>
          </cell>
        </row>
        <row r="155">
          <cell r="B155" t="str">
            <v>TYPE  P  CORE</v>
          </cell>
        </row>
        <row r="156">
          <cell r="A156">
            <v>138</v>
          </cell>
          <cell r="B156" t="str">
            <v>P11/7</v>
          </cell>
          <cell r="C156" t="str">
            <v>3C85</v>
          </cell>
          <cell r="E156">
            <v>8.9999999999999993E-3</v>
          </cell>
          <cell r="F156">
            <v>16.7</v>
          </cell>
          <cell r="G156">
            <v>5.4</v>
          </cell>
        </row>
        <row r="157">
          <cell r="A157">
            <v>139</v>
          </cell>
          <cell r="B157" t="str">
            <v>P14/8</v>
          </cell>
          <cell r="C157" t="str">
            <v>3C85</v>
          </cell>
          <cell r="D157" t="str">
            <v>14.05*4.15*9.4</v>
          </cell>
          <cell r="E157">
            <v>3.7400000000000003E-2</v>
          </cell>
          <cell r="F157">
            <v>17</v>
          </cell>
          <cell r="G157">
            <v>22</v>
          </cell>
          <cell r="H157">
            <v>1750</v>
          </cell>
          <cell r="I157">
            <v>22.5</v>
          </cell>
          <cell r="J157">
            <v>495</v>
          </cell>
          <cell r="K157">
            <v>2.5</v>
          </cell>
        </row>
        <row r="158">
          <cell r="A158">
            <v>140</v>
          </cell>
          <cell r="B158" t="str">
            <v>P18/11</v>
          </cell>
          <cell r="C158" t="str">
            <v>3C85</v>
          </cell>
          <cell r="D158" t="str">
            <v>18*5.3*11.94</v>
          </cell>
          <cell r="E158">
            <v>0.1067</v>
          </cell>
          <cell r="F158">
            <v>37.200000000000003</v>
          </cell>
          <cell r="G158">
            <v>28.67</v>
          </cell>
          <cell r="H158">
            <v>2400</v>
          </cell>
          <cell r="I158">
            <v>28.7</v>
          </cell>
          <cell r="J158">
            <v>1070</v>
          </cell>
          <cell r="K158">
            <v>5</v>
          </cell>
        </row>
        <row r="159">
          <cell r="A159">
            <v>141</v>
          </cell>
          <cell r="B159" t="str">
            <v>P23/11</v>
          </cell>
          <cell r="C159" t="str">
            <v>3C85</v>
          </cell>
          <cell r="D159" t="str">
            <v>22.9*5.5*15.2</v>
          </cell>
          <cell r="E159">
            <v>0.18459999999999999</v>
          </cell>
          <cell r="F159">
            <v>57.2</v>
          </cell>
          <cell r="G159">
            <v>32.28</v>
          </cell>
          <cell r="H159">
            <v>3560</v>
          </cell>
          <cell r="I159">
            <v>31.6</v>
          </cell>
          <cell r="J159">
            <v>1810</v>
          </cell>
          <cell r="K159">
            <v>9</v>
          </cell>
        </row>
        <row r="160">
          <cell r="A160">
            <v>142</v>
          </cell>
          <cell r="B160" t="str">
            <v>P23/18</v>
          </cell>
          <cell r="C160" t="str">
            <v>3C85</v>
          </cell>
          <cell r="D160" t="str">
            <v>11.9*9*15.2</v>
          </cell>
          <cell r="E160">
            <v>0.36099999999999999</v>
          </cell>
          <cell r="F160">
            <v>58.3</v>
          </cell>
          <cell r="G160">
            <v>61.92</v>
          </cell>
          <cell r="H160">
            <v>2900</v>
          </cell>
          <cell r="I160">
            <v>45.1</v>
          </cell>
          <cell r="J160">
            <v>2630</v>
          </cell>
          <cell r="K160">
            <v>13</v>
          </cell>
        </row>
        <row r="161">
          <cell r="A161">
            <v>143</v>
          </cell>
          <cell r="B161" t="str">
            <v>P30/19</v>
          </cell>
          <cell r="C161" t="str">
            <v>3C85</v>
          </cell>
          <cell r="D161" t="str">
            <v>30*9.4*20.2</v>
          </cell>
          <cell r="E161">
            <v>0.88639999999999997</v>
          </cell>
          <cell r="F161">
            <v>111</v>
          </cell>
          <cell r="G161">
            <v>79.86</v>
          </cell>
          <cell r="H161">
            <v>4140</v>
          </cell>
          <cell r="I161">
            <v>50.2</v>
          </cell>
          <cell r="J161">
            <v>5570</v>
          </cell>
          <cell r="K161">
            <v>30</v>
          </cell>
        </row>
      </sheetData>
      <sheetData sheetId="2">
        <row r="1">
          <cell r="A1" t="str">
            <v>序号</v>
          </cell>
          <cell r="B1" t="str">
            <v xml:space="preserve"> AGW  </v>
          </cell>
          <cell r="C1" t="str">
            <v xml:space="preserve"> 铜直径mm  </v>
          </cell>
          <cell r="D1" t="str">
            <v xml:space="preserve"> 铜面积mm2  </v>
          </cell>
          <cell r="E1" t="str">
            <v xml:space="preserve"> 绝缘直径mm  </v>
          </cell>
          <cell r="F1" t="str">
            <v xml:space="preserve"> 带绝缘面积mm2  </v>
          </cell>
          <cell r="G1" t="str">
            <v xml:space="preserve"> Ω/m 
20℃ </v>
          </cell>
          <cell r="H1" t="str">
            <v xml:space="preserve"> Ω/m 
100℃ </v>
          </cell>
          <cell r="I1" t="str">
            <v xml:space="preserve"> A j=4.5A/mm2 </v>
          </cell>
        </row>
        <row r="2">
          <cell r="A2">
            <v>32</v>
          </cell>
          <cell r="B2">
            <v>10</v>
          </cell>
          <cell r="C2">
            <v>2.59</v>
          </cell>
          <cell r="D2">
            <v>5.2619999999999996</v>
          </cell>
          <cell r="E2">
            <v>2.73</v>
          </cell>
          <cell r="F2">
            <v>5.8571999999999997</v>
          </cell>
          <cell r="G2">
            <v>3.3E-3</v>
          </cell>
          <cell r="H2">
            <v>4.4000000000000003E-3</v>
          </cell>
          <cell r="I2">
            <v>23.678999999999998</v>
          </cell>
        </row>
        <row r="3">
          <cell r="A3">
            <v>31</v>
          </cell>
          <cell r="B3">
            <v>11</v>
          </cell>
          <cell r="C3">
            <v>2.31</v>
          </cell>
          <cell r="D3">
            <v>4.1729000000000003</v>
          </cell>
          <cell r="E3">
            <v>2.44</v>
          </cell>
          <cell r="F3">
            <v>4.7637999999999998</v>
          </cell>
          <cell r="G3">
            <v>4.1000000000000003E-3</v>
          </cell>
          <cell r="H3">
            <v>5.4999999999999997E-3</v>
          </cell>
          <cell r="I3">
            <v>18.777999999999999</v>
          </cell>
        </row>
        <row r="4">
          <cell r="A4">
            <v>30</v>
          </cell>
          <cell r="B4">
            <v>12</v>
          </cell>
          <cell r="C4">
            <v>2.0499999999999998</v>
          </cell>
          <cell r="D4">
            <v>3.3092000000000001</v>
          </cell>
          <cell r="E4">
            <v>2.1800000000000002</v>
          </cell>
          <cell r="F4">
            <v>3.7309000000000001</v>
          </cell>
          <cell r="G4">
            <v>5.1999999999999998E-3</v>
          </cell>
          <cell r="H4">
            <v>7.0000000000000001E-3</v>
          </cell>
          <cell r="I4">
            <v>14.891999999999999</v>
          </cell>
        </row>
        <row r="5">
          <cell r="A5">
            <v>29</v>
          </cell>
          <cell r="B5">
            <v>13</v>
          </cell>
          <cell r="C5">
            <v>1.83</v>
          </cell>
          <cell r="D5">
            <v>2.6242999999999999</v>
          </cell>
          <cell r="E5">
            <v>1.95</v>
          </cell>
          <cell r="F5">
            <v>2.9792999999999998</v>
          </cell>
          <cell r="G5">
            <v>6.6E-3</v>
          </cell>
          <cell r="H5">
            <v>8.8000000000000005E-3</v>
          </cell>
          <cell r="I5">
            <v>11.808999999999999</v>
          </cell>
        </row>
        <row r="6">
          <cell r="A6">
            <v>28</v>
          </cell>
          <cell r="B6">
            <v>14</v>
          </cell>
          <cell r="C6">
            <v>1.63</v>
          </cell>
          <cell r="D6">
            <v>2.0811000000000002</v>
          </cell>
          <cell r="E6">
            <v>1.74</v>
          </cell>
          <cell r="F6">
            <v>2.38</v>
          </cell>
          <cell r="G6">
            <v>8.3000000000000001E-3</v>
          </cell>
          <cell r="H6">
            <v>1.11E-2</v>
          </cell>
          <cell r="I6">
            <v>9.3650000000000002</v>
          </cell>
        </row>
        <row r="7">
          <cell r="A7">
            <v>27</v>
          </cell>
          <cell r="B7">
            <v>15</v>
          </cell>
          <cell r="C7">
            <v>1.45</v>
          </cell>
          <cell r="D7">
            <v>1.6504000000000001</v>
          </cell>
          <cell r="E7">
            <v>1.56</v>
          </cell>
          <cell r="F7">
            <v>1.9020999999999999</v>
          </cell>
          <cell r="G7">
            <v>1.04E-2</v>
          </cell>
          <cell r="H7">
            <v>1.4E-2</v>
          </cell>
          <cell r="I7">
            <v>7.4269999999999996</v>
          </cell>
        </row>
        <row r="8">
          <cell r="A8">
            <v>26</v>
          </cell>
          <cell r="B8">
            <v>16</v>
          </cell>
          <cell r="C8">
            <v>1.29</v>
          </cell>
          <cell r="D8">
            <v>1.3088</v>
          </cell>
          <cell r="E8">
            <v>1.39</v>
          </cell>
          <cell r="F8">
            <v>1.5206999999999999</v>
          </cell>
          <cell r="G8">
            <v>1.32E-2</v>
          </cell>
          <cell r="H8">
            <v>1.7600000000000001E-2</v>
          </cell>
          <cell r="I8">
            <v>5.89</v>
          </cell>
        </row>
        <row r="9">
          <cell r="A9">
            <v>25</v>
          </cell>
          <cell r="B9">
            <v>17</v>
          </cell>
          <cell r="C9">
            <v>1.1499999999999999</v>
          </cell>
          <cell r="D9">
            <v>1.0379</v>
          </cell>
          <cell r="E9">
            <v>1.24</v>
          </cell>
          <cell r="F9">
            <v>1.2163999999999999</v>
          </cell>
          <cell r="G9">
            <v>1.66E-2</v>
          </cell>
          <cell r="H9">
            <v>2.2200000000000001E-2</v>
          </cell>
          <cell r="I9">
            <v>4.6710000000000003</v>
          </cell>
        </row>
        <row r="10">
          <cell r="A10">
            <v>24</v>
          </cell>
          <cell r="B10">
            <v>18</v>
          </cell>
          <cell r="C10">
            <v>1.02</v>
          </cell>
          <cell r="D10">
            <v>0.82310000000000005</v>
          </cell>
          <cell r="E10">
            <v>1.1100000000000001</v>
          </cell>
          <cell r="F10">
            <v>0.97350000000000003</v>
          </cell>
          <cell r="G10">
            <v>2.0899999999999998E-2</v>
          </cell>
          <cell r="H10">
            <v>2.8000000000000001E-2</v>
          </cell>
          <cell r="I10">
            <v>3.7040000000000002</v>
          </cell>
        </row>
        <row r="11">
          <cell r="A11">
            <v>23</v>
          </cell>
          <cell r="B11">
            <v>19</v>
          </cell>
          <cell r="C11">
            <v>0.91</v>
          </cell>
          <cell r="D11">
            <v>0.65269999999999995</v>
          </cell>
          <cell r="E11">
            <v>1</v>
          </cell>
          <cell r="F11">
            <v>0.77939999999999998</v>
          </cell>
          <cell r="G11">
            <v>2.64E-2</v>
          </cell>
          <cell r="H11">
            <v>3.5299999999999998E-2</v>
          </cell>
          <cell r="I11">
            <v>2.9369999999999998</v>
          </cell>
        </row>
        <row r="12">
          <cell r="A12">
            <v>22</v>
          </cell>
          <cell r="B12">
            <v>20</v>
          </cell>
          <cell r="C12">
            <v>0.81</v>
          </cell>
          <cell r="D12">
            <v>0.51759999999999995</v>
          </cell>
          <cell r="E12">
            <v>0.89</v>
          </cell>
          <cell r="F12">
            <v>0.62439999999999996</v>
          </cell>
          <cell r="G12">
            <v>3.3300000000000003E-2</v>
          </cell>
          <cell r="H12">
            <v>4.4499999999999998E-2</v>
          </cell>
          <cell r="I12">
            <v>2.3290000000000002</v>
          </cell>
        </row>
        <row r="13">
          <cell r="A13">
            <v>21</v>
          </cell>
          <cell r="B13">
            <v>21</v>
          </cell>
          <cell r="C13">
            <v>0.72</v>
          </cell>
          <cell r="D13">
            <v>0.41049999999999998</v>
          </cell>
          <cell r="E13">
            <v>0.8</v>
          </cell>
          <cell r="F13">
            <v>0.50039999999999996</v>
          </cell>
          <cell r="G13">
            <v>4.2000000000000003E-2</v>
          </cell>
          <cell r="H13">
            <v>5.6099999999999997E-2</v>
          </cell>
          <cell r="I13">
            <v>1.847</v>
          </cell>
        </row>
        <row r="14">
          <cell r="A14">
            <v>20</v>
          </cell>
          <cell r="B14">
            <v>22</v>
          </cell>
          <cell r="C14">
            <v>0.64</v>
          </cell>
          <cell r="D14">
            <v>0.32550000000000001</v>
          </cell>
          <cell r="E14">
            <v>0.71</v>
          </cell>
          <cell r="F14">
            <v>0.40129999999999999</v>
          </cell>
          <cell r="G14">
            <v>5.2999999999999999E-2</v>
          </cell>
          <cell r="H14">
            <v>7.0800000000000002E-2</v>
          </cell>
          <cell r="I14">
            <v>1.4650000000000001</v>
          </cell>
        </row>
        <row r="15">
          <cell r="A15">
            <v>19</v>
          </cell>
          <cell r="B15">
            <v>23</v>
          </cell>
          <cell r="C15">
            <v>0.56999999999999995</v>
          </cell>
          <cell r="D15">
            <v>0.25819999999999999</v>
          </cell>
          <cell r="E15">
            <v>0.64</v>
          </cell>
          <cell r="F15">
            <v>0.3221</v>
          </cell>
          <cell r="G15">
            <v>6.6799999999999998E-2</v>
          </cell>
          <cell r="H15">
            <v>8.9200000000000002E-2</v>
          </cell>
          <cell r="I15">
            <v>1.1619999999999999</v>
          </cell>
        </row>
        <row r="16">
          <cell r="A16">
            <v>18</v>
          </cell>
          <cell r="B16">
            <v>24</v>
          </cell>
          <cell r="C16">
            <v>0.51</v>
          </cell>
          <cell r="D16">
            <v>0.20469999999999999</v>
          </cell>
          <cell r="E16">
            <v>0.56999999999999995</v>
          </cell>
          <cell r="F16">
            <v>0.2586</v>
          </cell>
          <cell r="G16">
            <v>8.4199999999999997E-2</v>
          </cell>
          <cell r="H16">
            <v>0.1125</v>
          </cell>
          <cell r="I16">
            <v>0.92100000000000004</v>
          </cell>
        </row>
        <row r="17">
          <cell r="A17">
            <v>17</v>
          </cell>
          <cell r="B17">
            <v>25</v>
          </cell>
          <cell r="C17">
            <v>0.45</v>
          </cell>
          <cell r="D17">
            <v>0.16239999999999999</v>
          </cell>
          <cell r="E17">
            <v>0.51</v>
          </cell>
          <cell r="F17">
            <v>0.20780000000000001</v>
          </cell>
          <cell r="G17">
            <v>0.1062</v>
          </cell>
          <cell r="H17">
            <v>0.1419</v>
          </cell>
          <cell r="I17">
            <v>0.73099999999999998</v>
          </cell>
        </row>
        <row r="18">
          <cell r="A18">
            <v>16</v>
          </cell>
          <cell r="B18">
            <v>26</v>
          </cell>
          <cell r="C18">
            <v>0.4</v>
          </cell>
          <cell r="D18">
            <v>0.12870000000000001</v>
          </cell>
          <cell r="E18">
            <v>0.46</v>
          </cell>
          <cell r="F18">
            <v>0.1671</v>
          </cell>
          <cell r="G18">
            <v>0.13389999999999999</v>
          </cell>
          <cell r="H18">
            <v>0.1789</v>
          </cell>
          <cell r="I18">
            <v>0.57899999999999996</v>
          </cell>
        </row>
        <row r="19">
          <cell r="A19">
            <v>15</v>
          </cell>
          <cell r="B19">
            <v>27</v>
          </cell>
          <cell r="C19">
            <v>0.36</v>
          </cell>
          <cell r="D19">
            <v>0.1021</v>
          </cell>
          <cell r="E19">
            <v>0.41</v>
          </cell>
          <cell r="F19">
            <v>0.13439999999999999</v>
          </cell>
          <cell r="G19">
            <v>0.16889999999999999</v>
          </cell>
          <cell r="H19">
            <v>0.22559999999999999</v>
          </cell>
          <cell r="I19">
            <v>0.45900000000000002</v>
          </cell>
        </row>
        <row r="20">
          <cell r="A20">
            <v>14</v>
          </cell>
          <cell r="B20">
            <v>28</v>
          </cell>
          <cell r="C20">
            <v>0.32</v>
          </cell>
          <cell r="D20">
            <v>8.1000000000000003E-2</v>
          </cell>
          <cell r="E20">
            <v>0.37</v>
          </cell>
          <cell r="F20">
            <v>0.10829999999999999</v>
          </cell>
          <cell r="G20">
            <v>0.21290000000000001</v>
          </cell>
          <cell r="H20">
            <v>0.28449999999999998</v>
          </cell>
          <cell r="I20">
            <v>0.36399999999999999</v>
          </cell>
        </row>
        <row r="21">
          <cell r="A21">
            <v>13</v>
          </cell>
          <cell r="B21">
            <v>29</v>
          </cell>
          <cell r="C21">
            <v>0.28999999999999998</v>
          </cell>
          <cell r="D21">
            <v>6.2399999999999997E-2</v>
          </cell>
          <cell r="E21">
            <v>0.33</v>
          </cell>
          <cell r="F21">
            <v>8.72E-2</v>
          </cell>
          <cell r="G21">
            <v>0.26850000000000002</v>
          </cell>
          <cell r="H21">
            <v>0.35870000000000002</v>
          </cell>
          <cell r="I21">
            <v>0.28899999999999998</v>
          </cell>
        </row>
        <row r="22">
          <cell r="A22">
            <v>12</v>
          </cell>
          <cell r="B22">
            <v>30</v>
          </cell>
          <cell r="C22">
            <v>0.25</v>
          </cell>
          <cell r="D22">
            <v>5.0900000000000001E-2</v>
          </cell>
          <cell r="E22">
            <v>0.3</v>
          </cell>
          <cell r="F22">
            <v>7.0400000000000004E-2</v>
          </cell>
          <cell r="G22">
            <v>0.33850000000000002</v>
          </cell>
          <cell r="H22">
            <v>0.45229999999999998</v>
          </cell>
          <cell r="I22">
            <v>0.22900000000000001</v>
          </cell>
        </row>
        <row r="23">
          <cell r="A23">
            <v>11</v>
          </cell>
          <cell r="B23">
            <v>31</v>
          </cell>
          <cell r="C23">
            <v>0.23</v>
          </cell>
          <cell r="D23">
            <v>4.0399999999999998E-2</v>
          </cell>
          <cell r="E23">
            <v>0.27</v>
          </cell>
          <cell r="F23">
            <v>5.6800000000000003E-2</v>
          </cell>
          <cell r="G23">
            <v>0.4269</v>
          </cell>
          <cell r="H23">
            <v>0.57040000000000002</v>
          </cell>
          <cell r="I23">
            <v>0.182</v>
          </cell>
        </row>
        <row r="24">
          <cell r="A24">
            <v>10</v>
          </cell>
          <cell r="B24">
            <v>32</v>
          </cell>
          <cell r="C24">
            <v>0.2</v>
          </cell>
          <cell r="D24">
            <v>3.2000000000000001E-2</v>
          </cell>
          <cell r="E24">
            <v>0.24</v>
          </cell>
          <cell r="F24">
            <v>4.5900000000000003E-2</v>
          </cell>
          <cell r="G24">
            <v>0.53839999999999999</v>
          </cell>
          <cell r="H24">
            <v>0.71919999999999995</v>
          </cell>
          <cell r="I24">
            <v>0.14399999999999999</v>
          </cell>
        </row>
        <row r="25">
          <cell r="A25">
            <v>9</v>
          </cell>
          <cell r="B25">
            <v>33</v>
          </cell>
          <cell r="C25">
            <v>0.18</v>
          </cell>
          <cell r="D25">
            <v>2.5399999999999999E-2</v>
          </cell>
          <cell r="E25">
            <v>0.22</v>
          </cell>
          <cell r="F25">
            <v>3.7100000000000001E-2</v>
          </cell>
          <cell r="G25">
            <v>0.67889999999999995</v>
          </cell>
          <cell r="H25">
            <v>0.90700000000000003</v>
          </cell>
          <cell r="I25">
            <v>0.114</v>
          </cell>
        </row>
        <row r="26">
          <cell r="A26">
            <v>8</v>
          </cell>
          <cell r="B26">
            <v>34</v>
          </cell>
          <cell r="C26">
            <v>0.16</v>
          </cell>
          <cell r="D26">
            <v>2.01E-2</v>
          </cell>
          <cell r="E26">
            <v>0.2</v>
          </cell>
          <cell r="F26">
            <v>0.03</v>
          </cell>
          <cell r="G26">
            <v>0.85599999999999998</v>
          </cell>
          <cell r="H26">
            <v>1.1436999999999999</v>
          </cell>
          <cell r="I26">
            <v>9.0999999999999998E-2</v>
          </cell>
        </row>
        <row r="27">
          <cell r="A27">
            <v>7</v>
          </cell>
          <cell r="B27">
            <v>35</v>
          </cell>
          <cell r="C27">
            <v>0.14000000000000001</v>
          </cell>
          <cell r="D27">
            <v>1.6E-2</v>
          </cell>
          <cell r="E27">
            <v>0.18</v>
          </cell>
          <cell r="F27">
            <v>2.4299999999999999E-2</v>
          </cell>
          <cell r="G27">
            <v>1.0794999999999999</v>
          </cell>
          <cell r="H27">
            <v>1.4421999999999999</v>
          </cell>
          <cell r="I27">
            <v>7.1999999999999995E-2</v>
          </cell>
        </row>
        <row r="28">
          <cell r="A28">
            <v>6</v>
          </cell>
          <cell r="B28">
            <v>36</v>
          </cell>
          <cell r="C28">
            <v>0.13</v>
          </cell>
          <cell r="D28">
            <v>1.2699999999999999E-2</v>
          </cell>
          <cell r="E28">
            <v>0.16</v>
          </cell>
          <cell r="F28">
            <v>1.9699999999999999E-2</v>
          </cell>
          <cell r="G28">
            <v>1.3612</v>
          </cell>
          <cell r="H28">
            <v>1.8186</v>
          </cell>
          <cell r="I28">
            <v>5.7000000000000002E-2</v>
          </cell>
        </row>
        <row r="29">
          <cell r="A29">
            <v>5</v>
          </cell>
          <cell r="B29">
            <v>37</v>
          </cell>
          <cell r="C29">
            <v>0.11</v>
          </cell>
          <cell r="D29">
            <v>0.01</v>
          </cell>
          <cell r="E29">
            <v>0.14000000000000001</v>
          </cell>
          <cell r="F29">
            <v>1.6E-2</v>
          </cell>
          <cell r="G29">
            <v>1.7164999999999999</v>
          </cell>
          <cell r="H29">
            <v>2.2932000000000001</v>
          </cell>
          <cell r="I29">
            <v>4.4999999999999998E-2</v>
          </cell>
        </row>
        <row r="30">
          <cell r="A30">
            <v>4</v>
          </cell>
          <cell r="B30">
            <v>38</v>
          </cell>
          <cell r="C30">
            <v>0.1</v>
          </cell>
          <cell r="D30">
            <v>8.0000000000000002E-3</v>
          </cell>
          <cell r="E30">
            <v>0.13</v>
          </cell>
          <cell r="F30">
            <v>1.2999999999999999E-2</v>
          </cell>
          <cell r="G30">
            <v>2.1644000000000001</v>
          </cell>
          <cell r="H30">
            <v>2.8917000000000002</v>
          </cell>
          <cell r="I30">
            <v>3.5999999999999997E-2</v>
          </cell>
        </row>
        <row r="31">
          <cell r="A31">
            <v>3</v>
          </cell>
          <cell r="B31">
            <v>39</v>
          </cell>
          <cell r="C31">
            <v>0.09</v>
          </cell>
          <cell r="D31">
            <v>6.3E-3</v>
          </cell>
          <cell r="E31">
            <v>0.12</v>
          </cell>
          <cell r="F31">
            <v>1.06E-2</v>
          </cell>
          <cell r="G31">
            <v>2.7292999999999998</v>
          </cell>
          <cell r="H31">
            <v>3.6463999999999999</v>
          </cell>
          <cell r="I31">
            <v>2.8000000000000001E-2</v>
          </cell>
        </row>
        <row r="32">
          <cell r="A32">
            <v>2</v>
          </cell>
          <cell r="B32">
            <v>40</v>
          </cell>
          <cell r="C32">
            <v>0.08</v>
          </cell>
          <cell r="D32">
            <v>5.0000000000000001E-3</v>
          </cell>
          <cell r="E32">
            <v>0.1</v>
          </cell>
          <cell r="F32">
            <v>8.6E-3</v>
          </cell>
          <cell r="G32">
            <v>3.4426999999999999</v>
          </cell>
          <cell r="H32">
            <v>4.5980999999999996</v>
          </cell>
          <cell r="I32">
            <v>2.3E-2</v>
          </cell>
        </row>
        <row r="33">
          <cell r="A33">
            <v>1</v>
          </cell>
          <cell r="B33">
            <v>41</v>
          </cell>
          <cell r="C33">
            <v>7.0000000000000007E-2</v>
          </cell>
          <cell r="D33">
            <v>4.0000000000000001E-3</v>
          </cell>
          <cell r="E33">
            <v>0.09</v>
          </cell>
          <cell r="F33">
            <v>7.0000000000000001E-3</v>
          </cell>
          <cell r="G33">
            <v>4.3399000000000001</v>
          </cell>
          <cell r="H33">
            <v>5.7981999999999996</v>
          </cell>
          <cell r="I33">
            <v>1.7999999999999999E-2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1"/>
  <sheetViews>
    <sheetView tabSelected="1" zoomScaleNormal="100" workbookViewId="0">
      <selection activeCell="F86" sqref="F86"/>
    </sheetView>
  </sheetViews>
  <sheetFormatPr defaultRowHeight="13.5"/>
  <cols>
    <col min="2" max="2" width="16.5" style="2" customWidth="1"/>
    <col min="5" max="5" width="10.875" customWidth="1"/>
    <col min="6" max="6" width="12" style="2" customWidth="1"/>
    <col min="7" max="7" width="6.125" style="3" bestFit="1" customWidth="1"/>
    <col min="8" max="8" width="9" bestFit="1" customWidth="1"/>
    <col min="9" max="9" width="9.875" bestFit="1" customWidth="1"/>
    <col min="10" max="10" width="10.625" bestFit="1" customWidth="1"/>
    <col min="11" max="11" width="13.5" bestFit="1" customWidth="1"/>
    <col min="13" max="13" width="6.5" bestFit="1" customWidth="1"/>
    <col min="14" max="14" width="13.125" bestFit="1" customWidth="1"/>
  </cols>
  <sheetData>
    <row r="1" spans="1:8" ht="24.95" customHeight="1">
      <c r="A1" s="1"/>
      <c r="B1" s="90" t="s">
        <v>504</v>
      </c>
      <c r="C1" s="1"/>
      <c r="D1" s="1"/>
      <c r="E1" s="1"/>
    </row>
    <row r="2" spans="1:8" ht="17.25" customHeight="1">
      <c r="A2" s="1"/>
      <c r="B2" s="5"/>
      <c r="C2" s="1"/>
      <c r="D2" s="2" t="s">
        <v>505</v>
      </c>
      <c r="G2" s="86"/>
      <c r="H2" s="89" t="s">
        <v>498</v>
      </c>
    </row>
    <row r="3" spans="1:8" ht="14.25" customHeight="1">
      <c r="A3" s="1"/>
      <c r="B3" s="5"/>
      <c r="C3" s="1"/>
      <c r="G3" s="87"/>
      <c r="H3" s="89" t="s">
        <v>499</v>
      </c>
    </row>
    <row r="4" spans="1:8" ht="14.25" customHeight="1">
      <c r="A4" s="1"/>
      <c r="C4" s="1"/>
      <c r="G4" s="88"/>
      <c r="H4" s="89" t="s">
        <v>500</v>
      </c>
    </row>
    <row r="5" spans="1:8" ht="24.95" customHeight="1">
      <c r="A5" s="1"/>
      <c r="B5" s="3" t="s">
        <v>501</v>
      </c>
      <c r="C5" s="1"/>
      <c r="D5" s="1"/>
      <c r="E5" s="1"/>
    </row>
    <row r="6" spans="1:8" ht="24.95" customHeight="1">
      <c r="A6" s="1"/>
      <c r="B6" s="2" t="s">
        <v>502</v>
      </c>
      <c r="C6" s="1"/>
      <c r="D6" s="1"/>
      <c r="E6" s="1"/>
      <c r="F6" s="91">
        <v>90</v>
      </c>
      <c r="G6" s="3" t="s">
        <v>13</v>
      </c>
    </row>
    <row r="7" spans="1:8" ht="24.95" customHeight="1">
      <c r="A7" s="1"/>
      <c r="B7" s="2" t="s">
        <v>503</v>
      </c>
      <c r="C7" s="1"/>
      <c r="D7" s="1"/>
      <c r="E7" s="1"/>
      <c r="F7" s="91">
        <v>264</v>
      </c>
      <c r="G7" s="3" t="s">
        <v>13</v>
      </c>
    </row>
    <row r="8" spans="1:8" ht="24.95" customHeight="1">
      <c r="A8" s="1"/>
      <c r="B8" s="2" t="s">
        <v>506</v>
      </c>
      <c r="C8" s="1"/>
      <c r="D8" s="1"/>
      <c r="E8" s="1"/>
      <c r="F8" s="91">
        <v>50</v>
      </c>
      <c r="G8" s="3" t="s">
        <v>14</v>
      </c>
    </row>
    <row r="9" spans="1:8" ht="24.95" customHeight="1">
      <c r="A9" s="1"/>
      <c r="B9" s="2" t="s">
        <v>507</v>
      </c>
      <c r="C9" s="1"/>
      <c r="D9" s="1"/>
      <c r="E9" s="1"/>
      <c r="F9" s="91">
        <v>50</v>
      </c>
      <c r="G9" s="3" t="s">
        <v>15</v>
      </c>
    </row>
    <row r="10" spans="1:8" ht="24.95" customHeight="1">
      <c r="A10" s="1"/>
      <c r="B10" s="2" t="s">
        <v>508</v>
      </c>
      <c r="C10" s="1"/>
      <c r="D10" s="1"/>
      <c r="E10" s="1"/>
      <c r="F10" s="91">
        <v>40</v>
      </c>
      <c r="G10" s="3" t="s">
        <v>15</v>
      </c>
    </row>
    <row r="11" spans="1:8" ht="24.95" customHeight="1">
      <c r="A11" s="1"/>
      <c r="B11" s="2" t="s">
        <v>509</v>
      </c>
      <c r="C11" s="1"/>
      <c r="D11" s="1"/>
      <c r="E11" s="1"/>
      <c r="F11" s="91">
        <v>0.5</v>
      </c>
      <c r="G11" s="3" t="s">
        <v>15</v>
      </c>
    </row>
    <row r="12" spans="1:8" ht="24.95" customHeight="1">
      <c r="A12" s="1"/>
      <c r="B12" s="2" t="s">
        <v>510</v>
      </c>
      <c r="C12" s="1"/>
      <c r="D12" s="1"/>
      <c r="E12" s="1"/>
      <c r="F12" s="91">
        <v>16</v>
      </c>
      <c r="G12" s="3" t="s">
        <v>13</v>
      </c>
    </row>
    <row r="13" spans="1:8" ht="24.95" customHeight="1">
      <c r="A13" s="1"/>
      <c r="B13" s="2" t="s">
        <v>511</v>
      </c>
      <c r="C13" s="1"/>
      <c r="D13" s="1"/>
      <c r="E13" s="1"/>
      <c r="F13" s="91">
        <v>0.05</v>
      </c>
      <c r="G13" s="3" t="s">
        <v>13</v>
      </c>
    </row>
    <row r="14" spans="1:8" ht="24.95" customHeight="1">
      <c r="A14" s="1"/>
      <c r="B14" s="2" t="s">
        <v>512</v>
      </c>
      <c r="C14" s="1"/>
      <c r="D14" s="1"/>
      <c r="E14" s="1"/>
      <c r="F14" s="91">
        <v>120</v>
      </c>
      <c r="G14" s="3" t="s">
        <v>13</v>
      </c>
    </row>
    <row r="15" spans="1:8" ht="24.95" customHeight="1">
      <c r="A15" s="1"/>
      <c r="B15" s="2" t="s">
        <v>513</v>
      </c>
      <c r="C15" s="1"/>
      <c r="D15" s="1"/>
      <c r="E15" s="1"/>
      <c r="F15" s="91">
        <v>0.85</v>
      </c>
    </row>
    <row r="16" spans="1:8" ht="24.95" customHeight="1">
      <c r="A16" s="1"/>
      <c r="B16" s="2" t="s">
        <v>514</v>
      </c>
      <c r="C16" s="1"/>
      <c r="D16" s="1"/>
      <c r="E16" s="1"/>
      <c r="F16" s="91">
        <v>30</v>
      </c>
      <c r="G16" s="3" t="s">
        <v>13</v>
      </c>
    </row>
    <row r="17" spans="1:11" ht="24.95" customHeight="1">
      <c r="A17" s="1"/>
      <c r="B17" s="2" t="s">
        <v>515</v>
      </c>
      <c r="C17" s="1"/>
      <c r="D17" s="1"/>
      <c r="E17" s="1"/>
      <c r="F17" s="91">
        <v>12</v>
      </c>
      <c r="G17" s="3" t="s">
        <v>13</v>
      </c>
    </row>
    <row r="18" spans="1:11" ht="24.95" customHeight="1">
      <c r="A18" s="1"/>
      <c r="B18" s="2" t="s">
        <v>516</v>
      </c>
      <c r="C18" s="1"/>
      <c r="D18" s="1"/>
      <c r="E18" s="1"/>
      <c r="F18" s="91">
        <v>1</v>
      </c>
    </row>
    <row r="19" spans="1:11" ht="24.95" customHeight="1">
      <c r="A19" s="1"/>
      <c r="B19" s="2" t="s">
        <v>517</v>
      </c>
      <c r="C19" s="1"/>
      <c r="D19" s="1"/>
      <c r="E19" s="1"/>
      <c r="F19" s="91">
        <v>100</v>
      </c>
      <c r="G19" s="3" t="s">
        <v>16</v>
      </c>
    </row>
    <row r="20" spans="1:11" ht="24.95" customHeight="1">
      <c r="A20" s="1"/>
      <c r="B20" s="2" t="s">
        <v>518</v>
      </c>
      <c r="C20" s="1"/>
      <c r="D20" s="1"/>
      <c r="E20" s="1"/>
      <c r="F20" s="6">
        <f>ROUND(F9/F15,0)</f>
        <v>59</v>
      </c>
      <c r="G20" s="3" t="s">
        <v>15</v>
      </c>
    </row>
    <row r="21" spans="1:11" ht="24.95" customHeight="1">
      <c r="A21" s="1"/>
      <c r="C21" s="1"/>
      <c r="D21" s="1"/>
      <c r="E21" s="1"/>
    </row>
    <row r="22" spans="1:11" ht="24.95" customHeight="1">
      <c r="A22" s="1"/>
      <c r="B22" s="3" t="s">
        <v>12</v>
      </c>
      <c r="C22" s="1"/>
      <c r="D22" s="1"/>
      <c r="E22" s="1"/>
    </row>
    <row r="23" spans="1:11" ht="24.95" customHeight="1">
      <c r="A23" s="1"/>
      <c r="B23" s="2" t="s">
        <v>24</v>
      </c>
      <c r="C23" s="1"/>
      <c r="D23" s="1"/>
      <c r="E23" s="1"/>
      <c r="F23" s="6">
        <f>ROUND(F20/(F6*0.6),2)</f>
        <v>1.0900000000000001</v>
      </c>
      <c r="G23" s="3" t="s">
        <v>17</v>
      </c>
    </row>
    <row r="24" spans="1:11" ht="24.95" customHeight="1">
      <c r="A24" s="1"/>
      <c r="B24" s="4" t="s">
        <v>25</v>
      </c>
      <c r="C24" s="1"/>
      <c r="D24" s="1"/>
      <c r="E24" s="1"/>
      <c r="F24" s="6">
        <f>ROUND(F7*1.414,0)</f>
        <v>373</v>
      </c>
      <c r="G24" s="3" t="s">
        <v>13</v>
      </c>
    </row>
    <row r="25" spans="1:11" ht="24.95" customHeight="1">
      <c r="A25" s="1"/>
      <c r="C25" s="1"/>
      <c r="D25" s="1"/>
      <c r="E25" s="1"/>
    </row>
    <row r="26" spans="1:11" ht="24.95" customHeight="1">
      <c r="A26" s="1"/>
      <c r="B26" s="3" t="s">
        <v>11</v>
      </c>
      <c r="C26" s="1"/>
      <c r="D26" s="1"/>
      <c r="E26" s="1"/>
      <c r="K26" s="2"/>
    </row>
    <row r="27" spans="1:11" ht="24.95" customHeight="1">
      <c r="A27" s="1"/>
      <c r="B27" s="2" t="s">
        <v>23</v>
      </c>
      <c r="C27" s="1"/>
      <c r="D27" s="1"/>
      <c r="E27" s="1"/>
      <c r="F27" s="6">
        <f>ROUND(F6*1.414,0)</f>
        <v>127</v>
      </c>
      <c r="G27" s="3" t="s">
        <v>13</v>
      </c>
    </row>
    <row r="28" spans="1:11" ht="24.95" customHeight="1">
      <c r="A28" s="1"/>
      <c r="B28" s="4" t="s">
        <v>22</v>
      </c>
      <c r="C28" s="1"/>
      <c r="D28" s="1"/>
      <c r="E28" s="1"/>
      <c r="F28" s="6">
        <f>F27-F16</f>
        <v>97</v>
      </c>
      <c r="G28" s="3" t="s">
        <v>13</v>
      </c>
    </row>
    <row r="29" spans="1:11" ht="24.95" customHeight="1">
      <c r="A29" s="1"/>
      <c r="B29" s="2" t="s">
        <v>1</v>
      </c>
      <c r="C29" s="1"/>
      <c r="D29" s="1"/>
      <c r="E29" s="1"/>
      <c r="F29" s="6">
        <f>ROUND(5*(1+ASIN(F28/F27)*180/3.14/F6),1)</f>
        <v>7.8</v>
      </c>
      <c r="G29" s="3" t="s">
        <v>18</v>
      </c>
    </row>
    <row r="30" spans="1:11" ht="24.95" customHeight="1">
      <c r="A30" s="1"/>
      <c r="C30" s="1"/>
      <c r="D30" s="1"/>
      <c r="E30" s="1"/>
    </row>
    <row r="31" spans="1:11" ht="24.95" customHeight="1">
      <c r="A31" s="1"/>
      <c r="B31" s="2" t="s">
        <v>2</v>
      </c>
      <c r="C31" s="1"/>
      <c r="D31" s="1"/>
      <c r="E31" s="1"/>
      <c r="F31" s="6">
        <f>ROUND(F20*F29/1000,2)</f>
        <v>0.46</v>
      </c>
      <c r="G31" s="3" t="s">
        <v>21</v>
      </c>
    </row>
    <row r="32" spans="1:11" ht="24.95" customHeight="1">
      <c r="A32" s="1"/>
      <c r="B32" s="2" t="s">
        <v>3</v>
      </c>
      <c r="C32" s="1"/>
      <c r="D32" s="1"/>
      <c r="E32" s="1"/>
      <c r="F32" s="6">
        <f>ROUND(2*F31/((F27)^2-(F28)^2)*10^6,1)</f>
        <v>136.9</v>
      </c>
      <c r="G32" s="3" t="s">
        <v>19</v>
      </c>
    </row>
    <row r="33" spans="1:7" ht="24.95" customHeight="1">
      <c r="A33" s="1"/>
      <c r="C33" s="1"/>
      <c r="D33" s="1"/>
      <c r="E33" s="1"/>
    </row>
    <row r="34" spans="1:7" ht="24.95" customHeight="1">
      <c r="A34" s="1"/>
      <c r="B34" s="3" t="s">
        <v>493</v>
      </c>
      <c r="C34" s="1"/>
      <c r="D34" s="1"/>
      <c r="E34" s="1"/>
    </row>
    <row r="35" spans="1:7" ht="24.95" customHeight="1">
      <c r="A35" s="1"/>
      <c r="C35" s="1"/>
      <c r="D35" s="1"/>
      <c r="E35" s="1"/>
    </row>
    <row r="36" spans="1:7" ht="24.95" customHeight="1">
      <c r="A36" s="1"/>
      <c r="C36" s="1"/>
      <c r="D36" s="1"/>
      <c r="E36" s="1"/>
    </row>
    <row r="37" spans="1:7" ht="24.95" customHeight="1">
      <c r="A37" s="1"/>
      <c r="C37" s="1"/>
      <c r="D37" s="1"/>
      <c r="E37" s="1"/>
    </row>
    <row r="38" spans="1:7" ht="24.95" customHeight="1">
      <c r="A38" s="1"/>
      <c r="C38" s="1"/>
      <c r="D38" s="1"/>
      <c r="E38" s="1"/>
      <c r="F38" s="6">
        <f>F20*3</f>
        <v>177</v>
      </c>
      <c r="G38" s="3" t="s">
        <v>19</v>
      </c>
    </row>
    <row r="39" spans="1:7" ht="24.95" customHeight="1">
      <c r="A39" s="1"/>
      <c r="B39" s="2" t="s">
        <v>4</v>
      </c>
      <c r="C39" s="1"/>
      <c r="D39" s="1"/>
      <c r="E39" s="1"/>
      <c r="F39" s="92">
        <v>150</v>
      </c>
      <c r="G39" s="3" t="s">
        <v>19</v>
      </c>
    </row>
    <row r="40" spans="1:7" ht="24.95" customHeight="1">
      <c r="A40" s="1"/>
      <c r="B40" s="2" t="s">
        <v>5</v>
      </c>
      <c r="C40" s="1"/>
      <c r="D40" s="1"/>
      <c r="E40" s="1"/>
      <c r="F40" s="92">
        <v>400</v>
      </c>
      <c r="G40" s="3" t="s">
        <v>13</v>
      </c>
    </row>
    <row r="41" spans="1:7" ht="24.95" customHeight="1">
      <c r="A41" s="1"/>
      <c r="C41" s="1"/>
      <c r="D41" s="1"/>
      <c r="E41" s="1"/>
    </row>
    <row r="42" spans="1:7" ht="24.95" customHeight="1">
      <c r="A42" s="1"/>
      <c r="B42" s="2" t="s">
        <v>6</v>
      </c>
      <c r="C42" s="1"/>
      <c r="D42" s="1"/>
      <c r="E42" s="1"/>
      <c r="F42" s="6">
        <f>ROUND(SQRT(F27^2-(2*F31/(F39/10^6))),0)</f>
        <v>100</v>
      </c>
      <c r="G42" s="3" t="s">
        <v>13</v>
      </c>
    </row>
    <row r="43" spans="1:7" ht="24.95" customHeight="1">
      <c r="A43" s="1"/>
      <c r="C43" s="1"/>
      <c r="D43" s="1"/>
      <c r="E43" s="1"/>
    </row>
    <row r="44" spans="1:7" ht="24.95" customHeight="1">
      <c r="A44" s="1"/>
      <c r="B44" s="3" t="s">
        <v>10</v>
      </c>
      <c r="C44" s="1"/>
      <c r="D44" s="1"/>
      <c r="E44" s="1"/>
    </row>
    <row r="45" spans="1:7" ht="24.95" customHeight="1">
      <c r="A45" s="1"/>
      <c r="B45" s="2" t="s">
        <v>7</v>
      </c>
      <c r="C45" s="1"/>
      <c r="D45" s="1"/>
      <c r="E45" s="1"/>
    </row>
    <row r="46" spans="1:7" ht="24.95" customHeight="1">
      <c r="A46" s="1"/>
      <c r="B46" s="2" t="s">
        <v>8</v>
      </c>
      <c r="C46" s="1"/>
      <c r="D46" s="1"/>
      <c r="E46" s="1"/>
      <c r="F46" s="6">
        <f>ROUND(F14/(F14+F42),2)</f>
        <v>0.55000000000000004</v>
      </c>
    </row>
    <row r="47" spans="1:7" ht="24.95" customHeight="1">
      <c r="A47" s="1"/>
      <c r="B47" s="66" t="s">
        <v>427</v>
      </c>
      <c r="C47" s="1"/>
      <c r="D47" s="1"/>
      <c r="E47" s="1"/>
      <c r="F47" s="6">
        <f>ROUND(2*F20/(F42*F46),2)</f>
        <v>2.15</v>
      </c>
      <c r="G47" s="3" t="s">
        <v>17</v>
      </c>
    </row>
    <row r="48" spans="1:7" ht="24.95" customHeight="1">
      <c r="A48" s="1"/>
      <c r="B48" s="2" t="s">
        <v>426</v>
      </c>
      <c r="C48" s="1"/>
      <c r="D48" s="1"/>
      <c r="E48" s="1"/>
      <c r="F48" s="6">
        <f>ROUND(F47*SQRT(F46/3),2)</f>
        <v>0.92</v>
      </c>
      <c r="G48" s="3" t="s">
        <v>17</v>
      </c>
    </row>
    <row r="49" spans="2:7" ht="24.95" customHeight="1">
      <c r="B49" s="2" t="s">
        <v>9</v>
      </c>
      <c r="F49" s="6">
        <f>ROUND(F46*F42/(F47*F19*10^3)*10^6,0)</f>
        <v>256</v>
      </c>
      <c r="G49" s="3" t="s">
        <v>20</v>
      </c>
    </row>
    <row r="50" spans="2:7" ht="24.95" customHeight="1"/>
    <row r="51" spans="2:7" ht="24.95" customHeight="1">
      <c r="B51" s="2" t="s">
        <v>27</v>
      </c>
      <c r="F51" s="91">
        <v>0.2</v>
      </c>
      <c r="G51" s="3" t="s">
        <v>26</v>
      </c>
    </row>
    <row r="52" spans="2:7" ht="24.95" customHeight="1">
      <c r="B52" s="4" t="s">
        <v>31</v>
      </c>
      <c r="F52" s="91">
        <v>400</v>
      </c>
      <c r="G52" s="3" t="s">
        <v>28</v>
      </c>
    </row>
    <row r="53" spans="2:7" ht="24.95" customHeight="1">
      <c r="B53" s="2" t="s">
        <v>30</v>
      </c>
      <c r="F53" s="91">
        <v>0.35</v>
      </c>
    </row>
    <row r="54" spans="2:7" ht="24.95" customHeight="1">
      <c r="B54" s="2" t="s">
        <v>32</v>
      </c>
      <c r="F54" s="93"/>
    </row>
    <row r="55" spans="2:7" ht="24.95" customHeight="1">
      <c r="B55" s="2" t="s">
        <v>33</v>
      </c>
      <c r="F55" s="91">
        <v>1</v>
      </c>
    </row>
    <row r="56" spans="2:7" ht="24.95" customHeight="1">
      <c r="B56" s="2" t="s">
        <v>34</v>
      </c>
      <c r="F56" s="91">
        <v>0.8</v>
      </c>
    </row>
    <row r="57" spans="2:7" ht="24.95" customHeight="1">
      <c r="B57" s="2" t="s">
        <v>29</v>
      </c>
    </row>
    <row r="58" spans="2:7" ht="24.95" customHeight="1"/>
    <row r="59" spans="2:7" ht="24.95" customHeight="1">
      <c r="B59" s="2" t="s">
        <v>35</v>
      </c>
      <c r="F59" s="6">
        <f>ROUND(0.433*(1+F15)*F9*10^4/(F15*F53*F46*F52*F51*F55*F19*10^3),3)</f>
        <v>0.30599999999999999</v>
      </c>
      <c r="G59" s="3" t="s">
        <v>37</v>
      </c>
    </row>
    <row r="60" spans="2:7" ht="24.95" customHeight="1">
      <c r="B60" s="2" t="s">
        <v>36</v>
      </c>
      <c r="F60" s="6">
        <f>ROUND(0.433*(1+F15)*F9*10^4/(F15*F53*F46*F52*F51*F56*F19*10^3),3)</f>
        <v>0.38200000000000001</v>
      </c>
      <c r="G60" s="3" t="s">
        <v>37</v>
      </c>
    </row>
    <row r="61" spans="2:7" ht="24.95" customHeight="1"/>
    <row r="62" spans="2:7" ht="24.95" customHeight="1">
      <c r="B62" s="64" t="s">
        <v>400</v>
      </c>
      <c r="F62" s="67" t="str">
        <f>VLOOKUP(G62,常用变压器数据1,2,FALSE)</f>
        <v>EI28</v>
      </c>
      <c r="G62" s="3">
        <v>51</v>
      </c>
    </row>
    <row r="63" spans="2:7" ht="24.95" customHeight="1">
      <c r="B63" s="65" t="s">
        <v>401</v>
      </c>
      <c r="F63" s="94">
        <f>VLOOKUP(G62,常用变压器数据1,6,FALSE)</f>
        <v>86</v>
      </c>
      <c r="G63" s="3" t="s">
        <v>402</v>
      </c>
    </row>
    <row r="64" spans="2:7" ht="24.95" customHeight="1">
      <c r="B64" s="2" t="s">
        <v>403</v>
      </c>
      <c r="F64" s="94">
        <f>VLOOKUP(G62,常用变压器数据1,7,FALSE)</f>
        <v>69.83</v>
      </c>
      <c r="G64" s="3" t="s">
        <v>402</v>
      </c>
    </row>
    <row r="65" spans="2:7" ht="24.95" customHeight="1">
      <c r="B65" s="2" t="s">
        <v>404</v>
      </c>
      <c r="F65" s="94">
        <f>VLOOKUP(G62,常用变压器数据1,5,FALSE)</f>
        <v>0.60053800000000002</v>
      </c>
      <c r="G65" s="3" t="s">
        <v>37</v>
      </c>
    </row>
    <row r="66" spans="2:7" ht="24.95" customHeight="1">
      <c r="B66" s="2" t="s">
        <v>405</v>
      </c>
      <c r="F66" s="94">
        <f>VLOOKUP(G62,常用变压器数据1,8,FALSE)</f>
        <v>4300</v>
      </c>
      <c r="G66" s="3" t="s">
        <v>406</v>
      </c>
    </row>
    <row r="67" spans="2:7" ht="24.95" customHeight="1">
      <c r="B67" s="2" t="s">
        <v>428</v>
      </c>
      <c r="F67" s="94">
        <v>0.85</v>
      </c>
      <c r="G67" s="3" t="s">
        <v>425</v>
      </c>
    </row>
    <row r="68" spans="2:7" ht="24.95" customHeight="1">
      <c r="B68" s="2" t="s">
        <v>429</v>
      </c>
      <c r="F68" s="68">
        <f>ROUND(0.4*3.14*F63*10^-2/F67*10^2,0)</f>
        <v>127</v>
      </c>
      <c r="G68" s="3" t="s">
        <v>406</v>
      </c>
    </row>
    <row r="69" spans="2:7" ht="24.95" customHeight="1"/>
    <row r="70" spans="2:7" ht="24.95" customHeight="1">
      <c r="B70" s="2" t="s">
        <v>407</v>
      </c>
      <c r="F70" s="6">
        <f>ROUND(SQRT(F49/(F68*10^-3)),1)</f>
        <v>44.9</v>
      </c>
      <c r="G70" s="3" t="s">
        <v>26</v>
      </c>
    </row>
    <row r="71" spans="2:7" ht="24.95" customHeight="1">
      <c r="B71" s="2" t="s">
        <v>408</v>
      </c>
      <c r="F71" s="92">
        <v>46</v>
      </c>
      <c r="G71" s="3" t="s">
        <v>26</v>
      </c>
    </row>
    <row r="72" spans="2:7" ht="24.95" customHeight="1">
      <c r="B72" s="2" t="s">
        <v>409</v>
      </c>
      <c r="F72" s="91">
        <v>0.8</v>
      </c>
      <c r="G72" s="3" t="s">
        <v>410</v>
      </c>
    </row>
    <row r="73" spans="2:7" ht="24.95" customHeight="1">
      <c r="B73" s="2" t="s">
        <v>411</v>
      </c>
      <c r="F73" s="6">
        <f>ROUND(F71*(F12+F72)/F14,1)</f>
        <v>6.4</v>
      </c>
      <c r="G73" s="3" t="s">
        <v>26</v>
      </c>
    </row>
    <row r="74" spans="2:7" ht="24.95" customHeight="1">
      <c r="B74" s="2" t="s">
        <v>412</v>
      </c>
      <c r="F74" s="92">
        <v>7</v>
      </c>
      <c r="G74" s="3" t="s">
        <v>26</v>
      </c>
    </row>
    <row r="75" spans="2:7" ht="24.95" customHeight="1">
      <c r="B75" s="2" t="s">
        <v>413</v>
      </c>
      <c r="F75" s="6">
        <f>ROUND(F71*(F17+F72)/F14,1)</f>
        <v>4.9000000000000004</v>
      </c>
      <c r="G75" s="3" t="s">
        <v>26</v>
      </c>
    </row>
    <row r="76" spans="2:7" ht="24.95" customHeight="1">
      <c r="B76" s="2" t="s">
        <v>414</v>
      </c>
      <c r="F76" s="92">
        <v>5</v>
      </c>
      <c r="G76" s="3" t="s">
        <v>26</v>
      </c>
    </row>
    <row r="77" spans="2:7" ht="24.95" customHeight="1">
      <c r="B77" s="4" t="s">
        <v>451</v>
      </c>
      <c r="F77" s="6">
        <f>ROUND(F71/F74,1)</f>
        <v>6.6</v>
      </c>
    </row>
    <row r="78" spans="2:7" ht="24.95" customHeight="1"/>
    <row r="79" spans="2:7" ht="24.95" customHeight="1">
      <c r="B79" s="99" t="s">
        <v>415</v>
      </c>
    </row>
    <row r="80" spans="2:7" ht="24.95" customHeight="1">
      <c r="B80" s="2" t="s">
        <v>416</v>
      </c>
      <c r="F80" s="6">
        <f>ROUND(F71^2*F68/10^3,0)</f>
        <v>269</v>
      </c>
      <c r="G80" s="3" t="s">
        <v>20</v>
      </c>
    </row>
    <row r="81" spans="2:7" ht="24.95" customHeight="1">
      <c r="B81" s="2" t="s">
        <v>417</v>
      </c>
      <c r="F81" s="6">
        <f>ROUND(SQRT(F20/(0.5*F80*F19*10^-3)),0)</f>
        <v>2</v>
      </c>
      <c r="G81" s="3" t="s">
        <v>418</v>
      </c>
    </row>
    <row r="82" spans="2:7" ht="24.95" customHeight="1">
      <c r="B82" s="2" t="s">
        <v>419</v>
      </c>
      <c r="F82" s="6">
        <f>(F12+F72)*F71/F74</f>
        <v>110.4</v>
      </c>
      <c r="G82" s="3" t="s">
        <v>410</v>
      </c>
    </row>
    <row r="83" spans="2:7" ht="24.95" customHeight="1">
      <c r="B83" s="2" t="s">
        <v>420</v>
      </c>
      <c r="F83" s="6">
        <f>ROUND(F80*F81*F19*10^-3/F42,2)</f>
        <v>0.54</v>
      </c>
    </row>
    <row r="84" spans="2:7" ht="24.95" customHeight="1">
      <c r="B84" s="2" t="s">
        <v>421</v>
      </c>
      <c r="F84" s="6">
        <f>ROUND(F80*F81*F19*10^-3/F82,2)</f>
        <v>0.49</v>
      </c>
    </row>
    <row r="85" spans="2:7" ht="24.95" customHeight="1">
      <c r="B85" s="2" t="s">
        <v>422</v>
      </c>
      <c r="F85" s="6">
        <f>ROUND(F80*F81/(F71*F63),2)</f>
        <v>0.14000000000000001</v>
      </c>
      <c r="G85" s="3" t="s">
        <v>423</v>
      </c>
    </row>
    <row r="86" spans="2:7" ht="24.95" customHeight="1">
      <c r="B86" s="2" t="s">
        <v>424</v>
      </c>
      <c r="F86" s="6">
        <f>ROUND(4*3.14*10^-7*F71^2*F63/(F80*10^-3),3)</f>
        <v>0.85</v>
      </c>
      <c r="G86" s="3" t="s">
        <v>425</v>
      </c>
    </row>
    <row r="87" spans="2:7" ht="24.95" customHeight="1">
      <c r="F87"/>
    </row>
    <row r="88" spans="2:7" ht="24.95" customHeight="1">
      <c r="B88" s="3" t="s">
        <v>494</v>
      </c>
      <c r="F88"/>
    </row>
    <row r="89" spans="2:7" ht="24.95" customHeight="1">
      <c r="B89" s="2" t="s">
        <v>462</v>
      </c>
      <c r="F89" s="95">
        <v>1</v>
      </c>
      <c r="G89" s="3" t="s">
        <v>461</v>
      </c>
    </row>
    <row r="90" spans="2:7" ht="24.95" customHeight="1">
      <c r="B90" s="2" t="s">
        <v>463</v>
      </c>
      <c r="F90" s="83">
        <f>ROUND(F89/F81,2)</f>
        <v>0.5</v>
      </c>
      <c r="G90" s="84" t="s">
        <v>464</v>
      </c>
    </row>
    <row r="91" spans="2:7" ht="24.95" customHeight="1">
      <c r="B91" s="2" t="s">
        <v>465</v>
      </c>
      <c r="F91" s="96">
        <v>0.43</v>
      </c>
      <c r="G91" s="84" t="s">
        <v>464</v>
      </c>
    </row>
    <row r="92" spans="2:7" ht="24.95" customHeight="1">
      <c r="B92" s="2" t="s">
        <v>467</v>
      </c>
      <c r="F92" s="83">
        <f>ROUND(F89/F91,2)</f>
        <v>2.33</v>
      </c>
      <c r="G92" s="84" t="s">
        <v>466</v>
      </c>
    </row>
    <row r="93" spans="2:7" ht="24.95" customHeight="1">
      <c r="F93" s="83"/>
      <c r="G93" s="84"/>
    </row>
    <row r="94" spans="2:7" ht="24.95" customHeight="1">
      <c r="B94" s="84" t="s">
        <v>495</v>
      </c>
    </row>
    <row r="95" spans="2:7" ht="24.95" customHeight="1">
      <c r="B95" s="2" t="s">
        <v>430</v>
      </c>
      <c r="F95" s="6">
        <f>F48/F52*100</f>
        <v>0.22999999999999998</v>
      </c>
      <c r="G95" s="3" t="s">
        <v>402</v>
      </c>
    </row>
    <row r="96" spans="2:7" ht="24.95" customHeight="1">
      <c r="B96" s="2" t="s">
        <v>431</v>
      </c>
      <c r="F96" s="6">
        <f>ROUND(2*SQRT(F95/3.14),2)</f>
        <v>0.54</v>
      </c>
      <c r="G96" s="3" t="s">
        <v>425</v>
      </c>
    </row>
    <row r="97" spans="2:14" s="63" customFormat="1" ht="24.95" customHeight="1">
      <c r="B97" s="2" t="s">
        <v>441</v>
      </c>
      <c r="F97" s="97">
        <f>VLOOKUP(G97,线规表1,2,FALSE)</f>
        <v>23</v>
      </c>
      <c r="G97" s="98">
        <v>19</v>
      </c>
      <c r="H97" s="75" t="s">
        <v>442</v>
      </c>
      <c r="I97" s="75" t="s">
        <v>443</v>
      </c>
      <c r="J97" s="75" t="s">
        <v>444</v>
      </c>
      <c r="K97" s="75" t="s">
        <v>445</v>
      </c>
      <c r="L97" s="76" t="s">
        <v>446</v>
      </c>
      <c r="M97" s="76" t="s">
        <v>447</v>
      </c>
      <c r="N97" s="75" t="s">
        <v>448</v>
      </c>
    </row>
    <row r="98" spans="2:14" s="63" customFormat="1" ht="24.95" customHeight="1">
      <c r="B98" s="4" t="s">
        <v>449</v>
      </c>
      <c r="F98" s="96">
        <v>2</v>
      </c>
      <c r="H98" s="77">
        <f>VLOOKUP(G97,线规表1,3,FALSE)</f>
        <v>0.56999999999999995</v>
      </c>
      <c r="I98" s="77">
        <f>VLOOKUP(G97,线规表1,4,FALSE)</f>
        <v>0.25819999999999999</v>
      </c>
      <c r="J98" s="77">
        <f>VLOOKUP(G97,线规表1,5,FALSE)</f>
        <v>0.64</v>
      </c>
      <c r="K98" s="77">
        <f>VLOOKUP(G97,线规表1,6,FALSE)</f>
        <v>0.3221</v>
      </c>
      <c r="L98" s="77">
        <f>VLOOKUP(G97,线规表1,7,FALSE)</f>
        <v>6.6799999999999998E-2</v>
      </c>
      <c r="M98" s="77">
        <f>VLOOKUP(G97,线规表1,8,FALSE)</f>
        <v>8.9200000000000002E-2</v>
      </c>
      <c r="N98" s="77">
        <f>VLOOKUP(G97,线规表1,9,FALSE)</f>
        <v>1.1619999999999999</v>
      </c>
    </row>
    <row r="99" spans="2:14" s="63" customFormat="1" ht="24.95" customHeight="1">
      <c r="B99" s="4"/>
    </row>
    <row r="100" spans="2:14" s="63" customFormat="1" ht="24.95" customHeight="1">
      <c r="B100" s="2" t="s">
        <v>452</v>
      </c>
      <c r="F100" s="85">
        <f>F9/F12</f>
        <v>3.125</v>
      </c>
      <c r="G100" s="63" t="s">
        <v>0</v>
      </c>
    </row>
    <row r="101" spans="2:14" s="63" customFormat="1" ht="24.95" customHeight="1">
      <c r="B101" s="2" t="s">
        <v>453</v>
      </c>
      <c r="F101" s="85">
        <f>ROUND(2*F100/(1-F83),1)</f>
        <v>13.6</v>
      </c>
      <c r="G101" s="63" t="s">
        <v>418</v>
      </c>
    </row>
    <row r="102" spans="2:14" s="63" customFormat="1" ht="24.95" customHeight="1">
      <c r="B102" s="2" t="s">
        <v>450</v>
      </c>
      <c r="F102" s="6">
        <f>ROUND(SQRT((1-F83)*F101^2/3),2)</f>
        <v>5.33</v>
      </c>
      <c r="G102" s="3" t="s">
        <v>454</v>
      </c>
    </row>
    <row r="103" spans="2:14" s="63" customFormat="1" ht="24.95" customHeight="1">
      <c r="B103" s="2"/>
      <c r="F103" s="2"/>
      <c r="G103" s="3"/>
    </row>
    <row r="104" spans="2:14" s="63" customFormat="1" ht="24.95" customHeight="1">
      <c r="B104" s="2" t="s">
        <v>455</v>
      </c>
      <c r="F104" s="6">
        <f>ROUND(F102/F52*100,2)</f>
        <v>1.33</v>
      </c>
      <c r="G104" s="3" t="s">
        <v>402</v>
      </c>
    </row>
    <row r="105" spans="2:14" s="63" customFormat="1" ht="24.95" customHeight="1">
      <c r="B105" s="2" t="s">
        <v>457</v>
      </c>
      <c r="E105"/>
      <c r="F105" s="6">
        <f>ROUND(2*SQRT(F104/3.14),2)</f>
        <v>1.3</v>
      </c>
      <c r="G105" s="3" t="s">
        <v>456</v>
      </c>
    </row>
    <row r="106" spans="2:14" s="63" customFormat="1" ht="24.95" customHeight="1">
      <c r="B106" s="2" t="s">
        <v>441</v>
      </c>
      <c r="F106" s="97">
        <f>VLOOKUP(G106,线规表1,2,FALSE)</f>
        <v>24</v>
      </c>
      <c r="G106" s="98">
        <v>18</v>
      </c>
      <c r="H106" s="75" t="s">
        <v>442</v>
      </c>
      <c r="I106" s="75" t="s">
        <v>443</v>
      </c>
      <c r="J106" s="75" t="s">
        <v>444</v>
      </c>
      <c r="K106" s="75" t="s">
        <v>445</v>
      </c>
      <c r="L106" s="76" t="s">
        <v>446</v>
      </c>
      <c r="M106" s="76" t="s">
        <v>447</v>
      </c>
      <c r="N106" s="75" t="s">
        <v>448</v>
      </c>
    </row>
    <row r="107" spans="2:14" s="63" customFormat="1" ht="24.95" customHeight="1">
      <c r="B107" s="4" t="s">
        <v>458</v>
      </c>
      <c r="F107" s="96">
        <v>3</v>
      </c>
      <c r="G107" s="3"/>
      <c r="H107" s="77">
        <f>VLOOKUP(G106,线规表1,3,FALSE)</f>
        <v>0.51</v>
      </c>
      <c r="I107" s="77">
        <f>VLOOKUP(G106,线规表1,4,FALSE)</f>
        <v>0.20469999999999999</v>
      </c>
      <c r="J107" s="77">
        <f>VLOOKUP(G106,线规表1,5,FALSE)</f>
        <v>0.56999999999999995</v>
      </c>
      <c r="K107" s="77">
        <f>VLOOKUP(G106,线规表1,6,FALSE)</f>
        <v>0.2586</v>
      </c>
      <c r="L107" s="77">
        <f>VLOOKUP(G106,线规表1,7,FALSE)</f>
        <v>8.4199999999999997E-2</v>
      </c>
      <c r="M107" s="77">
        <f>VLOOKUP(G106,线规表1,8,FALSE)</f>
        <v>0.1125</v>
      </c>
      <c r="N107" s="77">
        <f>VLOOKUP(G106,线规表1,9,FALSE)</f>
        <v>0.92100000000000004</v>
      </c>
    </row>
    <row r="108" spans="2:14" s="63" customFormat="1" ht="24.95" customHeight="1">
      <c r="B108" s="2"/>
      <c r="F108" s="2"/>
      <c r="G108" s="3"/>
    </row>
    <row r="109" spans="2:14" s="63" customFormat="1" ht="24.95" customHeight="1">
      <c r="B109" s="84" t="s">
        <v>459</v>
      </c>
      <c r="F109" s="2"/>
      <c r="G109" s="3"/>
    </row>
    <row r="110" spans="2:14" s="63" customFormat="1" ht="24.95" customHeight="1">
      <c r="B110" s="2" t="s">
        <v>460</v>
      </c>
      <c r="D110"/>
      <c r="F110" s="6">
        <f>ROUND(F12+(F24*F74/F71),2)</f>
        <v>72.760000000000005</v>
      </c>
      <c r="G110" s="3" t="s">
        <v>461</v>
      </c>
    </row>
    <row r="111" spans="2:14" s="63" customFormat="1" ht="24.95" customHeight="1">
      <c r="B111" s="2" t="s">
        <v>519</v>
      </c>
      <c r="F111" s="6">
        <f>ROUND(F92*F71/F74,2)</f>
        <v>15.31</v>
      </c>
      <c r="G111" s="3" t="s">
        <v>468</v>
      </c>
    </row>
    <row r="112" spans="2:14" s="63" customFormat="1" ht="24.95" customHeight="1">
      <c r="B112" s="2" t="s">
        <v>469</v>
      </c>
      <c r="D112"/>
      <c r="F112" s="6">
        <f>ROUND(F111*SQRT(F84/3),2)</f>
        <v>6.19</v>
      </c>
      <c r="G112" s="3" t="s">
        <v>470</v>
      </c>
    </row>
    <row r="113" spans="2:7" s="63" customFormat="1" ht="24.95" customHeight="1">
      <c r="B113" s="2"/>
      <c r="D113"/>
      <c r="F113" s="2"/>
      <c r="G113" s="3"/>
    </row>
    <row r="114" spans="2:7" s="63" customFormat="1" ht="24.95" customHeight="1">
      <c r="B114" s="3" t="s">
        <v>496</v>
      </c>
      <c r="F114" s="2"/>
      <c r="G114" s="3"/>
    </row>
    <row r="115" spans="2:7" s="63" customFormat="1" ht="24.95" customHeight="1">
      <c r="B115" s="2" t="s">
        <v>471</v>
      </c>
      <c r="F115" s="91">
        <v>0.5</v>
      </c>
      <c r="G115" s="3" t="s">
        <v>472</v>
      </c>
    </row>
    <row r="116" spans="2:7" s="63" customFormat="1" ht="24.95" customHeight="1">
      <c r="B116" s="2" t="s">
        <v>473</v>
      </c>
      <c r="F116" s="91">
        <v>20</v>
      </c>
      <c r="G116" s="3"/>
    </row>
    <row r="117" spans="2:7" s="63" customFormat="1" ht="24.95" customHeight="1">
      <c r="B117" s="2" t="s">
        <v>474</v>
      </c>
      <c r="C117"/>
      <c r="F117" s="6">
        <f>F100*F116/(F115*F19*10^3)*10^6</f>
        <v>1250</v>
      </c>
      <c r="G117" s="3" t="s">
        <v>475</v>
      </c>
    </row>
    <row r="118" spans="2:7" s="63" customFormat="1" ht="24.95" customHeight="1">
      <c r="B118" s="2" t="s">
        <v>476</v>
      </c>
      <c r="F118" s="92">
        <v>1000</v>
      </c>
      <c r="G118" s="3" t="s">
        <v>475</v>
      </c>
    </row>
    <row r="119" spans="2:7" s="63" customFormat="1" ht="24.95" customHeight="1">
      <c r="B119" s="2" t="s">
        <v>477</v>
      </c>
      <c r="F119" s="92">
        <v>2</v>
      </c>
      <c r="G119" s="3"/>
    </row>
    <row r="120" spans="2:7" s="63" customFormat="1" ht="24.95" customHeight="1">
      <c r="B120" s="2" t="s">
        <v>478</v>
      </c>
      <c r="F120" s="91">
        <v>3.4000000000000002E-2</v>
      </c>
      <c r="G120" s="84" t="s">
        <v>464</v>
      </c>
    </row>
    <row r="121" spans="2:7" s="63" customFormat="1" ht="24.95" customHeight="1">
      <c r="B121" s="2"/>
      <c r="F121" s="2"/>
      <c r="G121" s="3"/>
    </row>
    <row r="122" spans="2:7" s="63" customFormat="1" ht="24.95" customHeight="1">
      <c r="B122" s="84" t="s">
        <v>497</v>
      </c>
      <c r="F122" s="2"/>
      <c r="G122" s="3"/>
    </row>
    <row r="123" spans="2:7" s="63" customFormat="1" ht="24.95" customHeight="1">
      <c r="B123" s="2" t="s">
        <v>479</v>
      </c>
      <c r="D123"/>
      <c r="F123" s="6">
        <f>ROUND(1/(2*3.14*F120*F118*10^-6)*10^-3,1)</f>
        <v>4.7</v>
      </c>
      <c r="G123" s="3" t="s">
        <v>480</v>
      </c>
    </row>
    <row r="124" spans="2:7" s="63" customFormat="1" ht="24.95" customHeight="1">
      <c r="B124" s="66" t="s">
        <v>482</v>
      </c>
      <c r="F124" s="91">
        <v>470</v>
      </c>
      <c r="G124" s="3" t="s">
        <v>475</v>
      </c>
    </row>
    <row r="125" spans="2:7" s="63" customFormat="1" ht="24.95" customHeight="1">
      <c r="B125" s="2" t="s">
        <v>481</v>
      </c>
      <c r="D125"/>
      <c r="F125" s="6">
        <f>ROUND((F118*F120)^2/F124,1)</f>
        <v>2.5</v>
      </c>
      <c r="G125" s="3" t="s">
        <v>20</v>
      </c>
    </row>
    <row r="126" spans="2:7" s="63" customFormat="1" ht="24.95" customHeight="1">
      <c r="B126" s="2"/>
      <c r="F126" s="2"/>
      <c r="G126" s="3"/>
    </row>
    <row r="127" spans="2:7" s="63" customFormat="1" ht="24.95" customHeight="1">
      <c r="B127" s="3" t="s">
        <v>520</v>
      </c>
      <c r="F127" s="2"/>
      <c r="G127" s="3"/>
    </row>
    <row r="128" spans="2:7" s="63" customFormat="1" ht="24.95" customHeight="1">
      <c r="B128" s="2" t="s">
        <v>484</v>
      </c>
      <c r="F128" s="91">
        <v>650</v>
      </c>
      <c r="G128" s="3" t="s">
        <v>472</v>
      </c>
    </row>
    <row r="129" spans="2:7" s="63" customFormat="1" ht="24.95" customHeight="1">
      <c r="B129" s="2" t="s">
        <v>485</v>
      </c>
      <c r="F129" s="91">
        <v>110</v>
      </c>
      <c r="G129" s="3" t="s">
        <v>472</v>
      </c>
    </row>
    <row r="130" spans="2:7" s="63" customFormat="1" ht="24.95" customHeight="1">
      <c r="B130" s="2" t="s">
        <v>483</v>
      </c>
      <c r="C130"/>
      <c r="F130" s="6">
        <f>F128-F24-F129</f>
        <v>167</v>
      </c>
      <c r="G130" s="3" t="s">
        <v>472</v>
      </c>
    </row>
    <row r="131" spans="2:7" s="63" customFormat="1" ht="24.95" customHeight="1">
      <c r="B131" s="2" t="s">
        <v>486</v>
      </c>
      <c r="F131" s="91">
        <v>11.8</v>
      </c>
      <c r="G131" s="3" t="s">
        <v>20</v>
      </c>
    </row>
    <row r="132" spans="2:7" s="63" customFormat="1" ht="24.95" customHeight="1">
      <c r="B132" s="2" t="s">
        <v>487</v>
      </c>
      <c r="C132"/>
      <c r="F132" s="6">
        <f>ROUND(F81^2*F131/((F129+F130)*F130)*10^3,3)</f>
        <v>1.02</v>
      </c>
      <c r="G132" s="3" t="s">
        <v>489</v>
      </c>
    </row>
    <row r="133" spans="2:7" s="63" customFormat="1" ht="24.95" customHeight="1">
      <c r="B133" s="2" t="s">
        <v>488</v>
      </c>
      <c r="F133" s="92">
        <v>1.2</v>
      </c>
      <c r="G133" s="3" t="s">
        <v>489</v>
      </c>
    </row>
    <row r="134" spans="2:7" s="63" customFormat="1" ht="24.95" customHeight="1">
      <c r="B134" s="2" t="s">
        <v>491</v>
      </c>
      <c r="D134"/>
      <c r="F134" s="6">
        <f>ROUND(((F130+F129)^2-F129^2)/(0.5*F131*F81^2*F19*10^3)*10^3,2)</f>
        <v>27.39</v>
      </c>
      <c r="G134" s="84" t="s">
        <v>490</v>
      </c>
    </row>
    <row r="135" spans="2:7" s="63" customFormat="1" ht="24.95" customHeight="1">
      <c r="B135" s="2" t="s">
        <v>492</v>
      </c>
      <c r="F135" s="92">
        <v>22</v>
      </c>
      <c r="G135" s="84" t="s">
        <v>490</v>
      </c>
    </row>
    <row r="136" spans="2:7" s="63" customFormat="1" ht="24.95" customHeight="1">
      <c r="B136" s="2"/>
      <c r="F136" s="2"/>
      <c r="G136" s="3"/>
    </row>
    <row r="137" spans="2:7" s="63" customFormat="1" ht="24.95" customHeight="1">
      <c r="B137" s="2"/>
      <c r="F137" s="2"/>
      <c r="G137" s="3"/>
    </row>
    <row r="138" spans="2:7" s="63" customFormat="1" ht="24.95" customHeight="1">
      <c r="B138" s="2"/>
      <c r="F138" s="2"/>
      <c r="G138" s="3"/>
    </row>
    <row r="139" spans="2:7" s="63" customFormat="1" ht="24.95" customHeight="1">
      <c r="B139" s="2"/>
      <c r="F139" s="2"/>
      <c r="G139" s="3"/>
    </row>
    <row r="140" spans="2:7" s="63" customFormat="1" ht="24.95" customHeight="1">
      <c r="B140" s="2"/>
      <c r="F140" s="2"/>
      <c r="G140" s="3"/>
    </row>
    <row r="141" spans="2:7" s="63" customFormat="1" ht="24.95" customHeight="1">
      <c r="B141" s="2"/>
      <c r="F141" s="2"/>
      <c r="G141" s="3"/>
    </row>
  </sheetData>
  <sheetProtection password="EEFF" sheet="1" objects="1" scenarios="1"/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8" r:id="rId4" name="Spinner 14">
              <controlPr defaultSize="0" autoPict="0">
                <anchor moveWithCells="1" siz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6</xdr:col>
                    <xdr:colOff>457200</xdr:colOff>
                    <xdr:row>61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5" name="Spinner 34">
              <controlPr defaultSize="0" autoPict="0">
                <anchor moveWithCells="1" sizeWithCells="1">
                  <from>
                    <xdr:col>6</xdr:col>
                    <xdr:colOff>0</xdr:colOff>
                    <xdr:row>96</xdr:row>
                    <xdr:rowOff>9525</xdr:rowOff>
                  </from>
                  <to>
                    <xdr:col>7</xdr:col>
                    <xdr:colOff>0</xdr:colOff>
                    <xdr:row>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6" name="Spinner 35">
              <controlPr defaultSize="0" autoPict="0">
                <anchor moveWithCells="1" siz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51" sqref="L51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opLeftCell="A25" workbookViewId="0">
      <selection activeCell="H20" sqref="H20"/>
    </sheetView>
  </sheetViews>
  <sheetFormatPr defaultRowHeight="13.5"/>
  <cols>
    <col min="4" max="4" width="16.375" customWidth="1"/>
  </cols>
  <sheetData>
    <row r="1" spans="1:16">
      <c r="B1" s="7" t="s">
        <v>38</v>
      </c>
      <c r="C1" s="7"/>
      <c r="D1" s="7"/>
      <c r="E1" s="7"/>
      <c r="F1" s="8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37.5">
      <c r="A2" s="9" t="s">
        <v>39</v>
      </c>
      <c r="B2" s="78" t="s">
        <v>40</v>
      </c>
      <c r="C2" s="78" t="s">
        <v>41</v>
      </c>
      <c r="D2" s="10" t="s">
        <v>42</v>
      </c>
      <c r="E2" s="11" t="s">
        <v>43</v>
      </c>
      <c r="F2" s="12" t="s">
        <v>44</v>
      </c>
      <c r="G2" s="11" t="s">
        <v>45</v>
      </c>
      <c r="H2" s="11" t="s">
        <v>46</v>
      </c>
      <c r="I2" s="11" t="s">
        <v>47</v>
      </c>
      <c r="J2" s="11" t="s">
        <v>48</v>
      </c>
      <c r="K2" s="11" t="s">
        <v>49</v>
      </c>
      <c r="L2" s="11" t="s">
        <v>50</v>
      </c>
      <c r="M2" s="11" t="s">
        <v>51</v>
      </c>
      <c r="N2" s="80" t="s">
        <v>52</v>
      </c>
      <c r="O2" s="81"/>
      <c r="P2" s="82"/>
    </row>
    <row r="3" spans="1:16" ht="14.25">
      <c r="A3" s="13"/>
      <c r="B3" s="79"/>
      <c r="C3" s="79"/>
      <c r="D3" s="14" t="s">
        <v>53</v>
      </c>
      <c r="E3" s="15" t="s">
        <v>54</v>
      </c>
      <c r="F3" s="16" t="s">
        <v>55</v>
      </c>
      <c r="G3" s="15" t="s">
        <v>56</v>
      </c>
      <c r="H3" s="15" t="s">
        <v>57</v>
      </c>
      <c r="I3" s="15" t="s">
        <v>58</v>
      </c>
      <c r="J3" s="15" t="s">
        <v>59</v>
      </c>
      <c r="K3" s="15" t="s">
        <v>60</v>
      </c>
      <c r="L3" s="15" t="s">
        <v>61</v>
      </c>
      <c r="M3" s="15" t="s">
        <v>62</v>
      </c>
      <c r="N3" s="15" t="s">
        <v>63</v>
      </c>
      <c r="O3" s="15" t="s">
        <v>64</v>
      </c>
      <c r="P3" s="15" t="s">
        <v>65</v>
      </c>
    </row>
    <row r="4" spans="1:16">
      <c r="A4" s="17"/>
      <c r="B4" s="18" t="s">
        <v>66</v>
      </c>
      <c r="C4" s="19"/>
      <c r="D4" s="20"/>
      <c r="E4" s="21"/>
      <c r="F4" s="22"/>
      <c r="G4" s="21"/>
      <c r="H4" s="21"/>
      <c r="I4" s="21"/>
      <c r="J4" s="21"/>
      <c r="K4" s="21"/>
      <c r="L4" s="21"/>
      <c r="M4" s="21"/>
      <c r="N4" s="21"/>
      <c r="O4" s="21"/>
      <c r="P4" s="23"/>
    </row>
    <row r="5" spans="1:16">
      <c r="A5" s="17">
        <v>1</v>
      </c>
      <c r="B5" s="24" t="s">
        <v>67</v>
      </c>
      <c r="C5" s="24" t="s">
        <v>68</v>
      </c>
      <c r="D5" s="24" t="s">
        <v>69</v>
      </c>
      <c r="E5" s="25">
        <v>1.37409</v>
      </c>
      <c r="F5" s="26">
        <v>84.3</v>
      </c>
      <c r="G5" s="27">
        <v>163</v>
      </c>
      <c r="H5" s="27">
        <v>2100</v>
      </c>
      <c r="I5" s="27">
        <v>77.400000000000006</v>
      </c>
      <c r="J5" s="27">
        <v>6530</v>
      </c>
      <c r="K5" s="27">
        <v>38</v>
      </c>
      <c r="L5" s="28"/>
      <c r="M5" s="28"/>
      <c r="N5" s="28">
        <v>21.5</v>
      </c>
      <c r="O5" s="28">
        <v>8</v>
      </c>
      <c r="P5" s="24" t="s">
        <v>70</v>
      </c>
    </row>
    <row r="6" spans="1:16">
      <c r="A6" s="17">
        <v>2</v>
      </c>
      <c r="B6" s="29" t="s">
        <v>71</v>
      </c>
      <c r="C6" s="29" t="s">
        <v>68</v>
      </c>
      <c r="D6" s="29" t="s">
        <v>72</v>
      </c>
      <c r="E6" s="30">
        <v>2.5893999999999999</v>
      </c>
      <c r="F6" s="31">
        <v>121</v>
      </c>
      <c r="G6" s="32">
        <v>214</v>
      </c>
      <c r="H6" s="32">
        <v>2700</v>
      </c>
      <c r="I6" s="32">
        <v>89.3</v>
      </c>
      <c r="J6" s="32">
        <v>10800</v>
      </c>
      <c r="K6" s="32">
        <v>60</v>
      </c>
      <c r="L6" s="33"/>
      <c r="M6" s="33"/>
      <c r="N6" s="33">
        <v>24.5</v>
      </c>
      <c r="O6" s="33">
        <v>8</v>
      </c>
      <c r="P6" s="29" t="s">
        <v>70</v>
      </c>
    </row>
    <row r="7" spans="1:16">
      <c r="A7" s="17">
        <v>3</v>
      </c>
      <c r="B7" s="29" t="s">
        <v>73</v>
      </c>
      <c r="C7" s="29" t="s">
        <v>68</v>
      </c>
      <c r="D7" s="29" t="s">
        <v>74</v>
      </c>
      <c r="E7" s="30">
        <v>5.5979999999999999</v>
      </c>
      <c r="F7" s="31">
        <v>180</v>
      </c>
      <c r="G7" s="32">
        <v>311</v>
      </c>
      <c r="H7" s="32">
        <v>3600</v>
      </c>
      <c r="I7" s="32">
        <v>105</v>
      </c>
      <c r="J7" s="32">
        <v>18800</v>
      </c>
      <c r="K7" s="32">
        <v>112</v>
      </c>
      <c r="L7" s="33"/>
      <c r="M7" s="33"/>
      <c r="N7" s="33">
        <v>28.3</v>
      </c>
      <c r="O7" s="33">
        <v>12</v>
      </c>
      <c r="P7" s="29" t="s">
        <v>70</v>
      </c>
    </row>
    <row r="8" spans="1:16">
      <c r="A8" s="17">
        <v>4</v>
      </c>
      <c r="B8" s="34" t="s">
        <v>75</v>
      </c>
      <c r="C8" s="34" t="s">
        <v>68</v>
      </c>
      <c r="D8" s="34" t="s">
        <v>76</v>
      </c>
      <c r="E8" s="35">
        <v>17.828099999999999</v>
      </c>
      <c r="F8" s="36">
        <v>279</v>
      </c>
      <c r="G8" s="37">
        <v>639</v>
      </c>
      <c r="H8" s="37">
        <v>3900</v>
      </c>
      <c r="I8" s="37">
        <v>144</v>
      </c>
      <c r="J8" s="37">
        <v>40100</v>
      </c>
      <c r="K8" s="37">
        <v>254</v>
      </c>
      <c r="L8" s="38"/>
      <c r="M8" s="38"/>
      <c r="N8" s="38">
        <v>41.4</v>
      </c>
      <c r="O8" s="38" t="s">
        <v>77</v>
      </c>
      <c r="P8" s="34" t="s">
        <v>70</v>
      </c>
    </row>
    <row r="9" spans="1:16">
      <c r="A9" s="39"/>
      <c r="B9" s="40" t="s">
        <v>78</v>
      </c>
      <c r="C9" s="41"/>
      <c r="D9" s="41"/>
      <c r="E9" s="42"/>
      <c r="F9" s="43"/>
      <c r="G9" s="44"/>
      <c r="H9" s="44"/>
      <c r="I9" s="44"/>
      <c r="J9" s="44"/>
      <c r="K9" s="44"/>
      <c r="L9" s="45"/>
      <c r="M9" s="45"/>
      <c r="N9" s="45"/>
      <c r="O9" s="45"/>
      <c r="P9" s="46"/>
    </row>
    <row r="10" spans="1:16">
      <c r="A10" s="17">
        <v>5</v>
      </c>
      <c r="B10" s="24" t="s">
        <v>79</v>
      </c>
      <c r="C10" s="24" t="s">
        <v>80</v>
      </c>
      <c r="D10" s="24" t="s">
        <v>81</v>
      </c>
      <c r="E10" s="25">
        <v>1.315E-3</v>
      </c>
      <c r="F10" s="26">
        <v>2.63</v>
      </c>
      <c r="G10" s="27">
        <v>5</v>
      </c>
      <c r="H10" s="27">
        <v>285</v>
      </c>
      <c r="I10" s="27">
        <v>12.6</v>
      </c>
      <c r="J10" s="27">
        <v>33.1</v>
      </c>
      <c r="K10" s="27">
        <v>0.16</v>
      </c>
      <c r="L10" s="28">
        <v>0.02</v>
      </c>
      <c r="M10" s="28">
        <v>1.1000000000000001</v>
      </c>
      <c r="N10" s="28">
        <v>2.7</v>
      </c>
      <c r="O10" s="47" t="s">
        <v>82</v>
      </c>
      <c r="P10" s="24" t="s">
        <v>70</v>
      </c>
    </row>
    <row r="11" spans="1:16">
      <c r="A11" s="17">
        <v>6</v>
      </c>
      <c r="B11" s="29" t="s">
        <v>83</v>
      </c>
      <c r="C11" s="29" t="s">
        <v>80</v>
      </c>
      <c r="D11" s="29" t="s">
        <v>84</v>
      </c>
      <c r="E11" s="30">
        <v>1.4762600000000001E-3</v>
      </c>
      <c r="F11" s="31">
        <v>3.31</v>
      </c>
      <c r="G11" s="32">
        <v>4.46</v>
      </c>
      <c r="H11" s="32">
        <v>405</v>
      </c>
      <c r="I11" s="32">
        <v>12.2</v>
      </c>
      <c r="J11" s="32">
        <v>40.4</v>
      </c>
      <c r="K11" s="32">
        <v>0.24</v>
      </c>
      <c r="L11" s="33">
        <v>0.02</v>
      </c>
      <c r="M11" s="33"/>
      <c r="N11" s="33">
        <v>2.7</v>
      </c>
      <c r="O11" s="33">
        <v>6</v>
      </c>
      <c r="P11" s="29" t="s">
        <v>70</v>
      </c>
    </row>
    <row r="12" spans="1:16">
      <c r="A12" s="17">
        <v>7</v>
      </c>
      <c r="B12" s="29" t="s">
        <v>85</v>
      </c>
      <c r="C12" s="29" t="s">
        <v>80</v>
      </c>
      <c r="D12" s="29" t="s">
        <v>86</v>
      </c>
      <c r="E12" s="30">
        <v>9.1350000000000008E-3</v>
      </c>
      <c r="F12" s="31">
        <v>7</v>
      </c>
      <c r="G12" s="32">
        <v>13.05</v>
      </c>
      <c r="H12" s="32">
        <v>590</v>
      </c>
      <c r="I12" s="32">
        <v>19.47</v>
      </c>
      <c r="J12" s="32">
        <v>139</v>
      </c>
      <c r="K12" s="32">
        <v>0.7</v>
      </c>
      <c r="L12" s="33">
        <v>0.06</v>
      </c>
      <c r="M12" s="33">
        <v>1.9</v>
      </c>
      <c r="N12" s="33">
        <v>4.78</v>
      </c>
      <c r="O12" s="33">
        <v>6</v>
      </c>
      <c r="P12" s="29" t="s">
        <v>70</v>
      </c>
    </row>
    <row r="13" spans="1:16">
      <c r="A13" s="17">
        <v>8</v>
      </c>
      <c r="B13" s="29" t="s">
        <v>87</v>
      </c>
      <c r="C13" s="29" t="s">
        <v>80</v>
      </c>
      <c r="D13" s="29" t="s">
        <v>88</v>
      </c>
      <c r="E13" s="30">
        <v>2.8677000000000001E-2</v>
      </c>
      <c r="F13" s="31">
        <v>12.1</v>
      </c>
      <c r="G13" s="32">
        <v>23.7</v>
      </c>
      <c r="H13" s="32">
        <v>850</v>
      </c>
      <c r="I13" s="32">
        <v>26.6</v>
      </c>
      <c r="J13" s="32">
        <v>302</v>
      </c>
      <c r="K13" s="32">
        <v>1.5</v>
      </c>
      <c r="L13" s="33">
        <v>0.16</v>
      </c>
      <c r="M13" s="33"/>
      <c r="N13" s="33">
        <v>6.6</v>
      </c>
      <c r="O13" s="33">
        <v>8</v>
      </c>
      <c r="P13" s="29" t="s">
        <v>89</v>
      </c>
    </row>
    <row r="14" spans="1:16">
      <c r="A14" s="17">
        <v>9</v>
      </c>
      <c r="B14" s="29" t="s">
        <v>90</v>
      </c>
      <c r="C14" s="29" t="s">
        <v>80</v>
      </c>
      <c r="D14" s="29" t="s">
        <v>91</v>
      </c>
      <c r="E14" s="30">
        <v>5.702850000000001E-2</v>
      </c>
      <c r="F14" s="31">
        <v>17.100000000000001</v>
      </c>
      <c r="G14" s="32">
        <v>33.35</v>
      </c>
      <c r="H14" s="32">
        <v>1130</v>
      </c>
      <c r="I14" s="32">
        <v>30.2</v>
      </c>
      <c r="J14" s="32">
        <v>517</v>
      </c>
      <c r="K14" s="32">
        <v>2.7</v>
      </c>
      <c r="L14" s="33">
        <v>0.23499999999999999</v>
      </c>
      <c r="M14" s="33"/>
      <c r="N14" s="33">
        <v>7.4</v>
      </c>
      <c r="O14" s="33">
        <v>10</v>
      </c>
      <c r="P14" s="29" t="s">
        <v>89</v>
      </c>
    </row>
    <row r="15" spans="1:16">
      <c r="A15" s="17">
        <v>10</v>
      </c>
      <c r="B15" s="29" t="s">
        <v>92</v>
      </c>
      <c r="C15" s="29" t="s">
        <v>80</v>
      </c>
      <c r="D15" s="29" t="s">
        <v>93</v>
      </c>
      <c r="E15" s="30">
        <v>7.6512000000000011E-2</v>
      </c>
      <c r="F15" s="31">
        <v>19.2</v>
      </c>
      <c r="G15" s="32">
        <v>39.85</v>
      </c>
      <c r="H15" s="32">
        <v>1140</v>
      </c>
      <c r="I15" s="32">
        <v>35</v>
      </c>
      <c r="J15" s="32">
        <v>672</v>
      </c>
      <c r="K15" s="32">
        <v>3.3</v>
      </c>
      <c r="L15" s="33">
        <v>0.31</v>
      </c>
      <c r="M15" s="33"/>
      <c r="N15" s="33">
        <v>8.5</v>
      </c>
      <c r="O15" s="48" t="s">
        <v>94</v>
      </c>
      <c r="P15" s="29" t="s">
        <v>95</v>
      </c>
    </row>
    <row r="16" spans="1:16">
      <c r="A16" s="17">
        <v>11</v>
      </c>
      <c r="B16" s="29" t="s">
        <v>96</v>
      </c>
      <c r="C16" s="29" t="s">
        <v>80</v>
      </c>
      <c r="D16" s="29" t="s">
        <v>97</v>
      </c>
      <c r="E16" s="30">
        <v>0.12429200000000001</v>
      </c>
      <c r="F16" s="31">
        <v>23</v>
      </c>
      <c r="G16" s="32">
        <v>54.04</v>
      </c>
      <c r="H16" s="32">
        <v>1250</v>
      </c>
      <c r="I16" s="32">
        <v>39.4</v>
      </c>
      <c r="J16" s="32">
        <v>900</v>
      </c>
      <c r="K16" s="32">
        <v>4.8</v>
      </c>
      <c r="L16" s="33">
        <v>0.42</v>
      </c>
      <c r="M16" s="33"/>
      <c r="N16" s="33">
        <v>9</v>
      </c>
      <c r="O16" s="48" t="s">
        <v>82</v>
      </c>
      <c r="P16" s="29" t="s">
        <v>95</v>
      </c>
    </row>
    <row r="17" spans="1:16">
      <c r="A17" s="17">
        <v>12</v>
      </c>
      <c r="B17" s="29" t="s">
        <v>98</v>
      </c>
      <c r="C17" s="29" t="s">
        <v>80</v>
      </c>
      <c r="D17" s="29" t="s">
        <v>99</v>
      </c>
      <c r="E17" s="30">
        <v>0.119056</v>
      </c>
      <c r="F17" s="31">
        <v>22.4</v>
      </c>
      <c r="G17" s="32">
        <v>53.15</v>
      </c>
      <c r="H17" s="32">
        <v>1350</v>
      </c>
      <c r="I17" s="32">
        <v>39.1</v>
      </c>
      <c r="J17" s="32">
        <v>882</v>
      </c>
      <c r="K17" s="32">
        <v>4.8</v>
      </c>
      <c r="L17" s="33">
        <v>0.41</v>
      </c>
      <c r="M17" s="33"/>
      <c r="N17" s="33">
        <v>9</v>
      </c>
      <c r="O17" s="48" t="s">
        <v>82</v>
      </c>
      <c r="P17" s="29" t="s">
        <v>95</v>
      </c>
    </row>
    <row r="18" spans="1:16">
      <c r="A18" s="17">
        <v>13</v>
      </c>
      <c r="B18" s="29" t="s">
        <v>100</v>
      </c>
      <c r="C18" s="29" t="s">
        <v>80</v>
      </c>
      <c r="D18" s="29" t="s">
        <v>101</v>
      </c>
      <c r="E18" s="30">
        <v>0.15717</v>
      </c>
      <c r="F18" s="31">
        <v>31</v>
      </c>
      <c r="G18" s="32">
        <v>50.7</v>
      </c>
      <c r="H18" s="32">
        <v>1460</v>
      </c>
      <c r="I18" s="32">
        <v>43</v>
      </c>
      <c r="J18" s="32">
        <v>1340</v>
      </c>
      <c r="K18" s="32">
        <v>7.5</v>
      </c>
      <c r="L18" s="33">
        <v>0.51</v>
      </c>
      <c r="M18" s="33"/>
      <c r="N18" s="33"/>
      <c r="O18" s="33"/>
      <c r="P18" s="29"/>
    </row>
    <row r="19" spans="1:16" s="50" customFormat="1">
      <c r="A19" s="17">
        <v>14</v>
      </c>
      <c r="B19" s="49" t="s">
        <v>102</v>
      </c>
      <c r="C19" s="49" t="s">
        <v>80</v>
      </c>
      <c r="D19" s="49" t="s">
        <v>103</v>
      </c>
      <c r="E19" s="30">
        <v>0.15903899999999999</v>
      </c>
      <c r="F19" s="31">
        <v>41</v>
      </c>
      <c r="G19" s="49">
        <v>38.79</v>
      </c>
      <c r="H19" s="49">
        <v>2180</v>
      </c>
      <c r="I19" s="30">
        <v>39.4</v>
      </c>
      <c r="J19" s="49">
        <v>1610</v>
      </c>
      <c r="K19" s="49">
        <v>8.8000000000000007</v>
      </c>
      <c r="L19" s="49">
        <v>0.61</v>
      </c>
      <c r="M19" s="30"/>
      <c r="N19" s="49">
        <v>8.4499999999999993</v>
      </c>
      <c r="O19" s="49">
        <v>8</v>
      </c>
      <c r="P19" s="49" t="s">
        <v>89</v>
      </c>
    </row>
    <row r="20" spans="1:16">
      <c r="A20" s="17">
        <v>15</v>
      </c>
      <c r="B20" s="29" t="s">
        <v>104</v>
      </c>
      <c r="C20" s="29" t="s">
        <v>80</v>
      </c>
      <c r="D20" s="29" t="s">
        <v>105</v>
      </c>
      <c r="E20" s="30">
        <v>0.43675999999999998</v>
      </c>
      <c r="F20" s="31">
        <v>35.799999999999997</v>
      </c>
      <c r="G20" s="32">
        <v>122</v>
      </c>
      <c r="H20" s="32">
        <v>1250</v>
      </c>
      <c r="I20" s="32">
        <v>64.900000000000006</v>
      </c>
      <c r="J20" s="32">
        <v>2320</v>
      </c>
      <c r="K20" s="32">
        <v>12</v>
      </c>
      <c r="L20" s="33">
        <v>1.1599999999999999</v>
      </c>
      <c r="M20" s="33"/>
      <c r="N20" s="33"/>
      <c r="O20" s="33"/>
      <c r="P20" s="29"/>
    </row>
    <row r="21" spans="1:16">
      <c r="A21" s="17">
        <v>16</v>
      </c>
      <c r="B21" s="29" t="s">
        <v>106</v>
      </c>
      <c r="C21" s="29" t="s">
        <v>80</v>
      </c>
      <c r="D21" s="29" t="s">
        <v>107</v>
      </c>
      <c r="E21" s="30">
        <v>0.31280000000000002</v>
      </c>
      <c r="F21" s="31">
        <v>40</v>
      </c>
      <c r="G21" s="32">
        <v>78.2</v>
      </c>
      <c r="H21" s="32">
        <v>2000</v>
      </c>
      <c r="I21" s="32">
        <v>48.7</v>
      </c>
      <c r="J21" s="32">
        <v>1940</v>
      </c>
      <c r="K21" s="32">
        <v>9.1</v>
      </c>
      <c r="L21" s="33">
        <v>0.9</v>
      </c>
      <c r="M21" s="33"/>
      <c r="N21" s="33"/>
      <c r="O21" s="33"/>
      <c r="P21" s="29"/>
    </row>
    <row r="22" spans="1:16">
      <c r="A22" s="17">
        <v>17</v>
      </c>
      <c r="B22" s="29" t="s">
        <v>108</v>
      </c>
      <c r="C22" s="29" t="s">
        <v>80</v>
      </c>
      <c r="D22" s="29" t="s">
        <v>109</v>
      </c>
      <c r="E22" s="30">
        <v>0.31728190000000001</v>
      </c>
      <c r="F22" s="31">
        <v>40.299999999999997</v>
      </c>
      <c r="G22" s="32">
        <v>78.73</v>
      </c>
      <c r="H22" s="32">
        <v>2000</v>
      </c>
      <c r="I22" s="32">
        <v>48.7</v>
      </c>
      <c r="J22" s="32">
        <v>1963</v>
      </c>
      <c r="K22" s="32">
        <v>10</v>
      </c>
      <c r="L22" s="33">
        <v>0.9</v>
      </c>
      <c r="M22" s="33"/>
      <c r="N22" s="33"/>
      <c r="O22" s="33"/>
      <c r="P22" s="29"/>
    </row>
    <row r="23" spans="1:16">
      <c r="A23" s="17">
        <v>18</v>
      </c>
      <c r="B23" s="29" t="s">
        <v>110</v>
      </c>
      <c r="C23" s="29" t="s">
        <v>80</v>
      </c>
      <c r="D23" s="29" t="s">
        <v>111</v>
      </c>
      <c r="E23" s="30">
        <v>0.85248899999999994</v>
      </c>
      <c r="F23" s="31">
        <v>86.9</v>
      </c>
      <c r="G23" s="32">
        <v>98.1</v>
      </c>
      <c r="H23" s="32">
        <v>3300</v>
      </c>
      <c r="I23" s="32">
        <v>57.7</v>
      </c>
      <c r="J23" s="32">
        <v>5010</v>
      </c>
      <c r="K23" s="32">
        <v>26</v>
      </c>
      <c r="L23" s="33">
        <v>2.5099999999999998</v>
      </c>
      <c r="M23" s="33"/>
      <c r="N23" s="33">
        <v>9.6</v>
      </c>
      <c r="O23" s="33">
        <v>10</v>
      </c>
      <c r="P23" s="29" t="s">
        <v>89</v>
      </c>
    </row>
    <row r="24" spans="1:16">
      <c r="A24" s="17">
        <v>19</v>
      </c>
      <c r="B24" s="29" t="s">
        <v>112</v>
      </c>
      <c r="C24" s="29" t="s">
        <v>80</v>
      </c>
      <c r="D24" s="29" t="s">
        <v>113</v>
      </c>
      <c r="E24" s="30">
        <v>0.79951499999999998</v>
      </c>
      <c r="F24" s="31">
        <v>109</v>
      </c>
      <c r="G24" s="32">
        <v>73.349999999999994</v>
      </c>
      <c r="H24" s="32">
        <v>4690</v>
      </c>
      <c r="I24" s="32">
        <v>57.7</v>
      </c>
      <c r="J24" s="32">
        <v>6310</v>
      </c>
      <c r="K24" s="32">
        <v>32</v>
      </c>
      <c r="L24" s="33">
        <v>2.9</v>
      </c>
      <c r="M24" s="33"/>
      <c r="N24" s="33">
        <v>13.7</v>
      </c>
      <c r="O24" s="48" t="s">
        <v>114</v>
      </c>
      <c r="P24" s="29" t="s">
        <v>89</v>
      </c>
    </row>
    <row r="25" spans="1:16">
      <c r="A25" s="17">
        <v>20</v>
      </c>
      <c r="B25" s="29" t="s">
        <v>115</v>
      </c>
      <c r="C25" s="29" t="s">
        <v>80</v>
      </c>
      <c r="D25" s="29" t="s">
        <v>116</v>
      </c>
      <c r="E25" s="30">
        <v>0.74547390000000013</v>
      </c>
      <c r="F25" s="31">
        <v>59.7</v>
      </c>
      <c r="G25" s="32">
        <v>124.87</v>
      </c>
      <c r="H25" s="32">
        <v>2100</v>
      </c>
      <c r="I25" s="32">
        <v>66.900000000000006</v>
      </c>
      <c r="J25" s="32">
        <v>4000</v>
      </c>
      <c r="K25" s="32">
        <v>22</v>
      </c>
      <c r="L25" s="33">
        <v>1.51</v>
      </c>
      <c r="M25" s="33"/>
      <c r="N25" s="33"/>
      <c r="O25" s="33"/>
      <c r="P25" s="29"/>
    </row>
    <row r="26" spans="1:16">
      <c r="A26" s="17">
        <v>21</v>
      </c>
      <c r="B26" s="29" t="s">
        <v>117</v>
      </c>
      <c r="C26" s="29" t="s">
        <v>80</v>
      </c>
      <c r="D26" s="29" t="s">
        <v>118</v>
      </c>
      <c r="E26" s="30">
        <v>1.3398399999999999</v>
      </c>
      <c r="F26" s="31">
        <v>84.8</v>
      </c>
      <c r="G26" s="32">
        <v>158</v>
      </c>
      <c r="H26" s="32">
        <v>2600</v>
      </c>
      <c r="I26" s="32">
        <v>69.7</v>
      </c>
      <c r="J26" s="32">
        <v>5910</v>
      </c>
      <c r="K26" s="32">
        <v>29</v>
      </c>
      <c r="L26" s="33">
        <v>2.96</v>
      </c>
      <c r="M26" s="33"/>
      <c r="N26" s="33">
        <v>15.7</v>
      </c>
      <c r="O26" s="33">
        <v>12</v>
      </c>
      <c r="P26" s="29" t="s">
        <v>89</v>
      </c>
    </row>
    <row r="27" spans="1:16">
      <c r="A27" s="17">
        <v>22</v>
      </c>
      <c r="B27" s="29" t="s">
        <v>119</v>
      </c>
      <c r="C27" s="29" t="s">
        <v>80</v>
      </c>
      <c r="D27" s="29" t="s">
        <v>120</v>
      </c>
      <c r="E27" s="30">
        <v>2.200021</v>
      </c>
      <c r="F27" s="31">
        <v>127</v>
      </c>
      <c r="G27" s="32">
        <v>173.23</v>
      </c>
      <c r="H27" s="32">
        <v>4150</v>
      </c>
      <c r="I27" s="32">
        <v>77</v>
      </c>
      <c r="J27" s="32">
        <v>9810</v>
      </c>
      <c r="K27" s="32">
        <v>50</v>
      </c>
      <c r="L27" s="33">
        <v>4.2</v>
      </c>
      <c r="M27" s="33"/>
      <c r="N27" s="33">
        <v>17.3</v>
      </c>
      <c r="O27" s="33">
        <v>12</v>
      </c>
      <c r="P27" s="29" t="s">
        <v>89</v>
      </c>
    </row>
    <row r="28" spans="1:16">
      <c r="A28" s="17">
        <v>23</v>
      </c>
      <c r="B28" s="29" t="s">
        <v>121</v>
      </c>
      <c r="C28" s="29" t="s">
        <v>80</v>
      </c>
      <c r="D28" s="29" t="s">
        <v>122</v>
      </c>
      <c r="E28" s="30">
        <v>2.8260000000000001</v>
      </c>
      <c r="F28" s="31">
        <v>157</v>
      </c>
      <c r="G28" s="32">
        <v>180</v>
      </c>
      <c r="H28" s="32">
        <v>4200</v>
      </c>
      <c r="I28" s="32">
        <v>79</v>
      </c>
      <c r="J28" s="32">
        <v>12470</v>
      </c>
      <c r="K28" s="32">
        <v>64</v>
      </c>
      <c r="L28" s="33">
        <v>6.25</v>
      </c>
      <c r="M28" s="33"/>
      <c r="N28" s="33"/>
      <c r="O28" s="33"/>
      <c r="P28" s="29"/>
    </row>
    <row r="29" spans="1:16">
      <c r="A29" s="17">
        <v>24</v>
      </c>
      <c r="B29" s="29" t="s">
        <v>123</v>
      </c>
      <c r="C29" s="29" t="s">
        <v>80</v>
      </c>
      <c r="D29" s="29" t="s">
        <v>124</v>
      </c>
      <c r="E29" s="30">
        <v>4.9484000000000004</v>
      </c>
      <c r="F29" s="31">
        <v>178</v>
      </c>
      <c r="G29" s="32">
        <v>278</v>
      </c>
      <c r="H29" s="32">
        <v>3800</v>
      </c>
      <c r="I29" s="32">
        <v>97.9</v>
      </c>
      <c r="J29" s="32">
        <v>19510</v>
      </c>
      <c r="K29" s="32">
        <v>88</v>
      </c>
      <c r="L29" s="33">
        <v>8.8000000000000007</v>
      </c>
      <c r="M29" s="33"/>
      <c r="N29" s="33"/>
      <c r="O29" s="33"/>
      <c r="P29" s="29"/>
    </row>
    <row r="30" spans="1:16">
      <c r="A30" s="17">
        <v>25</v>
      </c>
      <c r="B30" s="29" t="s">
        <v>125</v>
      </c>
      <c r="C30" s="29" t="s">
        <v>80</v>
      </c>
      <c r="D30" s="29" t="s">
        <v>126</v>
      </c>
      <c r="E30" s="30">
        <v>6.4625000000000004</v>
      </c>
      <c r="F30" s="31">
        <v>235</v>
      </c>
      <c r="G30" s="32">
        <v>275</v>
      </c>
      <c r="H30" s="32">
        <v>5000</v>
      </c>
      <c r="I30" s="32">
        <v>97.8</v>
      </c>
      <c r="J30" s="32">
        <v>23000</v>
      </c>
      <c r="K30" s="32">
        <v>116</v>
      </c>
      <c r="L30" s="33">
        <v>11.6</v>
      </c>
      <c r="M30" s="33"/>
      <c r="N30" s="33"/>
      <c r="O30" s="33"/>
      <c r="P30" s="29"/>
    </row>
    <row r="31" spans="1:16">
      <c r="A31" s="17">
        <v>26</v>
      </c>
      <c r="B31" s="29" t="s">
        <v>127</v>
      </c>
      <c r="C31" s="29" t="s">
        <v>80</v>
      </c>
      <c r="D31" s="29" t="s">
        <v>128</v>
      </c>
      <c r="E31" s="30">
        <v>4.7528800000000002</v>
      </c>
      <c r="F31" s="31">
        <v>242</v>
      </c>
      <c r="G31" s="32">
        <v>196.4</v>
      </c>
      <c r="H31" s="32">
        <v>6660</v>
      </c>
      <c r="I31" s="32">
        <v>90.6</v>
      </c>
      <c r="J31" s="32">
        <v>21930</v>
      </c>
      <c r="K31" s="32">
        <v>108</v>
      </c>
      <c r="L31" s="33">
        <v>9.6999999999999993</v>
      </c>
      <c r="M31" s="33"/>
      <c r="N31" s="33"/>
      <c r="O31" s="33"/>
      <c r="P31" s="29"/>
    </row>
    <row r="32" spans="1:16">
      <c r="A32" s="17">
        <v>27</v>
      </c>
      <c r="B32" s="29" t="s">
        <v>129</v>
      </c>
      <c r="C32" s="29" t="s">
        <v>80</v>
      </c>
      <c r="D32" s="29" t="s">
        <v>130</v>
      </c>
      <c r="E32" s="30">
        <v>5.7342979999999999</v>
      </c>
      <c r="F32" s="31">
        <v>226</v>
      </c>
      <c r="G32" s="32">
        <v>253.73</v>
      </c>
      <c r="H32" s="32">
        <v>6110</v>
      </c>
      <c r="I32" s="32">
        <v>95.8</v>
      </c>
      <c r="J32" s="32">
        <v>21600</v>
      </c>
      <c r="K32" s="32">
        <v>116</v>
      </c>
      <c r="L32" s="33">
        <v>9.4</v>
      </c>
      <c r="M32" s="33"/>
      <c r="N32" s="33">
        <v>21.3</v>
      </c>
      <c r="O32" s="33">
        <v>12</v>
      </c>
      <c r="P32" s="29" t="s">
        <v>89</v>
      </c>
    </row>
    <row r="33" spans="1:16">
      <c r="A33" s="17">
        <v>28</v>
      </c>
      <c r="B33" s="29" t="s">
        <v>131</v>
      </c>
      <c r="C33" s="29" t="s">
        <v>80</v>
      </c>
      <c r="D33" s="29" t="s">
        <v>132</v>
      </c>
      <c r="E33" s="30">
        <v>13.676435999999999</v>
      </c>
      <c r="F33" s="31">
        <v>354</v>
      </c>
      <c r="G33" s="32">
        <v>386.34</v>
      </c>
      <c r="H33" s="32">
        <v>7100</v>
      </c>
      <c r="I33" s="32">
        <v>123</v>
      </c>
      <c r="J33" s="32">
        <v>43700</v>
      </c>
      <c r="K33" s="32">
        <v>234</v>
      </c>
      <c r="L33" s="33" t="s">
        <v>133</v>
      </c>
      <c r="M33" s="33"/>
      <c r="N33" s="33"/>
      <c r="O33" s="33"/>
      <c r="P33" s="29"/>
    </row>
    <row r="34" spans="1:16">
      <c r="A34" s="17">
        <v>29</v>
      </c>
      <c r="B34" s="29" t="s">
        <v>134</v>
      </c>
      <c r="C34" s="29" t="s">
        <v>80</v>
      </c>
      <c r="D34" s="29" t="s">
        <v>135</v>
      </c>
      <c r="E34" s="30">
        <v>9.7131840000000018</v>
      </c>
      <c r="F34" s="31">
        <v>344</v>
      </c>
      <c r="G34" s="32">
        <v>282.36</v>
      </c>
      <c r="H34" s="32">
        <v>8530</v>
      </c>
      <c r="I34" s="32">
        <v>102</v>
      </c>
      <c r="J34" s="32">
        <v>35100</v>
      </c>
      <c r="K34" s="32">
        <v>190</v>
      </c>
      <c r="L34" s="33">
        <v>8.5</v>
      </c>
      <c r="M34" s="33"/>
      <c r="N34" s="33"/>
      <c r="O34" s="33"/>
      <c r="P34" s="29"/>
    </row>
    <row r="35" spans="1:16">
      <c r="A35" s="17">
        <v>30</v>
      </c>
      <c r="B35" s="29" t="s">
        <v>136</v>
      </c>
      <c r="C35" s="29" t="s">
        <v>80</v>
      </c>
      <c r="D35" s="29" t="s">
        <v>137</v>
      </c>
      <c r="E35" s="30">
        <v>9.8557940000000013</v>
      </c>
      <c r="F35" s="31">
        <v>247</v>
      </c>
      <c r="G35" s="32">
        <v>399.02</v>
      </c>
      <c r="H35" s="32">
        <v>5670</v>
      </c>
      <c r="I35" s="32">
        <v>110</v>
      </c>
      <c r="J35" s="32">
        <v>27100</v>
      </c>
      <c r="K35" s="32">
        <v>135</v>
      </c>
      <c r="L35" s="33">
        <v>12.5</v>
      </c>
      <c r="M35" s="33"/>
      <c r="N35" s="33">
        <v>23.8</v>
      </c>
      <c r="O35" s="33">
        <v>12</v>
      </c>
      <c r="P35" s="29" t="s">
        <v>89</v>
      </c>
    </row>
    <row r="36" spans="1:16">
      <c r="A36" s="17">
        <v>31</v>
      </c>
      <c r="B36" s="29" t="s">
        <v>138</v>
      </c>
      <c r="C36" s="29" t="s">
        <v>80</v>
      </c>
      <c r="D36" s="29" t="s">
        <v>139</v>
      </c>
      <c r="E36" s="30">
        <v>1.8446543999999998</v>
      </c>
      <c r="F36" s="31">
        <v>120.85</v>
      </c>
      <c r="G36" s="32">
        <v>152.63999999999999</v>
      </c>
      <c r="H36" s="32">
        <v>2900</v>
      </c>
      <c r="I36" s="32">
        <v>104.9</v>
      </c>
      <c r="J36" s="32">
        <v>12676</v>
      </c>
      <c r="K36" s="32">
        <v>68</v>
      </c>
      <c r="L36" s="33">
        <v>5.83</v>
      </c>
      <c r="M36" s="33"/>
      <c r="N36" s="33">
        <v>28.25</v>
      </c>
      <c r="O36" s="33">
        <v>12</v>
      </c>
      <c r="P36" s="29" t="s">
        <v>70</v>
      </c>
    </row>
    <row r="37" spans="1:16">
      <c r="A37" s="17">
        <v>32</v>
      </c>
      <c r="B37" s="29" t="s">
        <v>140</v>
      </c>
      <c r="C37" s="29" t="s">
        <v>80</v>
      </c>
      <c r="D37" s="29" t="s">
        <v>141</v>
      </c>
      <c r="E37" s="30">
        <v>3.0329642199999998</v>
      </c>
      <c r="F37" s="31">
        <v>153.01</v>
      </c>
      <c r="G37" s="32">
        <v>198.22</v>
      </c>
      <c r="H37" s="32">
        <v>3100</v>
      </c>
      <c r="I37" s="32">
        <v>125.74</v>
      </c>
      <c r="J37" s="32">
        <v>19240</v>
      </c>
      <c r="K37" s="32">
        <v>102</v>
      </c>
      <c r="L37" s="33">
        <v>8.85</v>
      </c>
      <c r="M37" s="33"/>
      <c r="N37" s="33">
        <v>33.85</v>
      </c>
      <c r="O37" s="33">
        <v>12</v>
      </c>
      <c r="P37" s="29" t="s">
        <v>70</v>
      </c>
    </row>
    <row r="38" spans="1:16">
      <c r="A38" s="17">
        <v>33</v>
      </c>
      <c r="B38" s="34" t="s">
        <v>142</v>
      </c>
      <c r="C38" s="34" t="s">
        <v>80</v>
      </c>
      <c r="D38" s="34" t="s">
        <v>143</v>
      </c>
      <c r="E38" s="35">
        <v>30.762499999999999</v>
      </c>
      <c r="F38" s="36">
        <v>535</v>
      </c>
      <c r="G38" s="37">
        <v>575</v>
      </c>
      <c r="H38" s="37">
        <v>8000</v>
      </c>
      <c r="I38" s="37">
        <v>147</v>
      </c>
      <c r="J38" s="37">
        <v>78700</v>
      </c>
      <c r="K38" s="37">
        <v>399</v>
      </c>
      <c r="L38" s="38" t="s">
        <v>144</v>
      </c>
      <c r="M38" s="38"/>
      <c r="N38" s="38"/>
      <c r="O38" s="38"/>
      <c r="P38" s="34"/>
    </row>
    <row r="39" spans="1:16">
      <c r="A39" s="39"/>
      <c r="B39" s="40" t="s">
        <v>145</v>
      </c>
      <c r="C39" s="41"/>
      <c r="D39" s="41"/>
      <c r="E39" s="42"/>
      <c r="F39" s="43"/>
      <c r="G39" s="44"/>
      <c r="H39" s="44"/>
      <c r="I39" s="44"/>
      <c r="J39" s="44"/>
      <c r="K39" s="44"/>
      <c r="L39" s="45"/>
      <c r="M39" s="45"/>
      <c r="N39" s="45"/>
      <c r="O39" s="45"/>
      <c r="P39" s="46"/>
    </row>
    <row r="40" spans="1:16">
      <c r="A40" s="17">
        <v>34</v>
      </c>
      <c r="B40" s="24" t="s">
        <v>146</v>
      </c>
      <c r="C40" s="24" t="s">
        <v>80</v>
      </c>
      <c r="D40" s="24" t="s">
        <v>147</v>
      </c>
      <c r="E40" s="25">
        <v>3.107E-2</v>
      </c>
      <c r="F40" s="26">
        <v>13</v>
      </c>
      <c r="G40" s="27">
        <v>23.9</v>
      </c>
      <c r="H40" s="27">
        <v>810</v>
      </c>
      <c r="I40" s="27">
        <v>29.6</v>
      </c>
      <c r="J40" s="27">
        <v>385</v>
      </c>
      <c r="K40" s="27">
        <v>2</v>
      </c>
      <c r="L40" s="28">
        <v>0.17</v>
      </c>
      <c r="M40" s="28"/>
      <c r="N40" s="28">
        <v>3.5</v>
      </c>
      <c r="O40" s="28">
        <v>10</v>
      </c>
      <c r="P40" s="24" t="s">
        <v>89</v>
      </c>
    </row>
    <row r="41" spans="1:16">
      <c r="A41" s="17">
        <v>35</v>
      </c>
      <c r="B41" s="29" t="s">
        <v>148</v>
      </c>
      <c r="C41" s="29" t="s">
        <v>80</v>
      </c>
      <c r="D41" s="29" t="s">
        <v>149</v>
      </c>
      <c r="E41" s="30">
        <v>8.0038200000000004E-2</v>
      </c>
      <c r="F41" s="31">
        <v>20.100000000000001</v>
      </c>
      <c r="G41" s="32">
        <v>39.82</v>
      </c>
      <c r="H41" s="32">
        <v>1100</v>
      </c>
      <c r="I41" s="32">
        <v>37.6</v>
      </c>
      <c r="J41" s="32">
        <v>754</v>
      </c>
      <c r="K41" s="32">
        <v>3.9</v>
      </c>
      <c r="L41" s="33">
        <v>0.32</v>
      </c>
      <c r="M41" s="33"/>
      <c r="N41" s="33"/>
      <c r="O41" s="33"/>
      <c r="P41" s="29"/>
    </row>
    <row r="42" spans="1:16">
      <c r="A42" s="17">
        <v>36</v>
      </c>
      <c r="B42" s="29" t="s">
        <v>150</v>
      </c>
      <c r="C42" s="29" t="s">
        <v>80</v>
      </c>
      <c r="D42" s="29" t="s">
        <v>151</v>
      </c>
      <c r="E42" s="30">
        <v>0.10130399999999999</v>
      </c>
      <c r="F42" s="31">
        <v>33.5</v>
      </c>
      <c r="G42" s="32">
        <v>30.24</v>
      </c>
      <c r="H42" s="32">
        <v>1570</v>
      </c>
      <c r="I42" s="32">
        <v>44.9</v>
      </c>
      <c r="J42" s="32">
        <v>1500</v>
      </c>
      <c r="K42" s="32">
        <v>7.4</v>
      </c>
      <c r="L42" s="33">
        <v>0.69</v>
      </c>
      <c r="M42" s="33"/>
      <c r="N42" s="33"/>
      <c r="O42" s="33"/>
      <c r="P42" s="29"/>
    </row>
    <row r="43" spans="1:16">
      <c r="A43" s="17">
        <v>37</v>
      </c>
      <c r="B43" s="29" t="s">
        <v>152</v>
      </c>
      <c r="C43" s="29" t="s">
        <v>80</v>
      </c>
      <c r="D43" s="29" t="s">
        <v>153</v>
      </c>
      <c r="E43" s="30">
        <v>0.237600125</v>
      </c>
      <c r="F43" s="31">
        <v>51.8</v>
      </c>
      <c r="G43" s="32">
        <v>45.868749999999999</v>
      </c>
      <c r="H43" s="32">
        <v>2000</v>
      </c>
      <c r="I43" s="32">
        <v>57.8</v>
      </c>
      <c r="J43" s="32">
        <v>2990</v>
      </c>
      <c r="K43" s="32">
        <v>15</v>
      </c>
      <c r="L43" s="33">
        <v>1.4</v>
      </c>
      <c r="M43" s="33"/>
      <c r="N43" s="33"/>
      <c r="O43" s="33"/>
      <c r="P43" s="29"/>
    </row>
    <row r="44" spans="1:16">
      <c r="A44" s="17">
        <v>38</v>
      </c>
      <c r="B44" s="34" t="s">
        <v>154</v>
      </c>
      <c r="C44" s="34" t="s">
        <v>80</v>
      </c>
      <c r="D44" s="34" t="s">
        <v>155</v>
      </c>
      <c r="E44" s="35">
        <v>0.65145600000000004</v>
      </c>
      <c r="F44" s="36">
        <v>83.2</v>
      </c>
      <c r="G44" s="37">
        <v>78.3</v>
      </c>
      <c r="H44" s="37">
        <v>2590</v>
      </c>
      <c r="I44" s="37">
        <v>74.3</v>
      </c>
      <c r="J44" s="37">
        <v>6180</v>
      </c>
      <c r="K44" s="37">
        <v>32</v>
      </c>
      <c r="L44" s="38">
        <v>2.9</v>
      </c>
      <c r="M44" s="38"/>
      <c r="N44" s="38"/>
      <c r="O44" s="38"/>
      <c r="P44" s="34"/>
    </row>
    <row r="45" spans="1:16">
      <c r="A45" s="39"/>
      <c r="B45" s="40" t="s">
        <v>156</v>
      </c>
      <c r="C45" s="41"/>
      <c r="D45" s="41"/>
      <c r="E45" s="42"/>
      <c r="F45" s="43"/>
      <c r="G45" s="44"/>
      <c r="H45" s="44"/>
      <c r="I45" s="44"/>
      <c r="J45" s="44"/>
      <c r="K45" s="44"/>
      <c r="L45" s="45"/>
      <c r="M45" s="45"/>
      <c r="N45" s="45"/>
      <c r="O45" s="45"/>
      <c r="P45" s="46"/>
    </row>
    <row r="46" spans="1:16">
      <c r="A46" s="17">
        <v>39</v>
      </c>
      <c r="B46" s="24" t="s">
        <v>157</v>
      </c>
      <c r="C46" s="24" t="s">
        <v>158</v>
      </c>
      <c r="D46" s="24" t="s">
        <v>159</v>
      </c>
      <c r="E46" s="25">
        <v>8.352E-3</v>
      </c>
      <c r="F46" s="26">
        <v>7.2</v>
      </c>
      <c r="G46" s="27">
        <v>11.6</v>
      </c>
      <c r="H46" s="27">
        <v>500</v>
      </c>
      <c r="I46" s="27">
        <v>23.7</v>
      </c>
      <c r="J46" s="27">
        <v>171</v>
      </c>
      <c r="K46" s="27">
        <v>0.45</v>
      </c>
      <c r="L46" s="28">
        <v>0.02</v>
      </c>
      <c r="M46" s="28"/>
      <c r="N46" s="28">
        <v>6</v>
      </c>
      <c r="O46" s="28">
        <v>8</v>
      </c>
      <c r="P46" s="24" t="s">
        <v>70</v>
      </c>
    </row>
    <row r="47" spans="1:16">
      <c r="A47" s="17">
        <v>40</v>
      </c>
      <c r="B47" s="29" t="s">
        <v>160</v>
      </c>
      <c r="C47" s="29" t="s">
        <v>158</v>
      </c>
      <c r="D47" s="29" t="s">
        <v>161</v>
      </c>
      <c r="E47" s="30">
        <v>1.8673200000000001E-2</v>
      </c>
      <c r="F47" s="31">
        <v>11.4</v>
      </c>
      <c r="G47" s="32">
        <v>16.38</v>
      </c>
      <c r="H47" s="32">
        <v>700</v>
      </c>
      <c r="I47" s="32">
        <v>28.5</v>
      </c>
      <c r="J47" s="32">
        <v>325</v>
      </c>
      <c r="K47" s="32">
        <v>0.9</v>
      </c>
      <c r="L47" s="33">
        <v>0.04</v>
      </c>
      <c r="M47" s="33"/>
      <c r="N47" s="33">
        <v>7.6</v>
      </c>
      <c r="O47" s="33">
        <v>8</v>
      </c>
      <c r="P47" s="29" t="s">
        <v>70</v>
      </c>
    </row>
    <row r="48" spans="1:16">
      <c r="A48" s="17">
        <v>41</v>
      </c>
      <c r="B48" s="29" t="s">
        <v>162</v>
      </c>
      <c r="C48" s="29" t="s">
        <v>158</v>
      </c>
      <c r="D48" s="29" t="s">
        <v>163</v>
      </c>
      <c r="E48" s="30">
        <v>4.7025000000000004E-2</v>
      </c>
      <c r="F48" s="31">
        <v>15</v>
      </c>
      <c r="G48" s="32">
        <v>31.35</v>
      </c>
      <c r="H48" s="32">
        <v>780</v>
      </c>
      <c r="I48" s="32">
        <v>34</v>
      </c>
      <c r="J48" s="32">
        <v>510</v>
      </c>
      <c r="K48" s="32">
        <v>1.4</v>
      </c>
      <c r="L48" s="33">
        <v>0.06</v>
      </c>
      <c r="M48" s="33"/>
      <c r="N48" s="33">
        <v>8.8000000000000007</v>
      </c>
      <c r="O48" s="33">
        <v>8</v>
      </c>
      <c r="P48" s="29" t="s">
        <v>70</v>
      </c>
    </row>
    <row r="49" spans="1:16">
      <c r="A49" s="17">
        <v>42</v>
      </c>
      <c r="B49" s="29" t="s">
        <v>164</v>
      </c>
      <c r="C49" s="29" t="s">
        <v>68</v>
      </c>
      <c r="D49" s="29" t="s">
        <v>165</v>
      </c>
      <c r="E49" s="30">
        <v>0.155</v>
      </c>
      <c r="F49" s="31">
        <v>31</v>
      </c>
      <c r="G49" s="32">
        <v>50</v>
      </c>
      <c r="H49" s="32">
        <v>1300</v>
      </c>
      <c r="I49" s="32">
        <v>47</v>
      </c>
      <c r="J49" s="32">
        <v>1460</v>
      </c>
      <c r="K49" s="32">
        <v>3.5</v>
      </c>
      <c r="L49" s="33">
        <v>0.27</v>
      </c>
      <c r="M49" s="33"/>
      <c r="N49" s="33">
        <v>13.5</v>
      </c>
      <c r="O49" s="33">
        <v>8</v>
      </c>
      <c r="P49" s="29" t="s">
        <v>70</v>
      </c>
    </row>
    <row r="50" spans="1:16">
      <c r="A50" s="17">
        <v>43</v>
      </c>
      <c r="B50" s="29" t="s">
        <v>166</v>
      </c>
      <c r="C50" s="29" t="s">
        <v>167</v>
      </c>
      <c r="D50" s="29" t="s">
        <v>168</v>
      </c>
      <c r="E50" s="30">
        <v>0.393762</v>
      </c>
      <c r="F50" s="31">
        <v>58</v>
      </c>
      <c r="G50" s="32">
        <v>67.89</v>
      </c>
      <c r="H50" s="32">
        <v>2200</v>
      </c>
      <c r="I50" s="32">
        <v>57</v>
      </c>
      <c r="J50" s="32">
        <v>3300</v>
      </c>
      <c r="K50" s="32">
        <v>8</v>
      </c>
      <c r="L50" s="33">
        <v>0.38</v>
      </c>
      <c r="M50" s="33"/>
      <c r="N50" s="33">
        <v>16.399999999999999</v>
      </c>
      <c r="O50" s="33">
        <v>10</v>
      </c>
      <c r="P50" s="29" t="s">
        <v>70</v>
      </c>
    </row>
    <row r="51" spans="1:16">
      <c r="A51" s="17">
        <v>44</v>
      </c>
      <c r="B51" s="34" t="s">
        <v>169</v>
      </c>
      <c r="C51" s="34" t="s">
        <v>167</v>
      </c>
      <c r="D51" s="34" t="s">
        <v>170</v>
      </c>
      <c r="E51" s="35">
        <v>0.6027840000000001</v>
      </c>
      <c r="F51" s="36">
        <v>69</v>
      </c>
      <c r="G51" s="37">
        <v>87.36</v>
      </c>
      <c r="H51" s="37">
        <v>2100</v>
      </c>
      <c r="I51" s="37">
        <v>68</v>
      </c>
      <c r="J51" s="37">
        <v>4700</v>
      </c>
      <c r="K51" s="37">
        <v>12</v>
      </c>
      <c r="L51" s="38">
        <v>0.54</v>
      </c>
      <c r="M51" s="38"/>
      <c r="N51" s="38">
        <v>20.100000000000001</v>
      </c>
      <c r="O51" s="38">
        <v>12</v>
      </c>
      <c r="P51" s="34" t="s">
        <v>70</v>
      </c>
    </row>
    <row r="52" spans="1:16">
      <c r="A52" s="39"/>
      <c r="B52" s="40" t="s">
        <v>171</v>
      </c>
      <c r="C52" s="41"/>
      <c r="D52" s="41"/>
      <c r="E52" s="42"/>
      <c r="F52" s="43"/>
      <c r="G52" s="44"/>
      <c r="H52" s="44"/>
      <c r="I52" s="44"/>
      <c r="J52" s="44"/>
      <c r="K52" s="44"/>
      <c r="L52" s="45"/>
      <c r="M52" s="45"/>
      <c r="N52" s="45"/>
      <c r="O52" s="45"/>
      <c r="P52" s="46"/>
    </row>
    <row r="53" spans="1:16">
      <c r="A53" s="17">
        <v>45</v>
      </c>
      <c r="B53" s="24" t="s">
        <v>172</v>
      </c>
      <c r="C53" s="24" t="s">
        <v>80</v>
      </c>
      <c r="D53" s="24" t="s">
        <v>173</v>
      </c>
      <c r="E53" s="25">
        <v>2.3500800000000002E-2</v>
      </c>
      <c r="F53" s="26">
        <v>14.4</v>
      </c>
      <c r="G53" s="27">
        <v>16.32</v>
      </c>
      <c r="H53" s="27">
        <v>1200</v>
      </c>
      <c r="I53" s="27">
        <v>21.3</v>
      </c>
      <c r="J53" s="27">
        <v>308</v>
      </c>
      <c r="K53" s="27">
        <v>1.9</v>
      </c>
      <c r="L53" s="28">
        <v>0.12</v>
      </c>
      <c r="M53" s="28"/>
      <c r="N53" s="28">
        <v>3.5</v>
      </c>
      <c r="O53" s="28">
        <v>10</v>
      </c>
      <c r="P53" s="24" t="s">
        <v>89</v>
      </c>
    </row>
    <row r="54" spans="1:16">
      <c r="A54" s="17">
        <v>46</v>
      </c>
      <c r="B54" s="29" t="s">
        <v>174</v>
      </c>
      <c r="C54" s="29" t="s">
        <v>80</v>
      </c>
      <c r="D54" s="29" t="s">
        <v>175</v>
      </c>
      <c r="E54" s="30">
        <v>8.3892599999999998E-2</v>
      </c>
      <c r="F54" s="31">
        <v>19.8</v>
      </c>
      <c r="G54" s="32">
        <v>42.37</v>
      </c>
      <c r="H54" s="32">
        <v>1100</v>
      </c>
      <c r="I54" s="32">
        <v>34.6</v>
      </c>
      <c r="J54" s="32">
        <v>670</v>
      </c>
      <c r="K54" s="32">
        <v>3.3</v>
      </c>
      <c r="L54" s="33">
        <v>0.31</v>
      </c>
      <c r="M54" s="33"/>
      <c r="N54" s="33">
        <v>8.5</v>
      </c>
      <c r="O54" s="51" t="s">
        <v>94</v>
      </c>
      <c r="P54" s="29" t="s">
        <v>176</v>
      </c>
    </row>
    <row r="55" spans="1:16">
      <c r="A55" s="17">
        <v>47</v>
      </c>
      <c r="B55" s="24" t="s">
        <v>177</v>
      </c>
      <c r="C55" s="24" t="s">
        <v>80</v>
      </c>
      <c r="D55" s="24" t="s">
        <v>178</v>
      </c>
      <c r="E55" s="25">
        <v>0.130464</v>
      </c>
      <c r="F55" s="26">
        <v>24</v>
      </c>
      <c r="G55" s="27">
        <v>54.36</v>
      </c>
      <c r="H55" s="27">
        <v>1400</v>
      </c>
      <c r="I55" s="27">
        <v>39.6</v>
      </c>
      <c r="J55" s="27">
        <v>950</v>
      </c>
      <c r="K55" s="27">
        <v>5.0999999999999996</v>
      </c>
      <c r="L55" s="28">
        <v>0.42</v>
      </c>
      <c r="M55" s="28"/>
      <c r="N55" s="28">
        <v>9.0500000000000007</v>
      </c>
      <c r="O55" s="28" t="s">
        <v>82</v>
      </c>
      <c r="P55" s="24" t="s">
        <v>176</v>
      </c>
    </row>
    <row r="56" spans="1:16">
      <c r="A56" s="17">
        <v>48</v>
      </c>
      <c r="B56" s="29" t="s">
        <v>179</v>
      </c>
      <c r="C56" s="29" t="s">
        <v>80</v>
      </c>
      <c r="D56" s="29" t="s">
        <v>180</v>
      </c>
      <c r="E56" s="30">
        <v>0.16060800000000003</v>
      </c>
      <c r="F56" s="31">
        <v>42</v>
      </c>
      <c r="G56" s="32">
        <v>38.24</v>
      </c>
      <c r="H56" s="32">
        <v>2400</v>
      </c>
      <c r="I56" s="32">
        <v>39.299999999999997</v>
      </c>
      <c r="J56" s="32">
        <v>1630</v>
      </c>
      <c r="K56" s="32">
        <v>9.8000000000000007</v>
      </c>
      <c r="L56" s="33">
        <v>0.6</v>
      </c>
      <c r="M56" s="33"/>
      <c r="N56" s="33">
        <v>8.4499999999999993</v>
      </c>
      <c r="O56" s="52">
        <v>8</v>
      </c>
      <c r="P56" s="29" t="s">
        <v>89</v>
      </c>
    </row>
    <row r="57" spans="1:16">
      <c r="A57" s="17">
        <v>49</v>
      </c>
      <c r="B57" s="24" t="s">
        <v>181</v>
      </c>
      <c r="C57" s="24" t="s">
        <v>80</v>
      </c>
      <c r="D57" s="24" t="s">
        <v>182</v>
      </c>
      <c r="E57" s="25">
        <v>0.31647900000000001</v>
      </c>
      <c r="F57" s="26">
        <v>41</v>
      </c>
      <c r="G57" s="27">
        <v>77.19</v>
      </c>
      <c r="H57" s="27">
        <v>2140</v>
      </c>
      <c r="I57" s="27">
        <v>47</v>
      </c>
      <c r="J57" s="27">
        <v>1927</v>
      </c>
      <c r="K57" s="27">
        <v>9.8000000000000007</v>
      </c>
      <c r="L57" s="28">
        <v>0.79</v>
      </c>
      <c r="M57" s="28"/>
      <c r="N57" s="28">
        <v>9.8000000000000007</v>
      </c>
      <c r="O57" s="28">
        <v>8</v>
      </c>
      <c r="P57" s="24" t="s">
        <v>89</v>
      </c>
    </row>
    <row r="58" spans="1:16">
      <c r="A58" s="17">
        <v>50</v>
      </c>
      <c r="B58" s="29" t="s">
        <v>183</v>
      </c>
      <c r="C58" s="29" t="s">
        <v>80</v>
      </c>
      <c r="D58" s="29" t="s">
        <v>184</v>
      </c>
      <c r="E58" s="30">
        <v>0.19795000000000001</v>
      </c>
      <c r="F58" s="31">
        <v>37</v>
      </c>
      <c r="G58" s="32">
        <v>53.5</v>
      </c>
      <c r="H58" s="32">
        <v>2000</v>
      </c>
      <c r="I58" s="32">
        <v>41.8</v>
      </c>
      <c r="J58" s="32">
        <v>1550</v>
      </c>
      <c r="K58" s="32">
        <v>8.5</v>
      </c>
      <c r="L58" s="33">
        <v>0.64</v>
      </c>
      <c r="M58" s="33"/>
      <c r="N58" s="33">
        <v>8.4499999999999993</v>
      </c>
      <c r="O58" s="52">
        <v>8</v>
      </c>
      <c r="P58" s="29" t="s">
        <v>89</v>
      </c>
    </row>
    <row r="59" spans="1:16">
      <c r="A59" s="17">
        <v>51</v>
      </c>
      <c r="B59" s="24" t="s">
        <v>185</v>
      </c>
      <c r="C59" s="24" t="s">
        <v>80</v>
      </c>
      <c r="D59" s="24" t="s">
        <v>186</v>
      </c>
      <c r="E59" s="25">
        <v>0.60053800000000002</v>
      </c>
      <c r="F59" s="26">
        <v>86</v>
      </c>
      <c r="G59" s="27">
        <v>69.83</v>
      </c>
      <c r="H59" s="27">
        <v>4300</v>
      </c>
      <c r="I59" s="27">
        <v>48.2</v>
      </c>
      <c r="J59" s="27">
        <v>4145</v>
      </c>
      <c r="K59" s="27">
        <v>22</v>
      </c>
      <c r="L59" s="28">
        <v>1.65</v>
      </c>
      <c r="M59" s="28"/>
      <c r="N59" s="28">
        <v>9.6</v>
      </c>
      <c r="O59" s="28">
        <v>10</v>
      </c>
      <c r="P59" s="24" t="s">
        <v>89</v>
      </c>
    </row>
    <row r="60" spans="1:16">
      <c r="A60" s="17">
        <v>52</v>
      </c>
      <c r="B60" s="29" t="s">
        <v>187</v>
      </c>
      <c r="C60" s="29" t="s">
        <v>80</v>
      </c>
      <c r="D60" s="29" t="s">
        <v>188</v>
      </c>
      <c r="E60" s="30">
        <v>0.82073400000000007</v>
      </c>
      <c r="F60" s="31">
        <v>111</v>
      </c>
      <c r="G60" s="32">
        <v>73.94</v>
      </c>
      <c r="H60" s="32">
        <v>4690</v>
      </c>
      <c r="I60" s="32">
        <v>58</v>
      </c>
      <c r="J60" s="32">
        <v>6440</v>
      </c>
      <c r="K60" s="32">
        <v>34</v>
      </c>
      <c r="L60" s="33">
        <v>3.1</v>
      </c>
      <c r="M60" s="33"/>
      <c r="N60" s="33">
        <v>13.7</v>
      </c>
      <c r="O60" s="51" t="s">
        <v>114</v>
      </c>
      <c r="P60" s="29" t="s">
        <v>89</v>
      </c>
    </row>
    <row r="61" spans="1:16">
      <c r="A61" s="17">
        <v>53</v>
      </c>
      <c r="B61" s="24" t="s">
        <v>189</v>
      </c>
      <c r="C61" s="24" t="s">
        <v>80</v>
      </c>
      <c r="D61" s="24" t="s">
        <v>190</v>
      </c>
      <c r="E61" s="25">
        <v>1.5854115</v>
      </c>
      <c r="F61" s="26">
        <v>118.5</v>
      </c>
      <c r="G61" s="27">
        <v>133.79</v>
      </c>
      <c r="H61" s="27">
        <v>4400</v>
      </c>
      <c r="I61" s="27">
        <v>67.5</v>
      </c>
      <c r="J61" s="27">
        <v>8002</v>
      </c>
      <c r="K61" s="27">
        <v>41</v>
      </c>
      <c r="L61" s="28">
        <v>3.5</v>
      </c>
      <c r="M61" s="28"/>
      <c r="N61" s="28">
        <v>16.600000000000001</v>
      </c>
      <c r="O61" s="28" t="s">
        <v>191</v>
      </c>
      <c r="P61" s="24" t="s">
        <v>89</v>
      </c>
    </row>
    <row r="62" spans="1:16">
      <c r="A62" s="17">
        <v>54</v>
      </c>
      <c r="B62" s="29" t="s">
        <v>192</v>
      </c>
      <c r="C62" s="29" t="s">
        <v>80</v>
      </c>
      <c r="D62" s="29" t="s">
        <v>193</v>
      </c>
      <c r="E62" s="30">
        <v>1.3343226000000001</v>
      </c>
      <c r="F62" s="31">
        <v>101.4</v>
      </c>
      <c r="G62" s="32">
        <v>131.59</v>
      </c>
      <c r="H62" s="32">
        <v>3800</v>
      </c>
      <c r="I62" s="32">
        <v>67.099999999999994</v>
      </c>
      <c r="J62" s="32">
        <v>6804</v>
      </c>
      <c r="K62" s="32">
        <v>36</v>
      </c>
      <c r="L62" s="33">
        <v>2.85</v>
      </c>
      <c r="M62" s="33"/>
      <c r="N62" s="33">
        <v>15.7</v>
      </c>
      <c r="O62" s="52">
        <v>12</v>
      </c>
      <c r="P62" s="29" t="s">
        <v>89</v>
      </c>
    </row>
    <row r="63" spans="1:16">
      <c r="A63" s="17">
        <v>55</v>
      </c>
      <c r="B63" s="24" t="s">
        <v>194</v>
      </c>
      <c r="C63" s="24" t="s">
        <v>80</v>
      </c>
      <c r="D63" s="24" t="s">
        <v>195</v>
      </c>
      <c r="E63" s="25">
        <v>1.6592</v>
      </c>
      <c r="F63" s="26">
        <v>122</v>
      </c>
      <c r="G63" s="27">
        <v>136</v>
      </c>
      <c r="H63" s="27">
        <v>3950</v>
      </c>
      <c r="I63" s="27">
        <v>68</v>
      </c>
      <c r="J63" s="27">
        <v>8350</v>
      </c>
      <c r="K63" s="27">
        <v>43</v>
      </c>
      <c r="L63" s="28">
        <v>4.2</v>
      </c>
      <c r="M63" s="28"/>
      <c r="N63" s="28"/>
      <c r="O63" s="28"/>
      <c r="P63" s="24"/>
    </row>
    <row r="64" spans="1:16">
      <c r="A64" s="17">
        <v>56</v>
      </c>
      <c r="B64" s="29" t="s">
        <v>196</v>
      </c>
      <c r="C64" s="29" t="s">
        <v>80</v>
      </c>
      <c r="D64" s="29" t="s">
        <v>197</v>
      </c>
      <c r="E64" s="30">
        <v>2.3301120000000002</v>
      </c>
      <c r="F64" s="31">
        <v>148</v>
      </c>
      <c r="G64" s="32">
        <v>157.44</v>
      </c>
      <c r="H64" s="32">
        <v>4860</v>
      </c>
      <c r="I64" s="32">
        <v>77</v>
      </c>
      <c r="J64" s="32">
        <v>11300</v>
      </c>
      <c r="K64" s="32">
        <v>60</v>
      </c>
      <c r="L64" s="33">
        <v>4.8</v>
      </c>
      <c r="M64" s="33"/>
      <c r="N64" s="33">
        <v>17.3</v>
      </c>
      <c r="O64" s="52">
        <v>12</v>
      </c>
      <c r="P64" s="29" t="s">
        <v>89</v>
      </c>
    </row>
    <row r="65" spans="1:16">
      <c r="A65" s="17">
        <v>57</v>
      </c>
      <c r="B65" s="24" t="s">
        <v>198</v>
      </c>
      <c r="C65" s="24" t="s">
        <v>80</v>
      </c>
      <c r="D65" s="24" t="s">
        <v>199</v>
      </c>
      <c r="E65" s="25">
        <v>5.5218400000000001</v>
      </c>
      <c r="F65" s="26">
        <v>230</v>
      </c>
      <c r="G65" s="27">
        <v>240.08</v>
      </c>
      <c r="H65" s="27">
        <v>6110</v>
      </c>
      <c r="I65" s="27">
        <v>94</v>
      </c>
      <c r="J65" s="27">
        <v>21600</v>
      </c>
      <c r="K65" s="27">
        <v>115</v>
      </c>
      <c r="L65" s="28">
        <v>9.1999999999999993</v>
      </c>
      <c r="M65" s="28"/>
      <c r="N65" s="28">
        <v>21.3</v>
      </c>
      <c r="O65" s="28">
        <v>12</v>
      </c>
      <c r="P65" s="24" t="s">
        <v>89</v>
      </c>
    </row>
    <row r="66" spans="1:16">
      <c r="A66" s="17">
        <v>58</v>
      </c>
      <c r="B66" s="29" t="s">
        <v>200</v>
      </c>
      <c r="C66" s="29" t="s">
        <v>80</v>
      </c>
      <c r="D66" s="29" t="s">
        <v>201</v>
      </c>
      <c r="E66" s="30">
        <v>9.802442000000001</v>
      </c>
      <c r="F66" s="31">
        <v>247</v>
      </c>
      <c r="G66" s="32">
        <v>396.86</v>
      </c>
      <c r="H66" s="32">
        <v>5670</v>
      </c>
      <c r="I66" s="32">
        <v>109</v>
      </c>
      <c r="J66" s="32">
        <v>27100</v>
      </c>
      <c r="K66" s="32">
        <v>139</v>
      </c>
      <c r="L66" s="33">
        <v>1.25</v>
      </c>
      <c r="M66" s="33"/>
      <c r="N66" s="33">
        <v>23.8</v>
      </c>
      <c r="O66" s="52">
        <v>12</v>
      </c>
      <c r="P66" s="29" t="s">
        <v>89</v>
      </c>
    </row>
    <row r="67" spans="1:16">
      <c r="A67" s="17">
        <v>59</v>
      </c>
      <c r="B67" s="53" t="s">
        <v>202</v>
      </c>
      <c r="C67" s="53" t="s">
        <v>80</v>
      </c>
      <c r="D67" s="53" t="s">
        <v>203</v>
      </c>
      <c r="E67" s="54">
        <v>37.761800000000001</v>
      </c>
      <c r="F67" s="55">
        <v>698</v>
      </c>
      <c r="G67" s="56">
        <v>541</v>
      </c>
      <c r="H67" s="56">
        <v>10500</v>
      </c>
      <c r="I67" s="56">
        <v>145</v>
      </c>
      <c r="J67" s="56">
        <v>101530</v>
      </c>
      <c r="K67" s="56">
        <v>519</v>
      </c>
      <c r="L67" s="57" t="s">
        <v>204</v>
      </c>
      <c r="M67" s="57"/>
      <c r="N67" s="57"/>
      <c r="O67" s="57"/>
      <c r="P67" s="53"/>
    </row>
    <row r="68" spans="1:16">
      <c r="A68" s="39"/>
      <c r="B68" s="40" t="s">
        <v>205</v>
      </c>
      <c r="C68" s="41"/>
      <c r="D68" s="41"/>
      <c r="E68" s="42"/>
      <c r="F68" s="43"/>
      <c r="G68" s="44"/>
      <c r="H68" s="44"/>
      <c r="I68" s="44"/>
      <c r="J68" s="44"/>
      <c r="K68" s="44"/>
      <c r="L68" s="45"/>
      <c r="M68" s="45"/>
      <c r="N68" s="45"/>
      <c r="O68" s="45"/>
      <c r="P68" s="46"/>
    </row>
    <row r="69" spans="1:16">
      <c r="A69" s="17">
        <v>60</v>
      </c>
      <c r="B69" s="24" t="s">
        <v>206</v>
      </c>
      <c r="C69" s="24" t="s">
        <v>68</v>
      </c>
      <c r="D69" s="24" t="s">
        <v>207</v>
      </c>
      <c r="E69" s="25">
        <v>1.0165E-2</v>
      </c>
      <c r="F69" s="26">
        <v>10.7</v>
      </c>
      <c r="G69" s="27">
        <v>9.5</v>
      </c>
      <c r="H69" s="27">
        <v>1120</v>
      </c>
      <c r="I69" s="27">
        <v>15.5</v>
      </c>
      <c r="J69" s="27">
        <v>165</v>
      </c>
      <c r="K69" s="27">
        <v>0.8</v>
      </c>
      <c r="L69" s="28">
        <v>0.03</v>
      </c>
      <c r="M69" s="28"/>
      <c r="N69" s="28">
        <v>3.4</v>
      </c>
      <c r="O69" s="28">
        <v>6</v>
      </c>
      <c r="P69" s="24" t="s">
        <v>70</v>
      </c>
    </row>
    <row r="70" spans="1:16">
      <c r="A70" s="17">
        <v>61</v>
      </c>
      <c r="B70" s="29" t="s">
        <v>208</v>
      </c>
      <c r="C70" s="29" t="s">
        <v>68</v>
      </c>
      <c r="D70" s="29" t="s">
        <v>209</v>
      </c>
      <c r="E70" s="30">
        <v>2.5504100000000005E-2</v>
      </c>
      <c r="F70" s="31">
        <v>11.3</v>
      </c>
      <c r="G70" s="32">
        <v>22.57</v>
      </c>
      <c r="H70" s="32">
        <v>1025</v>
      </c>
      <c r="I70" s="32">
        <v>19.3</v>
      </c>
      <c r="J70" s="32">
        <v>215</v>
      </c>
      <c r="K70" s="32">
        <v>1.1000000000000001</v>
      </c>
      <c r="L70" s="33">
        <v>0.04</v>
      </c>
      <c r="M70" s="33"/>
      <c r="N70" s="33">
        <v>5.6</v>
      </c>
      <c r="O70" s="33">
        <v>8</v>
      </c>
      <c r="P70" s="29" t="s">
        <v>70</v>
      </c>
    </row>
    <row r="71" spans="1:16">
      <c r="A71" s="17">
        <v>62</v>
      </c>
      <c r="B71" s="24" t="s">
        <v>210</v>
      </c>
      <c r="C71" s="24" t="s">
        <v>68</v>
      </c>
      <c r="D71" s="24" t="s">
        <v>211</v>
      </c>
      <c r="E71" s="25">
        <v>4.5629999999999997E-2</v>
      </c>
      <c r="F71" s="26">
        <v>19.5</v>
      </c>
      <c r="G71" s="27">
        <v>23.4</v>
      </c>
      <c r="H71" s="27">
        <v>1475</v>
      </c>
      <c r="I71" s="27">
        <v>24.2</v>
      </c>
      <c r="J71" s="27">
        <v>472</v>
      </c>
      <c r="K71" s="27">
        <v>2.4</v>
      </c>
      <c r="L71" s="28">
        <v>0.09</v>
      </c>
      <c r="M71" s="28"/>
      <c r="N71" s="28">
        <v>7.6</v>
      </c>
      <c r="O71" s="28">
        <v>10</v>
      </c>
      <c r="P71" s="24" t="s">
        <v>70</v>
      </c>
    </row>
    <row r="72" spans="1:16">
      <c r="A72" s="17">
        <v>63</v>
      </c>
      <c r="B72" s="29" t="s">
        <v>212</v>
      </c>
      <c r="C72" s="29" t="s">
        <v>68</v>
      </c>
      <c r="D72" s="29" t="s">
        <v>213</v>
      </c>
      <c r="E72" s="30">
        <v>0.12098300000000002</v>
      </c>
      <c r="F72" s="31">
        <v>33.700000000000003</v>
      </c>
      <c r="G72" s="32">
        <v>35.9</v>
      </c>
      <c r="H72" s="32">
        <v>2230</v>
      </c>
      <c r="I72" s="32">
        <v>29.5</v>
      </c>
      <c r="J72" s="32">
        <v>999</v>
      </c>
      <c r="K72" s="32">
        <v>5</v>
      </c>
      <c r="L72" s="33">
        <v>0.16</v>
      </c>
      <c r="M72" s="33"/>
      <c r="N72" s="33">
        <v>9.4499999999999993</v>
      </c>
      <c r="O72" s="33">
        <v>8</v>
      </c>
      <c r="P72" s="29" t="s">
        <v>70</v>
      </c>
    </row>
    <row r="73" spans="1:16">
      <c r="A73" s="17">
        <v>64</v>
      </c>
      <c r="B73" s="53" t="s">
        <v>214</v>
      </c>
      <c r="C73" s="53" t="s">
        <v>68</v>
      </c>
      <c r="D73" s="53" t="s">
        <v>215</v>
      </c>
      <c r="E73" s="54">
        <v>0.49974499999999999</v>
      </c>
      <c r="F73" s="55">
        <v>78.7</v>
      </c>
      <c r="G73" s="56">
        <v>63.5</v>
      </c>
      <c r="H73" s="56">
        <v>3950</v>
      </c>
      <c r="I73" s="56">
        <v>41.1</v>
      </c>
      <c r="J73" s="56">
        <v>3230</v>
      </c>
      <c r="K73" s="56">
        <v>16</v>
      </c>
      <c r="L73" s="57">
        <v>0.5</v>
      </c>
      <c r="M73" s="57"/>
      <c r="N73" s="57">
        <v>12.45</v>
      </c>
      <c r="O73" s="57">
        <v>10</v>
      </c>
      <c r="P73" s="53" t="s">
        <v>70</v>
      </c>
    </row>
    <row r="74" spans="1:16">
      <c r="A74" s="39"/>
      <c r="B74" s="40" t="s">
        <v>216</v>
      </c>
      <c r="C74" s="41"/>
      <c r="D74" s="41"/>
      <c r="E74" s="42"/>
      <c r="F74" s="43"/>
      <c r="G74" s="44"/>
      <c r="H74" s="44"/>
      <c r="I74" s="44"/>
      <c r="J74" s="44"/>
      <c r="K74" s="44"/>
      <c r="L74" s="45"/>
      <c r="M74" s="45"/>
      <c r="N74" s="45"/>
      <c r="O74" s="45"/>
      <c r="P74" s="46"/>
    </row>
    <row r="75" spans="1:16">
      <c r="A75" s="17">
        <v>65</v>
      </c>
      <c r="B75" s="24" t="s">
        <v>217</v>
      </c>
      <c r="C75" s="24" t="s">
        <v>218</v>
      </c>
      <c r="D75" s="24" t="s">
        <v>219</v>
      </c>
      <c r="E75" s="25">
        <v>7.2209100000000014E-3</v>
      </c>
      <c r="F75" s="26">
        <v>9.39</v>
      </c>
      <c r="G75" s="27">
        <v>7.69</v>
      </c>
      <c r="H75" s="27">
        <v>1000</v>
      </c>
      <c r="I75" s="27">
        <v>17.8</v>
      </c>
      <c r="J75" s="27">
        <v>167</v>
      </c>
      <c r="K75" s="27">
        <v>1.1000000000000001</v>
      </c>
      <c r="L75" s="28">
        <v>7.1999999999999995E-2</v>
      </c>
      <c r="M75" s="28">
        <v>5.4</v>
      </c>
      <c r="N75" s="28"/>
      <c r="O75" s="28"/>
      <c r="P75" s="24"/>
    </row>
    <row r="76" spans="1:16">
      <c r="A76" s="17">
        <v>66</v>
      </c>
      <c r="B76" s="29" t="s">
        <v>220</v>
      </c>
      <c r="C76" s="29" t="s">
        <v>218</v>
      </c>
      <c r="D76" s="29" t="s">
        <v>221</v>
      </c>
      <c r="E76" s="30">
        <v>2.8750000000000001E-2</v>
      </c>
      <c r="F76" s="31">
        <v>12.5</v>
      </c>
      <c r="G76" s="32">
        <v>23</v>
      </c>
      <c r="H76" s="32">
        <v>870</v>
      </c>
      <c r="I76" s="32">
        <v>30.6</v>
      </c>
      <c r="J76" s="32">
        <v>382</v>
      </c>
      <c r="K76" s="32">
        <v>2.1</v>
      </c>
      <c r="L76" s="33">
        <v>0.14000000000000001</v>
      </c>
      <c r="M76" s="33">
        <v>8.6</v>
      </c>
      <c r="N76" s="33">
        <v>6.9</v>
      </c>
      <c r="O76" s="33">
        <v>10</v>
      </c>
      <c r="P76" s="29" t="s">
        <v>70</v>
      </c>
    </row>
    <row r="77" spans="1:16">
      <c r="A77" s="17">
        <v>67</v>
      </c>
      <c r="B77" s="24" t="s">
        <v>222</v>
      </c>
      <c r="C77" s="24" t="s">
        <v>218</v>
      </c>
      <c r="D77" s="24" t="s">
        <v>223</v>
      </c>
      <c r="E77" s="25">
        <v>4.2636E-2</v>
      </c>
      <c r="F77" s="26">
        <v>22.8</v>
      </c>
      <c r="G77" s="27">
        <v>18.7</v>
      </c>
      <c r="H77" s="27">
        <v>1150</v>
      </c>
      <c r="I77" s="27">
        <v>40.200000000000003</v>
      </c>
      <c r="J77" s="27">
        <v>917</v>
      </c>
      <c r="K77" s="27">
        <v>4.5</v>
      </c>
      <c r="L77" s="28">
        <v>0.35</v>
      </c>
      <c r="M77" s="28">
        <v>20</v>
      </c>
      <c r="N77" s="28"/>
      <c r="O77" s="28"/>
      <c r="P77" s="24"/>
    </row>
    <row r="78" spans="1:16">
      <c r="A78" s="17">
        <v>68</v>
      </c>
      <c r="B78" s="29" t="s">
        <v>224</v>
      </c>
      <c r="C78" s="29" t="s">
        <v>218</v>
      </c>
      <c r="D78" s="29" t="s">
        <v>225</v>
      </c>
      <c r="E78" s="30">
        <v>0.123488</v>
      </c>
      <c r="F78" s="31">
        <v>22.7</v>
      </c>
      <c r="G78" s="32">
        <v>54.4</v>
      </c>
      <c r="H78" s="32">
        <v>940</v>
      </c>
      <c r="I78" s="32">
        <v>46.1</v>
      </c>
      <c r="J78" s="32">
        <v>10473</v>
      </c>
      <c r="K78" s="32">
        <v>5.3</v>
      </c>
      <c r="L78" s="33">
        <v>0.4</v>
      </c>
      <c r="M78" s="33">
        <v>27</v>
      </c>
      <c r="N78" s="33">
        <v>12.2</v>
      </c>
      <c r="O78" s="33">
        <v>12</v>
      </c>
      <c r="P78" s="29" t="s">
        <v>70</v>
      </c>
    </row>
    <row r="79" spans="1:16">
      <c r="A79" s="17">
        <v>69</v>
      </c>
      <c r="B79" s="24" t="s">
        <v>226</v>
      </c>
      <c r="C79" s="24" t="s">
        <v>218</v>
      </c>
      <c r="D79" s="24" t="s">
        <v>227</v>
      </c>
      <c r="E79" s="25">
        <v>0.39672000000000002</v>
      </c>
      <c r="F79" s="26">
        <v>46.4</v>
      </c>
      <c r="G79" s="27">
        <v>85.5</v>
      </c>
      <c r="H79" s="27">
        <v>1560</v>
      </c>
      <c r="I79" s="27">
        <v>59.2</v>
      </c>
      <c r="J79" s="27">
        <v>2748</v>
      </c>
      <c r="K79" s="27">
        <v>13</v>
      </c>
      <c r="L79" s="28">
        <v>1.1100000000000001</v>
      </c>
      <c r="M79" s="28">
        <v>63</v>
      </c>
      <c r="N79" s="28">
        <v>14.7</v>
      </c>
      <c r="O79" s="28">
        <v>12</v>
      </c>
      <c r="P79" s="24" t="s">
        <v>70</v>
      </c>
    </row>
    <row r="80" spans="1:16">
      <c r="A80" s="17">
        <v>70</v>
      </c>
      <c r="B80" s="29" t="s">
        <v>228</v>
      </c>
      <c r="C80" s="29" t="s">
        <v>218</v>
      </c>
      <c r="D80" s="29" t="s">
        <v>229</v>
      </c>
      <c r="E80" s="30">
        <v>0.206793</v>
      </c>
      <c r="F80" s="31">
        <v>33.299999999999997</v>
      </c>
      <c r="G80" s="32">
        <v>62.1</v>
      </c>
      <c r="H80" s="32">
        <v>1560</v>
      </c>
      <c r="I80" s="32">
        <v>46.2</v>
      </c>
      <c r="J80" s="32">
        <v>1539</v>
      </c>
      <c r="K80" s="32">
        <v>11</v>
      </c>
      <c r="L80" s="33">
        <v>0.65</v>
      </c>
      <c r="M80" s="33">
        <v>45</v>
      </c>
      <c r="N80" s="33">
        <v>14.7</v>
      </c>
      <c r="O80" s="33">
        <v>12</v>
      </c>
      <c r="P80" s="29" t="s">
        <v>70</v>
      </c>
    </row>
    <row r="81" spans="1:16">
      <c r="A81" s="17">
        <v>71</v>
      </c>
      <c r="B81" s="24" t="s">
        <v>230</v>
      </c>
      <c r="C81" s="24" t="s">
        <v>218</v>
      </c>
      <c r="D81" s="24" t="s">
        <v>231</v>
      </c>
      <c r="E81" s="25">
        <v>0.58968000000000009</v>
      </c>
      <c r="F81" s="26">
        <v>54.6</v>
      </c>
      <c r="G81" s="27">
        <v>108</v>
      </c>
      <c r="H81" s="27">
        <v>1540</v>
      </c>
      <c r="I81" s="27">
        <v>73.099999999999994</v>
      </c>
      <c r="J81" s="27">
        <v>3995</v>
      </c>
      <c r="K81" s="27">
        <v>18</v>
      </c>
      <c r="L81" s="28">
        <v>1.56</v>
      </c>
      <c r="M81" s="28">
        <v>80</v>
      </c>
      <c r="N81" s="28">
        <v>20.5</v>
      </c>
      <c r="O81" s="28">
        <v>12</v>
      </c>
      <c r="P81" s="24" t="s">
        <v>70</v>
      </c>
    </row>
    <row r="82" spans="1:16">
      <c r="A82" s="17">
        <v>72</v>
      </c>
      <c r="B82" s="34" t="s">
        <v>232</v>
      </c>
      <c r="C82" s="34" t="s">
        <v>218</v>
      </c>
      <c r="D82" s="34" t="s">
        <v>233</v>
      </c>
      <c r="E82" s="35">
        <v>0.7137</v>
      </c>
      <c r="F82" s="36">
        <v>61</v>
      </c>
      <c r="G82" s="37">
        <v>117</v>
      </c>
      <c r="H82" s="37">
        <v>1570</v>
      </c>
      <c r="I82" s="37">
        <v>81.599999999999994</v>
      </c>
      <c r="J82" s="37">
        <v>5035</v>
      </c>
      <c r="K82" s="37">
        <v>23</v>
      </c>
      <c r="L82" s="38">
        <v>2.0299999999999998</v>
      </c>
      <c r="M82" s="38">
        <v>85</v>
      </c>
      <c r="N82" s="38">
        <v>22.8</v>
      </c>
      <c r="O82" s="38">
        <v>12</v>
      </c>
      <c r="P82" s="34" t="s">
        <v>70</v>
      </c>
    </row>
    <row r="83" spans="1:16">
      <c r="A83" s="39"/>
      <c r="B83" s="40" t="s">
        <v>234</v>
      </c>
      <c r="C83" s="41"/>
      <c r="D83" s="41"/>
      <c r="E83" s="42"/>
      <c r="F83" s="43"/>
      <c r="G83" s="44"/>
      <c r="H83" s="44"/>
      <c r="I83" s="44"/>
      <c r="J83" s="44"/>
      <c r="K83" s="44"/>
      <c r="L83" s="45"/>
      <c r="M83" s="45"/>
      <c r="N83" s="45"/>
      <c r="O83" s="45"/>
      <c r="P83" s="46"/>
    </row>
    <row r="84" spans="1:16">
      <c r="A84" s="17">
        <v>73</v>
      </c>
      <c r="B84" s="24" t="s">
        <v>235</v>
      </c>
      <c r="C84" s="24" t="s">
        <v>236</v>
      </c>
      <c r="D84" s="24" t="s">
        <v>237</v>
      </c>
      <c r="E84" s="25">
        <v>5.9367999999999999E-3</v>
      </c>
      <c r="F84" s="26">
        <v>8.1999999999999993</v>
      </c>
      <c r="G84" s="27">
        <v>7.24</v>
      </c>
      <c r="H84" s="27">
        <v>1270</v>
      </c>
      <c r="I84" s="27">
        <v>13.7</v>
      </c>
      <c r="J84" s="27">
        <v>111.8</v>
      </c>
      <c r="K84" s="27">
        <v>0.55000000000000004</v>
      </c>
      <c r="L84" s="28"/>
      <c r="M84" s="28"/>
      <c r="N84" s="28"/>
      <c r="O84" s="28"/>
      <c r="P84" s="24"/>
    </row>
    <row r="85" spans="1:16">
      <c r="A85" s="17">
        <v>74</v>
      </c>
      <c r="B85" s="29" t="s">
        <v>238</v>
      </c>
      <c r="C85" s="29" t="s">
        <v>218</v>
      </c>
      <c r="D85" s="29" t="s">
        <v>239</v>
      </c>
      <c r="E85" s="30">
        <v>5.4208000000000008E-3</v>
      </c>
      <c r="F85" s="31">
        <v>8.4700000000000006</v>
      </c>
      <c r="G85" s="32">
        <v>6.4</v>
      </c>
      <c r="H85" s="32">
        <v>610</v>
      </c>
      <c r="I85" s="32">
        <v>14.2</v>
      </c>
      <c r="J85" s="32">
        <v>120</v>
      </c>
      <c r="K85" s="32">
        <v>0.6</v>
      </c>
      <c r="L85" s="33"/>
      <c r="M85" s="33">
        <v>3.9</v>
      </c>
      <c r="N85" s="33">
        <v>2.2000000000000002</v>
      </c>
      <c r="O85" s="33">
        <v>8</v>
      </c>
      <c r="P85" s="29" t="s">
        <v>89</v>
      </c>
    </row>
    <row r="86" spans="1:16">
      <c r="A86" s="17">
        <v>75</v>
      </c>
      <c r="B86" s="24" t="s">
        <v>240</v>
      </c>
      <c r="C86" s="24" t="s">
        <v>218</v>
      </c>
      <c r="D86" s="24" t="s">
        <v>241</v>
      </c>
      <c r="E86" s="25">
        <v>7.8039000000000008E-3</v>
      </c>
      <c r="F86" s="26">
        <v>11.7</v>
      </c>
      <c r="G86" s="27">
        <v>6.67</v>
      </c>
      <c r="H86" s="27">
        <v>870</v>
      </c>
      <c r="I86" s="27">
        <v>14</v>
      </c>
      <c r="J86" s="27">
        <v>174</v>
      </c>
      <c r="K86" s="27">
        <v>0.85</v>
      </c>
      <c r="L86" s="28"/>
      <c r="M86" s="58">
        <v>5</v>
      </c>
      <c r="N86" s="28">
        <v>1.9</v>
      </c>
      <c r="O86" s="28">
        <v>10</v>
      </c>
      <c r="P86" s="24" t="s">
        <v>89</v>
      </c>
    </row>
    <row r="87" spans="1:16">
      <c r="A87" s="17">
        <v>76</v>
      </c>
      <c r="B87" s="29" t="s">
        <v>242</v>
      </c>
      <c r="C87" s="29" t="s">
        <v>218</v>
      </c>
      <c r="D87" s="29" t="s">
        <v>243</v>
      </c>
      <c r="E87" s="30">
        <v>1.9008000000000004E-2</v>
      </c>
      <c r="F87" s="31">
        <v>17.600000000000001</v>
      </c>
      <c r="G87" s="32">
        <v>10.8</v>
      </c>
      <c r="H87" s="32">
        <v>1280</v>
      </c>
      <c r="I87" s="32">
        <v>19</v>
      </c>
      <c r="J87" s="32">
        <v>333</v>
      </c>
      <c r="K87" s="32">
        <v>1</v>
      </c>
      <c r="L87" s="33"/>
      <c r="M87" s="33">
        <v>9.5</v>
      </c>
      <c r="N87" s="33">
        <v>1.9</v>
      </c>
      <c r="O87" s="33">
        <v>10</v>
      </c>
      <c r="P87" s="29"/>
    </row>
    <row r="88" spans="1:16">
      <c r="A88" s="17">
        <v>77</v>
      </c>
      <c r="B88" s="24" t="s">
        <v>244</v>
      </c>
      <c r="C88" s="24" t="s">
        <v>236</v>
      </c>
      <c r="D88" s="24" t="s">
        <v>245</v>
      </c>
      <c r="E88" s="25">
        <v>0.19851840000000004</v>
      </c>
      <c r="F88" s="26">
        <v>28.8</v>
      </c>
      <c r="G88" s="27">
        <v>68.930000000000007</v>
      </c>
      <c r="H88" s="27">
        <v>1140</v>
      </c>
      <c r="I88" s="27">
        <v>54.9</v>
      </c>
      <c r="J88" s="27">
        <v>1584.1</v>
      </c>
      <c r="K88" s="27">
        <v>1.8</v>
      </c>
      <c r="L88" s="28"/>
      <c r="M88" s="28"/>
      <c r="N88" s="28"/>
      <c r="O88" s="28"/>
      <c r="P88" s="24"/>
    </row>
    <row r="89" spans="1:16">
      <c r="A89" s="17">
        <v>78</v>
      </c>
      <c r="B89" s="29" t="s">
        <v>246</v>
      </c>
      <c r="C89" s="29" t="s">
        <v>80</v>
      </c>
      <c r="D89" s="29" t="s">
        <v>247</v>
      </c>
      <c r="E89" s="30">
        <v>0.35571200000000003</v>
      </c>
      <c r="F89" s="31">
        <v>44.8</v>
      </c>
      <c r="G89" s="32">
        <v>79.400000000000006</v>
      </c>
      <c r="H89" s="32">
        <v>1920</v>
      </c>
      <c r="I89" s="32">
        <v>48.2</v>
      </c>
      <c r="J89" s="32">
        <v>2160</v>
      </c>
      <c r="K89" s="32">
        <v>11</v>
      </c>
      <c r="L89" s="33">
        <v>0.98</v>
      </c>
      <c r="M89" s="33">
        <v>87</v>
      </c>
      <c r="N89" s="33">
        <v>10.6</v>
      </c>
      <c r="O89" s="33">
        <v>10</v>
      </c>
      <c r="P89" s="29" t="s">
        <v>89</v>
      </c>
    </row>
    <row r="90" spans="1:16">
      <c r="A90" s="17">
        <v>79</v>
      </c>
      <c r="B90" s="24" t="s">
        <v>248</v>
      </c>
      <c r="C90" s="24" t="s">
        <v>236</v>
      </c>
      <c r="D90" s="24" t="s">
        <v>249</v>
      </c>
      <c r="E90" s="25">
        <v>7.3444800000000005E-2</v>
      </c>
      <c r="F90" s="26">
        <v>52.8</v>
      </c>
      <c r="G90" s="27">
        <v>13.91</v>
      </c>
      <c r="H90" s="27">
        <v>4330</v>
      </c>
      <c r="I90" s="27">
        <v>27.2</v>
      </c>
      <c r="J90" s="27">
        <v>1435.7</v>
      </c>
      <c r="K90" s="27">
        <v>8.1</v>
      </c>
      <c r="L90" s="28"/>
      <c r="M90" s="28"/>
      <c r="N90" s="28"/>
      <c r="O90" s="28"/>
      <c r="P90" s="24"/>
    </row>
    <row r="91" spans="1:16">
      <c r="A91" s="17">
        <v>80</v>
      </c>
      <c r="B91" s="29" t="s">
        <v>250</v>
      </c>
      <c r="C91" s="29" t="s">
        <v>80</v>
      </c>
      <c r="D91" s="29" t="s">
        <v>251</v>
      </c>
      <c r="E91" s="30">
        <v>0.93593999999999999</v>
      </c>
      <c r="F91" s="31">
        <v>82.1</v>
      </c>
      <c r="G91" s="32">
        <v>114</v>
      </c>
      <c r="H91" s="32">
        <v>2870</v>
      </c>
      <c r="I91" s="32">
        <v>64</v>
      </c>
      <c r="J91" s="32">
        <v>5257</v>
      </c>
      <c r="K91" s="32">
        <v>28</v>
      </c>
      <c r="L91" s="33">
        <v>2.2999999999999998</v>
      </c>
      <c r="M91" s="33">
        <v>203</v>
      </c>
      <c r="N91" s="33" t="s">
        <v>252</v>
      </c>
      <c r="O91" s="33" t="s">
        <v>253</v>
      </c>
      <c r="P91" s="29" t="s">
        <v>254</v>
      </c>
    </row>
    <row r="92" spans="1:16">
      <c r="A92" s="17">
        <v>81</v>
      </c>
      <c r="B92" s="24" t="s">
        <v>255</v>
      </c>
      <c r="C92" s="24" t="s">
        <v>80</v>
      </c>
      <c r="D92" s="24" t="s">
        <v>256</v>
      </c>
      <c r="E92" s="25">
        <v>1.2047200000000002</v>
      </c>
      <c r="F92" s="26">
        <v>81.400000000000006</v>
      </c>
      <c r="G92" s="27">
        <v>148</v>
      </c>
      <c r="H92" s="27">
        <v>2520</v>
      </c>
      <c r="I92" s="27">
        <v>75.5</v>
      </c>
      <c r="J92" s="27">
        <v>6143</v>
      </c>
      <c r="K92" s="27">
        <v>33</v>
      </c>
      <c r="L92" s="28">
        <v>2.7</v>
      </c>
      <c r="M92" s="28">
        <v>228</v>
      </c>
      <c r="N92" s="28" t="s">
        <v>257</v>
      </c>
      <c r="O92" s="28" t="s">
        <v>253</v>
      </c>
      <c r="P92" s="24" t="s">
        <v>254</v>
      </c>
    </row>
    <row r="93" spans="1:16">
      <c r="A93" s="17">
        <v>82</v>
      </c>
      <c r="B93" s="29" t="s">
        <v>258</v>
      </c>
      <c r="C93" s="29" t="s">
        <v>236</v>
      </c>
      <c r="D93" s="29" t="s">
        <v>259</v>
      </c>
      <c r="E93" s="30">
        <v>0.85462500000000008</v>
      </c>
      <c r="F93" s="31">
        <v>107.5</v>
      </c>
      <c r="G93" s="32">
        <v>79.5</v>
      </c>
      <c r="H93" s="32">
        <v>4500</v>
      </c>
      <c r="I93" s="32">
        <v>45</v>
      </c>
      <c r="J93" s="32">
        <v>4833.8</v>
      </c>
      <c r="K93" s="32">
        <v>25</v>
      </c>
      <c r="L93" s="33"/>
      <c r="M93" s="33"/>
      <c r="N93" s="33"/>
      <c r="O93" s="33"/>
      <c r="P93" s="29"/>
    </row>
    <row r="94" spans="1:16">
      <c r="A94" s="17">
        <v>83</v>
      </c>
      <c r="B94" s="24" t="s">
        <v>260</v>
      </c>
      <c r="C94" s="24" t="s">
        <v>236</v>
      </c>
      <c r="D94" s="24" t="s">
        <v>261</v>
      </c>
      <c r="E94" s="25">
        <v>1.3568849999999999</v>
      </c>
      <c r="F94" s="26">
        <v>85.5</v>
      </c>
      <c r="G94" s="27">
        <v>158.69999999999999</v>
      </c>
      <c r="H94" s="27">
        <v>2160</v>
      </c>
      <c r="I94" s="27">
        <v>75.400000000000006</v>
      </c>
      <c r="J94" s="27">
        <v>6673</v>
      </c>
      <c r="K94" s="27">
        <v>32</v>
      </c>
      <c r="L94" s="28"/>
      <c r="M94" s="28"/>
      <c r="N94" s="28"/>
      <c r="O94" s="28"/>
      <c r="P94" s="24"/>
    </row>
    <row r="95" spans="1:16">
      <c r="A95" s="17">
        <v>84</v>
      </c>
      <c r="B95" s="29" t="s">
        <v>262</v>
      </c>
      <c r="C95" s="29" t="s">
        <v>236</v>
      </c>
      <c r="D95" s="29" t="s">
        <v>263</v>
      </c>
      <c r="E95" s="30">
        <v>1.6178399999999999</v>
      </c>
      <c r="F95" s="31">
        <v>107</v>
      </c>
      <c r="G95" s="32">
        <v>151.19999999999999</v>
      </c>
      <c r="H95" s="32">
        <v>3000</v>
      </c>
      <c r="I95" s="32">
        <v>72.8</v>
      </c>
      <c r="J95" s="32">
        <v>7790</v>
      </c>
      <c r="K95" s="32">
        <v>51</v>
      </c>
      <c r="L95" s="33"/>
      <c r="M95" s="33"/>
      <c r="N95" s="33">
        <v>26.4</v>
      </c>
      <c r="O95" s="33">
        <v>12</v>
      </c>
      <c r="P95" s="29" t="s">
        <v>89</v>
      </c>
    </row>
    <row r="96" spans="1:16">
      <c r="A96" s="17">
        <v>85</v>
      </c>
      <c r="B96" s="24" t="s">
        <v>264</v>
      </c>
      <c r="C96" s="24" t="s">
        <v>80</v>
      </c>
      <c r="D96" s="24" t="s">
        <v>265</v>
      </c>
      <c r="E96" s="25">
        <v>2.3326000000000002</v>
      </c>
      <c r="F96" s="26">
        <v>107</v>
      </c>
      <c r="G96" s="27">
        <v>218</v>
      </c>
      <c r="H96" s="27">
        <v>2770</v>
      </c>
      <c r="I96" s="27">
        <v>90.8</v>
      </c>
      <c r="J96" s="27">
        <v>9682</v>
      </c>
      <c r="K96" s="27">
        <v>52</v>
      </c>
      <c r="L96" s="28">
        <v>4.2</v>
      </c>
      <c r="M96" s="28">
        <v>325</v>
      </c>
      <c r="N96" s="28">
        <v>26.1</v>
      </c>
      <c r="O96" s="28" t="s">
        <v>266</v>
      </c>
      <c r="P96" s="24" t="s">
        <v>89</v>
      </c>
    </row>
    <row r="97" spans="1:16">
      <c r="A97" s="17">
        <v>86</v>
      </c>
      <c r="B97" s="29" t="s">
        <v>267</v>
      </c>
      <c r="C97" s="29" t="s">
        <v>268</v>
      </c>
      <c r="D97" s="29" t="s">
        <v>269</v>
      </c>
      <c r="E97" s="30">
        <v>2.7712500000000002</v>
      </c>
      <c r="F97" s="31">
        <v>125</v>
      </c>
      <c r="G97" s="32">
        <v>221.7</v>
      </c>
      <c r="H97" s="32">
        <v>3850</v>
      </c>
      <c r="I97" s="32">
        <v>84</v>
      </c>
      <c r="J97" s="32">
        <v>10530</v>
      </c>
      <c r="K97" s="32">
        <v>56</v>
      </c>
      <c r="L97" s="33"/>
      <c r="M97" s="33"/>
      <c r="N97" s="33">
        <v>28.2</v>
      </c>
      <c r="O97" s="33">
        <v>12</v>
      </c>
      <c r="P97" s="29" t="s">
        <v>89</v>
      </c>
    </row>
    <row r="98" spans="1:16">
      <c r="A98" s="17">
        <v>87</v>
      </c>
      <c r="B98" s="24" t="s">
        <v>270</v>
      </c>
      <c r="C98" s="24" t="s">
        <v>268</v>
      </c>
      <c r="D98" s="24" t="s">
        <v>271</v>
      </c>
      <c r="E98" s="25">
        <v>3.4975000000000001</v>
      </c>
      <c r="F98" s="26">
        <v>125</v>
      </c>
      <c r="G98" s="27">
        <v>279.8</v>
      </c>
      <c r="H98" s="27">
        <v>3200</v>
      </c>
      <c r="I98" s="27">
        <v>96</v>
      </c>
      <c r="J98" s="27">
        <v>12000</v>
      </c>
      <c r="K98" s="27">
        <v>57.1</v>
      </c>
      <c r="L98" s="28"/>
      <c r="M98" s="28"/>
      <c r="N98" s="28">
        <v>28.4</v>
      </c>
      <c r="O98" s="28">
        <v>16</v>
      </c>
      <c r="P98" s="24" t="s">
        <v>89</v>
      </c>
    </row>
    <row r="99" spans="1:16">
      <c r="A99" s="17">
        <v>88</v>
      </c>
      <c r="B99" s="29" t="s">
        <v>272</v>
      </c>
      <c r="C99" s="29" t="s">
        <v>80</v>
      </c>
      <c r="D99" s="29" t="s">
        <v>273</v>
      </c>
      <c r="E99" s="30">
        <v>3.7101000000000002</v>
      </c>
      <c r="F99" s="31">
        <v>149</v>
      </c>
      <c r="G99" s="32">
        <v>249</v>
      </c>
      <c r="H99" s="32">
        <v>3620</v>
      </c>
      <c r="I99" s="32">
        <v>98</v>
      </c>
      <c r="J99" s="32">
        <v>14587</v>
      </c>
      <c r="K99" s="32">
        <v>78</v>
      </c>
      <c r="L99" s="33">
        <v>6.3</v>
      </c>
      <c r="M99" s="33">
        <v>421</v>
      </c>
      <c r="N99" s="33">
        <v>27.8</v>
      </c>
      <c r="O99" s="33">
        <v>16</v>
      </c>
      <c r="P99" s="29" t="s">
        <v>89</v>
      </c>
    </row>
    <row r="100" spans="1:16">
      <c r="A100" s="17">
        <v>89</v>
      </c>
      <c r="B100" s="24" t="s">
        <v>274</v>
      </c>
      <c r="C100" s="24" t="s">
        <v>80</v>
      </c>
      <c r="D100" s="24" t="s">
        <v>275</v>
      </c>
      <c r="E100" s="25">
        <v>4.3262</v>
      </c>
      <c r="F100" s="26">
        <v>194</v>
      </c>
      <c r="G100" s="27">
        <v>223</v>
      </c>
      <c r="H100" s="27">
        <v>4690</v>
      </c>
      <c r="I100" s="27">
        <v>98.8</v>
      </c>
      <c r="J100" s="27">
        <v>19163</v>
      </c>
      <c r="K100" s="27">
        <v>102</v>
      </c>
      <c r="L100" s="28">
        <v>8.6</v>
      </c>
      <c r="M100" s="28">
        <v>433</v>
      </c>
      <c r="N100" s="28">
        <v>27.8</v>
      </c>
      <c r="O100" s="28">
        <v>16</v>
      </c>
      <c r="P100" s="24" t="s">
        <v>89</v>
      </c>
    </row>
    <row r="101" spans="1:16">
      <c r="A101" s="17">
        <v>90</v>
      </c>
      <c r="B101" s="29" t="s">
        <v>276</v>
      </c>
      <c r="C101" s="29" t="s">
        <v>80</v>
      </c>
      <c r="D101" s="29" t="s">
        <v>277</v>
      </c>
      <c r="E101" s="30">
        <v>5.4960000000000004</v>
      </c>
      <c r="F101" s="31">
        <v>240</v>
      </c>
      <c r="G101" s="32">
        <v>229</v>
      </c>
      <c r="H101" s="32">
        <v>5340</v>
      </c>
      <c r="I101" s="32">
        <v>98.6</v>
      </c>
      <c r="J101" s="32">
        <v>23635</v>
      </c>
      <c r="K101" s="32">
        <v>116</v>
      </c>
      <c r="L101" s="33">
        <v>10.7</v>
      </c>
      <c r="M101" s="33">
        <v>509</v>
      </c>
      <c r="N101" s="33">
        <v>27.3</v>
      </c>
      <c r="O101" s="33">
        <v>16</v>
      </c>
      <c r="P101" s="29" t="s">
        <v>70</v>
      </c>
    </row>
    <row r="102" spans="1:16">
      <c r="A102" s="17">
        <v>91</v>
      </c>
      <c r="B102" s="24" t="s">
        <v>278</v>
      </c>
      <c r="C102" s="24" t="s">
        <v>279</v>
      </c>
      <c r="D102" s="24" t="s">
        <v>280</v>
      </c>
      <c r="E102" s="25">
        <v>9.0152999999999999</v>
      </c>
      <c r="F102" s="26">
        <v>243</v>
      </c>
      <c r="G102" s="27">
        <v>371</v>
      </c>
      <c r="H102" s="27">
        <v>3500</v>
      </c>
      <c r="I102" s="27">
        <v>118</v>
      </c>
      <c r="J102" s="27">
        <v>28700</v>
      </c>
      <c r="K102" s="27">
        <v>146</v>
      </c>
      <c r="L102" s="28"/>
      <c r="M102" s="28"/>
      <c r="N102" s="28"/>
      <c r="O102" s="28"/>
      <c r="P102" s="24"/>
    </row>
    <row r="103" spans="1:16">
      <c r="A103" s="17">
        <v>92</v>
      </c>
      <c r="B103" s="34" t="s">
        <v>281</v>
      </c>
      <c r="C103" s="34" t="s">
        <v>68</v>
      </c>
      <c r="D103" s="34" t="s">
        <v>282</v>
      </c>
      <c r="E103" s="35">
        <v>3.15</v>
      </c>
      <c r="F103" s="36">
        <v>250</v>
      </c>
      <c r="G103" s="37">
        <v>126</v>
      </c>
      <c r="H103" s="37">
        <v>6100</v>
      </c>
      <c r="I103" s="37">
        <v>91.8</v>
      </c>
      <c r="J103" s="37">
        <v>23000</v>
      </c>
      <c r="K103" s="37">
        <v>61</v>
      </c>
      <c r="L103" s="38">
        <v>3.8</v>
      </c>
      <c r="M103" s="38"/>
      <c r="N103" s="38">
        <v>31</v>
      </c>
      <c r="O103" s="38">
        <v>18</v>
      </c>
      <c r="P103" s="34" t="s">
        <v>89</v>
      </c>
    </row>
    <row r="104" spans="1:16">
      <c r="A104" s="39"/>
      <c r="B104" s="40" t="s">
        <v>283</v>
      </c>
      <c r="C104" s="41"/>
      <c r="D104" s="41"/>
      <c r="E104" s="42"/>
      <c r="F104" s="43"/>
      <c r="G104" s="44"/>
      <c r="H104" s="44"/>
      <c r="I104" s="44"/>
      <c r="J104" s="44"/>
      <c r="K104" s="44"/>
      <c r="L104" s="45"/>
      <c r="M104" s="45"/>
      <c r="N104" s="45"/>
      <c r="O104" s="45"/>
      <c r="P104" s="46"/>
    </row>
    <row r="105" spans="1:16">
      <c r="A105" s="17">
        <v>93</v>
      </c>
      <c r="B105" s="24" t="s">
        <v>284</v>
      </c>
      <c r="C105" s="24" t="s">
        <v>80</v>
      </c>
      <c r="D105" s="24" t="s">
        <v>285</v>
      </c>
      <c r="E105" s="25">
        <v>0.29116499999999995</v>
      </c>
      <c r="F105" s="26">
        <v>41.3</v>
      </c>
      <c r="G105" s="27">
        <v>70.5</v>
      </c>
      <c r="H105" s="27">
        <v>1720</v>
      </c>
      <c r="I105" s="27">
        <v>54.6</v>
      </c>
      <c r="J105" s="27">
        <v>22530</v>
      </c>
      <c r="K105" s="27">
        <v>13.3</v>
      </c>
      <c r="L105" s="28">
        <v>1.1000000000000001</v>
      </c>
      <c r="M105" s="28">
        <v>79</v>
      </c>
      <c r="N105" s="28"/>
      <c r="O105" s="28"/>
      <c r="P105" s="24"/>
    </row>
    <row r="106" spans="1:16">
      <c r="A106" s="17">
        <v>94</v>
      </c>
      <c r="B106" s="29" t="s">
        <v>286</v>
      </c>
      <c r="C106" s="29" t="s">
        <v>80</v>
      </c>
      <c r="D106" s="29" t="s">
        <v>287</v>
      </c>
      <c r="E106" s="30">
        <v>0.57425999999999999</v>
      </c>
      <c r="F106" s="31">
        <v>56.3</v>
      </c>
      <c r="G106" s="32">
        <v>102</v>
      </c>
      <c r="H106" s="32">
        <v>2125</v>
      </c>
      <c r="I106" s="32">
        <v>61.9</v>
      </c>
      <c r="J106" s="32">
        <v>3480</v>
      </c>
      <c r="K106" s="32">
        <v>19.5</v>
      </c>
      <c r="L106" s="33">
        <v>1.6</v>
      </c>
      <c r="M106" s="33">
        <v>115</v>
      </c>
      <c r="N106" s="33"/>
      <c r="O106" s="33"/>
      <c r="P106" s="29"/>
    </row>
    <row r="107" spans="1:16">
      <c r="A107" s="17">
        <v>95</v>
      </c>
      <c r="B107" s="24" t="s">
        <v>288</v>
      </c>
      <c r="C107" s="24" t="s">
        <v>80</v>
      </c>
      <c r="D107" s="24" t="s">
        <v>289</v>
      </c>
      <c r="E107" s="25">
        <v>1.0686719999999998</v>
      </c>
      <c r="F107" s="26">
        <v>73.599999999999994</v>
      </c>
      <c r="G107" s="27">
        <v>145.19999999999999</v>
      </c>
      <c r="H107" s="27">
        <v>2500</v>
      </c>
      <c r="I107" s="27">
        <v>70.599999999999994</v>
      </c>
      <c r="J107" s="27">
        <v>5193</v>
      </c>
      <c r="K107" s="27">
        <v>28</v>
      </c>
      <c r="L107" s="28">
        <v>2.4</v>
      </c>
      <c r="M107" s="28">
        <v>170</v>
      </c>
      <c r="N107" s="28">
        <v>19.7</v>
      </c>
      <c r="O107" s="28">
        <v>13</v>
      </c>
      <c r="P107" s="24" t="s">
        <v>70</v>
      </c>
    </row>
    <row r="108" spans="1:16">
      <c r="A108" s="17">
        <v>96</v>
      </c>
      <c r="B108" s="29" t="s">
        <v>290</v>
      </c>
      <c r="C108" s="29" t="s">
        <v>80</v>
      </c>
      <c r="D108" s="29" t="s">
        <v>291</v>
      </c>
      <c r="E108" s="30">
        <v>1.82548</v>
      </c>
      <c r="F108" s="31">
        <v>97.1</v>
      </c>
      <c r="G108" s="32">
        <v>188</v>
      </c>
      <c r="H108" s="32">
        <v>2780</v>
      </c>
      <c r="I108" s="32">
        <v>78.599999999999994</v>
      </c>
      <c r="J108" s="32">
        <v>7640</v>
      </c>
      <c r="K108" s="32">
        <v>40</v>
      </c>
      <c r="L108" s="33">
        <v>3.55</v>
      </c>
      <c r="M108" s="33">
        <v>271</v>
      </c>
      <c r="N108" s="33">
        <v>21.5</v>
      </c>
      <c r="O108" s="33">
        <v>14</v>
      </c>
      <c r="P108" s="29" t="s">
        <v>70</v>
      </c>
    </row>
    <row r="109" spans="1:16">
      <c r="A109" s="17">
        <v>97</v>
      </c>
      <c r="B109" s="24" t="s">
        <v>292</v>
      </c>
      <c r="C109" s="24" t="s">
        <v>80</v>
      </c>
      <c r="D109" s="24" t="s">
        <v>293</v>
      </c>
      <c r="E109" s="25">
        <v>3.2124999999999999</v>
      </c>
      <c r="F109" s="26">
        <v>125</v>
      </c>
      <c r="G109" s="27">
        <v>257</v>
      </c>
      <c r="H109" s="27">
        <v>3150</v>
      </c>
      <c r="I109" s="27">
        <v>92.1</v>
      </c>
      <c r="J109" s="27">
        <v>11500</v>
      </c>
      <c r="K109" s="27">
        <v>60</v>
      </c>
      <c r="L109" s="28">
        <v>5.3</v>
      </c>
      <c r="M109" s="28">
        <v>382</v>
      </c>
      <c r="N109" s="28">
        <v>26</v>
      </c>
      <c r="O109" s="28">
        <v>16</v>
      </c>
      <c r="P109" s="24" t="s">
        <v>70</v>
      </c>
    </row>
    <row r="110" spans="1:16">
      <c r="A110" s="17">
        <v>98</v>
      </c>
      <c r="B110" s="29" t="s">
        <v>294</v>
      </c>
      <c r="C110" s="29" t="s">
        <v>80</v>
      </c>
      <c r="D110" s="29" t="s">
        <v>295</v>
      </c>
      <c r="E110" s="30">
        <v>5.3375000000000004</v>
      </c>
      <c r="F110" s="31">
        <v>175</v>
      </c>
      <c r="G110" s="32">
        <v>305</v>
      </c>
      <c r="H110" s="32">
        <v>4000</v>
      </c>
      <c r="I110" s="32">
        <v>103</v>
      </c>
      <c r="J110" s="32">
        <v>18000</v>
      </c>
      <c r="K110" s="32">
        <v>94</v>
      </c>
      <c r="L110" s="33">
        <v>8.3000000000000007</v>
      </c>
      <c r="M110" s="33">
        <v>523</v>
      </c>
      <c r="N110" s="33">
        <v>30</v>
      </c>
      <c r="O110" s="33">
        <v>18</v>
      </c>
      <c r="P110" s="29" t="s">
        <v>70</v>
      </c>
    </row>
    <row r="111" spans="1:16">
      <c r="A111" s="17">
        <v>99</v>
      </c>
      <c r="B111" s="24" t="s">
        <v>296</v>
      </c>
      <c r="C111" s="24" t="s">
        <v>80</v>
      </c>
      <c r="D111" s="24" t="s">
        <v>297</v>
      </c>
      <c r="E111" s="25">
        <v>7.9874999999999998</v>
      </c>
      <c r="F111" s="26">
        <v>213</v>
      </c>
      <c r="G111" s="27">
        <v>375</v>
      </c>
      <c r="H111" s="27">
        <v>4440</v>
      </c>
      <c r="I111" s="27">
        <v>114</v>
      </c>
      <c r="J111" s="27">
        <v>24200</v>
      </c>
      <c r="K111" s="27">
        <v>124</v>
      </c>
      <c r="L111" s="28">
        <v>11.2</v>
      </c>
      <c r="M111" s="28">
        <v>682</v>
      </c>
      <c r="N111" s="28"/>
      <c r="O111" s="28"/>
      <c r="P111" s="24"/>
    </row>
    <row r="112" spans="1:16">
      <c r="A112" s="17">
        <v>100</v>
      </c>
      <c r="B112" s="29" t="s">
        <v>298</v>
      </c>
      <c r="C112" s="29" t="s">
        <v>279</v>
      </c>
      <c r="D112" s="29" t="s">
        <v>299</v>
      </c>
      <c r="E112" s="30">
        <v>11.536000000000001</v>
      </c>
      <c r="F112" s="31">
        <v>280</v>
      </c>
      <c r="G112" s="32">
        <v>412</v>
      </c>
      <c r="H112" s="32">
        <v>4200</v>
      </c>
      <c r="I112" s="32">
        <v>127</v>
      </c>
      <c r="J112" s="32">
        <v>35600</v>
      </c>
      <c r="K112" s="32">
        <v>180</v>
      </c>
      <c r="L112" s="33">
        <v>26</v>
      </c>
      <c r="M112" s="33"/>
      <c r="N112" s="33"/>
      <c r="O112" s="33"/>
      <c r="P112" s="29"/>
    </row>
    <row r="113" spans="1:16">
      <c r="A113" s="17">
        <v>101</v>
      </c>
      <c r="B113" s="53" t="s">
        <v>300</v>
      </c>
      <c r="C113" s="53" t="s">
        <v>279</v>
      </c>
      <c r="D113" s="53" t="s">
        <v>301</v>
      </c>
      <c r="E113" s="54">
        <v>17.406400000000001</v>
      </c>
      <c r="F113" s="55">
        <v>368</v>
      </c>
      <c r="G113" s="56">
        <v>473</v>
      </c>
      <c r="H113" s="56">
        <v>5000</v>
      </c>
      <c r="I113" s="56">
        <v>139</v>
      </c>
      <c r="J113" s="56">
        <v>51200</v>
      </c>
      <c r="K113" s="56">
        <v>260</v>
      </c>
      <c r="L113" s="57"/>
      <c r="M113" s="57"/>
      <c r="N113" s="57"/>
      <c r="O113" s="57"/>
      <c r="P113" s="53"/>
    </row>
    <row r="114" spans="1:16">
      <c r="A114" s="39"/>
      <c r="B114" s="40" t="s">
        <v>302</v>
      </c>
      <c r="C114" s="41"/>
      <c r="D114" s="41"/>
      <c r="E114" s="42"/>
      <c r="F114" s="43"/>
      <c r="G114" s="44"/>
      <c r="H114" s="44"/>
      <c r="I114" s="44"/>
      <c r="J114" s="44"/>
      <c r="K114" s="44"/>
      <c r="L114" s="45"/>
      <c r="M114" s="45"/>
      <c r="N114" s="45"/>
      <c r="O114" s="45"/>
      <c r="P114" s="46"/>
    </row>
    <row r="115" spans="1:16">
      <c r="A115" s="17">
        <v>102</v>
      </c>
      <c r="B115" s="24" t="s">
        <v>303</v>
      </c>
      <c r="C115" s="24" t="s">
        <v>218</v>
      </c>
      <c r="D115" s="24" t="s">
        <v>304</v>
      </c>
      <c r="E115" s="25">
        <v>0.57171800000000006</v>
      </c>
      <c r="F115" s="26">
        <v>67.900000000000006</v>
      </c>
      <c r="G115" s="27">
        <v>84.2</v>
      </c>
      <c r="H115" s="27">
        <v>3310</v>
      </c>
      <c r="I115" s="27">
        <v>49</v>
      </c>
      <c r="J115" s="27">
        <v>3277</v>
      </c>
      <c r="K115" s="27">
        <v>21</v>
      </c>
      <c r="L115" s="28">
        <v>1.3</v>
      </c>
      <c r="M115" s="28">
        <v>121</v>
      </c>
      <c r="N115" s="28"/>
      <c r="O115" s="28"/>
      <c r="P115" s="24"/>
    </row>
    <row r="116" spans="1:16">
      <c r="A116" s="17">
        <v>103</v>
      </c>
      <c r="B116" s="29" t="s">
        <v>305</v>
      </c>
      <c r="C116" s="29" t="s">
        <v>218</v>
      </c>
      <c r="D116" s="29" t="s">
        <v>306</v>
      </c>
      <c r="E116" s="30">
        <v>0.18529600000000002</v>
      </c>
      <c r="F116" s="31">
        <v>31.3</v>
      </c>
      <c r="G116" s="32">
        <v>59.2</v>
      </c>
      <c r="H116" s="32">
        <v>1600</v>
      </c>
      <c r="I116" s="32">
        <v>44.1</v>
      </c>
      <c r="J116" s="32">
        <v>1377</v>
      </c>
      <c r="K116" s="32">
        <v>9.6</v>
      </c>
      <c r="L116" s="33">
        <v>0.52</v>
      </c>
      <c r="M116" s="33">
        <v>50</v>
      </c>
      <c r="N116" s="33"/>
      <c r="O116" s="33"/>
      <c r="P116" s="29"/>
    </row>
    <row r="117" spans="1:16">
      <c r="A117" s="17">
        <v>104</v>
      </c>
      <c r="B117" s="34" t="s">
        <v>307</v>
      </c>
      <c r="C117" s="34" t="s">
        <v>218</v>
      </c>
      <c r="D117" s="34" t="s">
        <v>308</v>
      </c>
      <c r="E117" s="35">
        <v>0.88085900000000006</v>
      </c>
      <c r="F117" s="36">
        <v>70.3</v>
      </c>
      <c r="G117" s="37">
        <v>125.3</v>
      </c>
      <c r="H117" s="37">
        <v>2630</v>
      </c>
      <c r="I117" s="37">
        <v>64</v>
      </c>
      <c r="J117" s="37">
        <v>4498</v>
      </c>
      <c r="K117" s="37">
        <v>30</v>
      </c>
      <c r="L117" s="38">
        <v>1.7</v>
      </c>
      <c r="M117" s="38">
        <v>164</v>
      </c>
      <c r="N117" s="38"/>
      <c r="O117" s="38"/>
      <c r="P117" s="34"/>
    </row>
    <row r="118" spans="1:16">
      <c r="A118" s="39"/>
      <c r="B118" s="40" t="s">
        <v>309</v>
      </c>
      <c r="C118" s="41"/>
      <c r="D118" s="41"/>
      <c r="E118" s="42"/>
      <c r="F118" s="43"/>
      <c r="G118" s="44"/>
      <c r="H118" s="44"/>
      <c r="I118" s="44"/>
      <c r="J118" s="44"/>
      <c r="K118" s="44"/>
      <c r="L118" s="45"/>
      <c r="M118" s="45"/>
      <c r="N118" s="45"/>
      <c r="O118" s="45"/>
      <c r="P118" s="46"/>
    </row>
    <row r="119" spans="1:16">
      <c r="A119" s="17">
        <v>105</v>
      </c>
      <c r="B119" s="24" t="s">
        <v>310</v>
      </c>
      <c r="C119" s="24" t="s">
        <v>80</v>
      </c>
      <c r="D119" s="24" t="s">
        <v>311</v>
      </c>
      <c r="E119" s="25">
        <v>2.1840000000000002E-2</v>
      </c>
      <c r="F119" s="26">
        <v>14</v>
      </c>
      <c r="G119" s="27">
        <v>15.6</v>
      </c>
      <c r="H119" s="27">
        <v>680</v>
      </c>
      <c r="I119" s="27">
        <v>22.7</v>
      </c>
      <c r="J119" s="27">
        <v>318</v>
      </c>
      <c r="K119" s="27">
        <v>1.7</v>
      </c>
      <c r="L119" s="28">
        <v>0.08</v>
      </c>
      <c r="M119" s="28">
        <v>6.9</v>
      </c>
      <c r="N119" s="28">
        <v>5.9</v>
      </c>
      <c r="O119" s="28" t="s">
        <v>312</v>
      </c>
      <c r="P119" s="24" t="s">
        <v>89</v>
      </c>
    </row>
    <row r="120" spans="1:16">
      <c r="A120" s="17">
        <v>106</v>
      </c>
      <c r="B120" s="29" t="s">
        <v>313</v>
      </c>
      <c r="C120" s="29" t="s">
        <v>80</v>
      </c>
      <c r="D120" s="29" t="s">
        <v>314</v>
      </c>
      <c r="E120" s="30">
        <v>4.3133999999999999E-2</v>
      </c>
      <c r="F120" s="31">
        <v>23.7</v>
      </c>
      <c r="G120" s="32">
        <v>18.2</v>
      </c>
      <c r="H120" s="32">
        <v>1250</v>
      </c>
      <c r="I120" s="32">
        <v>22.4</v>
      </c>
      <c r="J120" s="32">
        <v>530</v>
      </c>
      <c r="K120" s="32">
        <v>3</v>
      </c>
      <c r="L120" s="33">
        <v>0.18</v>
      </c>
      <c r="M120" s="33">
        <v>16</v>
      </c>
      <c r="N120" s="33">
        <v>4.9000000000000004</v>
      </c>
      <c r="O120" s="33" t="s">
        <v>312</v>
      </c>
      <c r="P120" s="29" t="s">
        <v>89</v>
      </c>
    </row>
    <row r="121" spans="1:16">
      <c r="A121" s="17">
        <v>107</v>
      </c>
      <c r="B121" s="24" t="s">
        <v>315</v>
      </c>
      <c r="C121" s="24" t="s">
        <v>80</v>
      </c>
      <c r="D121" s="24" t="s">
        <v>316</v>
      </c>
      <c r="E121" s="25">
        <v>9.5160000000000008E-2</v>
      </c>
      <c r="F121" s="26">
        <v>36.6</v>
      </c>
      <c r="G121" s="27">
        <v>26</v>
      </c>
      <c r="H121" s="27">
        <v>1600</v>
      </c>
      <c r="I121" s="27">
        <v>28.6</v>
      </c>
      <c r="J121" s="27">
        <v>1050</v>
      </c>
      <c r="K121" s="27">
        <v>5.5</v>
      </c>
      <c r="L121" s="28">
        <v>0.41</v>
      </c>
      <c r="M121" s="28">
        <v>27</v>
      </c>
      <c r="N121" s="28">
        <v>6.4</v>
      </c>
      <c r="O121" s="28" t="s">
        <v>312</v>
      </c>
      <c r="P121" s="24" t="s">
        <v>89</v>
      </c>
    </row>
    <row r="122" spans="1:16">
      <c r="A122" s="17">
        <v>108</v>
      </c>
      <c r="B122" s="29" t="s">
        <v>317</v>
      </c>
      <c r="C122" s="29" t="s">
        <v>80</v>
      </c>
      <c r="D122" s="29" t="s">
        <v>318</v>
      </c>
      <c r="E122" s="30">
        <v>0.31296000000000002</v>
      </c>
      <c r="F122" s="31">
        <v>64</v>
      </c>
      <c r="G122" s="32">
        <v>48.9</v>
      </c>
      <c r="H122" s="32">
        <v>1950</v>
      </c>
      <c r="I122" s="32">
        <v>38</v>
      </c>
      <c r="J122" s="32">
        <v>2430</v>
      </c>
      <c r="K122" s="32">
        <v>13</v>
      </c>
      <c r="L122" s="33">
        <v>0.97</v>
      </c>
      <c r="M122" s="33">
        <v>67</v>
      </c>
      <c r="N122" s="33">
        <v>9.15</v>
      </c>
      <c r="O122" s="33" t="s">
        <v>319</v>
      </c>
      <c r="P122" s="29" t="s">
        <v>89</v>
      </c>
    </row>
    <row r="123" spans="1:16">
      <c r="A123" s="17">
        <v>109</v>
      </c>
      <c r="B123" s="24" t="s">
        <v>320</v>
      </c>
      <c r="C123" s="24" t="s">
        <v>80</v>
      </c>
      <c r="D123" s="24" t="s">
        <v>321</v>
      </c>
      <c r="E123" s="25">
        <v>0.68110000000000004</v>
      </c>
      <c r="F123" s="26">
        <v>98</v>
      </c>
      <c r="G123" s="27">
        <v>69.5</v>
      </c>
      <c r="H123" s="27">
        <v>3630</v>
      </c>
      <c r="I123" s="27">
        <v>44</v>
      </c>
      <c r="J123" s="27">
        <v>4310</v>
      </c>
      <c r="K123" s="27">
        <v>23</v>
      </c>
      <c r="L123" s="28">
        <v>1.8</v>
      </c>
      <c r="M123" s="28">
        <v>130</v>
      </c>
      <c r="N123" s="28">
        <v>10.75</v>
      </c>
      <c r="O123" s="28" t="s">
        <v>114</v>
      </c>
      <c r="P123" s="24" t="s">
        <v>89</v>
      </c>
    </row>
    <row r="124" spans="1:16">
      <c r="A124" s="17">
        <v>110</v>
      </c>
      <c r="B124" s="29" t="s">
        <v>322</v>
      </c>
      <c r="C124" s="29" t="s">
        <v>80</v>
      </c>
      <c r="D124" s="29" t="s">
        <v>323</v>
      </c>
      <c r="E124" s="30">
        <v>1.54</v>
      </c>
      <c r="F124" s="31">
        <v>140</v>
      </c>
      <c r="G124" s="32">
        <v>110</v>
      </c>
      <c r="H124" s="32">
        <v>4150</v>
      </c>
      <c r="I124" s="32">
        <v>56.9</v>
      </c>
      <c r="J124" s="32">
        <v>7960</v>
      </c>
      <c r="K124" s="32">
        <v>42</v>
      </c>
      <c r="L124" s="33">
        <v>3.3</v>
      </c>
      <c r="M124" s="33">
        <v>344</v>
      </c>
      <c r="N124" s="33">
        <v>14.8</v>
      </c>
      <c r="O124" s="33" t="s">
        <v>324</v>
      </c>
      <c r="P124" s="29" t="s">
        <v>89</v>
      </c>
    </row>
    <row r="125" spans="1:16">
      <c r="A125" s="17">
        <v>111</v>
      </c>
      <c r="B125" s="53" t="s">
        <v>325</v>
      </c>
      <c r="C125" s="53" t="s">
        <v>80</v>
      </c>
      <c r="D125" s="53" t="s">
        <v>326</v>
      </c>
      <c r="E125" s="54">
        <v>2.9140000000000001</v>
      </c>
      <c r="F125" s="55">
        <v>188</v>
      </c>
      <c r="G125" s="56">
        <v>155</v>
      </c>
      <c r="H125" s="56">
        <v>4600</v>
      </c>
      <c r="I125" s="56">
        <v>69</v>
      </c>
      <c r="J125" s="56">
        <v>13000</v>
      </c>
      <c r="K125" s="56">
        <v>70</v>
      </c>
      <c r="L125" s="57">
        <v>4.75</v>
      </c>
      <c r="M125" s="57">
        <v>376</v>
      </c>
      <c r="N125" s="57">
        <v>18.8</v>
      </c>
      <c r="O125" s="57" t="s">
        <v>114</v>
      </c>
      <c r="P125" s="53" t="s">
        <v>89</v>
      </c>
    </row>
    <row r="126" spans="1:16">
      <c r="A126" s="39"/>
      <c r="B126" s="40" t="s">
        <v>327</v>
      </c>
      <c r="C126" s="41"/>
      <c r="D126" s="41"/>
      <c r="E126" s="42"/>
      <c r="F126" s="43"/>
      <c r="G126" s="44"/>
      <c r="H126" s="44"/>
      <c r="I126" s="44"/>
      <c r="J126" s="44"/>
      <c r="K126" s="44"/>
      <c r="L126" s="45"/>
      <c r="M126" s="45"/>
      <c r="N126" s="45"/>
      <c r="O126" s="45"/>
      <c r="P126" s="46"/>
    </row>
    <row r="127" spans="1:16">
      <c r="A127" s="17">
        <v>112</v>
      </c>
      <c r="B127" s="24" t="s">
        <v>328</v>
      </c>
      <c r="C127" s="24" t="s">
        <v>68</v>
      </c>
      <c r="D127" s="24" t="s">
        <v>329</v>
      </c>
      <c r="E127" s="25">
        <v>3.7400000000000003E-2</v>
      </c>
      <c r="F127" s="26">
        <v>17</v>
      </c>
      <c r="G127" s="27">
        <v>22</v>
      </c>
      <c r="H127" s="27">
        <v>1750</v>
      </c>
      <c r="I127" s="27">
        <v>22.5</v>
      </c>
      <c r="J127" s="27">
        <v>495</v>
      </c>
      <c r="K127" s="27">
        <v>2.5</v>
      </c>
      <c r="L127" s="28"/>
      <c r="M127" s="28"/>
      <c r="N127" s="28">
        <v>4</v>
      </c>
      <c r="O127" s="28">
        <v>12</v>
      </c>
      <c r="P127" s="24" t="s">
        <v>89</v>
      </c>
    </row>
    <row r="128" spans="1:16">
      <c r="A128" s="17">
        <v>113</v>
      </c>
      <c r="B128" s="29" t="s">
        <v>330</v>
      </c>
      <c r="C128" s="29" t="s">
        <v>68</v>
      </c>
      <c r="D128" s="29" t="s">
        <v>331</v>
      </c>
      <c r="E128" s="30">
        <v>0.10665240000000002</v>
      </c>
      <c r="F128" s="31">
        <v>37.200000000000003</v>
      </c>
      <c r="G128" s="32">
        <v>28.67</v>
      </c>
      <c r="H128" s="32">
        <v>2400</v>
      </c>
      <c r="I128" s="32">
        <v>28.7</v>
      </c>
      <c r="J128" s="32">
        <v>1070</v>
      </c>
      <c r="K128" s="32">
        <v>5</v>
      </c>
      <c r="L128" s="33" t="s">
        <v>332</v>
      </c>
      <c r="M128" s="33"/>
      <c r="N128" s="33">
        <v>6</v>
      </c>
      <c r="O128" s="33">
        <v>6</v>
      </c>
      <c r="P128" s="29" t="s">
        <v>89</v>
      </c>
    </row>
    <row r="129" spans="1:16">
      <c r="A129" s="17">
        <v>114</v>
      </c>
      <c r="B129" s="53" t="s">
        <v>333</v>
      </c>
      <c r="C129" s="53" t="s">
        <v>68</v>
      </c>
      <c r="D129" s="53" t="s">
        <v>334</v>
      </c>
      <c r="E129" s="54">
        <v>0.18464160000000002</v>
      </c>
      <c r="F129" s="55">
        <v>57.2</v>
      </c>
      <c r="G129" s="56">
        <v>32.28</v>
      </c>
      <c r="H129" s="56">
        <v>3560</v>
      </c>
      <c r="I129" s="56">
        <v>31.6</v>
      </c>
      <c r="J129" s="56">
        <v>1810</v>
      </c>
      <c r="K129" s="56">
        <v>9</v>
      </c>
      <c r="L129" s="57" t="s">
        <v>335</v>
      </c>
      <c r="M129" s="57"/>
      <c r="N129" s="57">
        <v>5.16</v>
      </c>
      <c r="O129" s="57">
        <v>10</v>
      </c>
      <c r="P129" s="53" t="s">
        <v>89</v>
      </c>
    </row>
    <row r="130" spans="1:16">
      <c r="A130" s="17">
        <v>115</v>
      </c>
      <c r="B130" s="29" t="s">
        <v>336</v>
      </c>
      <c r="C130" s="29" t="s">
        <v>68</v>
      </c>
      <c r="D130" s="29" t="s">
        <v>337</v>
      </c>
      <c r="E130" s="30">
        <v>0.36099360000000003</v>
      </c>
      <c r="F130" s="31">
        <v>58.3</v>
      </c>
      <c r="G130" s="32">
        <v>61.92</v>
      </c>
      <c r="H130" s="32">
        <v>2900</v>
      </c>
      <c r="I130" s="32">
        <v>45.1</v>
      </c>
      <c r="J130" s="32">
        <v>2630</v>
      </c>
      <c r="K130" s="32">
        <v>13</v>
      </c>
      <c r="L130" s="33" t="s">
        <v>338</v>
      </c>
      <c r="M130" s="33"/>
      <c r="N130" s="33">
        <v>11.76</v>
      </c>
      <c r="O130" s="33">
        <v>10</v>
      </c>
      <c r="P130" s="29" t="s">
        <v>89</v>
      </c>
    </row>
    <row r="131" spans="1:16">
      <c r="A131" s="17">
        <v>116</v>
      </c>
      <c r="B131" s="53" t="s">
        <v>339</v>
      </c>
      <c r="C131" s="53" t="s">
        <v>68</v>
      </c>
      <c r="D131" s="53" t="s">
        <v>340</v>
      </c>
      <c r="E131" s="54">
        <v>0.88644599999999996</v>
      </c>
      <c r="F131" s="55">
        <v>111</v>
      </c>
      <c r="G131" s="56">
        <v>79.86</v>
      </c>
      <c r="H131" s="56">
        <v>4140</v>
      </c>
      <c r="I131" s="56">
        <v>50.2</v>
      </c>
      <c r="J131" s="56">
        <v>5570</v>
      </c>
      <c r="K131" s="56">
        <v>30</v>
      </c>
      <c r="L131" s="57" t="s">
        <v>341</v>
      </c>
      <c r="M131" s="57"/>
      <c r="N131" s="57">
        <v>10.8</v>
      </c>
      <c r="O131" s="57">
        <v>10</v>
      </c>
      <c r="P131" s="53" t="s">
        <v>89</v>
      </c>
    </row>
    <row r="132" spans="1:16">
      <c r="A132" s="39"/>
      <c r="B132" s="40" t="s">
        <v>342</v>
      </c>
      <c r="C132" s="41"/>
      <c r="D132" s="41"/>
      <c r="E132" s="42"/>
      <c r="F132" s="43"/>
      <c r="G132" s="44"/>
      <c r="H132" s="44"/>
      <c r="I132" s="44"/>
      <c r="J132" s="44"/>
      <c r="K132" s="44"/>
      <c r="L132" s="45"/>
      <c r="M132" s="45"/>
      <c r="N132" s="45"/>
      <c r="O132" s="45"/>
      <c r="P132" s="46"/>
    </row>
    <row r="133" spans="1:16">
      <c r="A133" s="17">
        <v>117</v>
      </c>
      <c r="B133" s="24" t="s">
        <v>343</v>
      </c>
      <c r="C133" s="24" t="s">
        <v>218</v>
      </c>
      <c r="D133" s="24" t="s">
        <v>344</v>
      </c>
      <c r="E133" s="25">
        <v>0.29139999999999999</v>
      </c>
      <c r="F133" s="26">
        <v>62</v>
      </c>
      <c r="G133" s="27">
        <v>47</v>
      </c>
      <c r="H133" s="27">
        <v>3880</v>
      </c>
      <c r="I133" s="27">
        <v>37.4</v>
      </c>
      <c r="J133" s="27">
        <v>2310</v>
      </c>
      <c r="K133" s="27">
        <v>13</v>
      </c>
      <c r="L133" s="28">
        <v>0.84</v>
      </c>
      <c r="M133" s="28">
        <v>70</v>
      </c>
      <c r="N133" s="28">
        <v>11.9</v>
      </c>
      <c r="O133" s="28">
        <v>12</v>
      </c>
      <c r="P133" s="24" t="s">
        <v>89</v>
      </c>
    </row>
    <row r="134" spans="1:16">
      <c r="A134" s="17">
        <v>118</v>
      </c>
      <c r="B134" s="53" t="s">
        <v>345</v>
      </c>
      <c r="C134" s="53" t="s">
        <v>218</v>
      </c>
      <c r="D134" s="53" t="s">
        <v>346</v>
      </c>
      <c r="E134" s="54">
        <v>0.40795999999999999</v>
      </c>
      <c r="F134" s="55">
        <v>62</v>
      </c>
      <c r="G134" s="56">
        <v>65.8</v>
      </c>
      <c r="H134" s="56">
        <v>3150</v>
      </c>
      <c r="I134" s="56">
        <v>45.7</v>
      </c>
      <c r="J134" s="56">
        <v>2790</v>
      </c>
      <c r="K134" s="56">
        <v>15</v>
      </c>
      <c r="L134" s="57">
        <v>1.02</v>
      </c>
      <c r="M134" s="57">
        <v>92</v>
      </c>
      <c r="N134" s="57">
        <v>11.9</v>
      </c>
      <c r="O134" s="57">
        <v>12</v>
      </c>
      <c r="P134" s="53" t="s">
        <v>89</v>
      </c>
    </row>
    <row r="135" spans="1:16">
      <c r="A135" s="17">
        <v>119</v>
      </c>
      <c r="B135" s="29" t="s">
        <v>347</v>
      </c>
      <c r="C135" s="29" t="s">
        <v>218</v>
      </c>
      <c r="D135" s="29" t="s">
        <v>348</v>
      </c>
      <c r="E135" s="30">
        <v>0.71875999999999995</v>
      </c>
      <c r="F135" s="31">
        <v>119</v>
      </c>
      <c r="G135" s="32">
        <v>60.4</v>
      </c>
      <c r="H135" s="32">
        <v>6170</v>
      </c>
      <c r="I135" s="32">
        <v>46.3</v>
      </c>
      <c r="J135" s="32">
        <v>5490</v>
      </c>
      <c r="K135" s="32">
        <v>31</v>
      </c>
      <c r="L135" s="33">
        <v>1.94</v>
      </c>
      <c r="M135" s="33">
        <v>170</v>
      </c>
      <c r="N135" s="33">
        <v>13.6</v>
      </c>
      <c r="O135" s="33">
        <v>12</v>
      </c>
      <c r="P135" s="29" t="s">
        <v>89</v>
      </c>
    </row>
    <row r="136" spans="1:16">
      <c r="A136" s="17">
        <v>120</v>
      </c>
      <c r="B136" s="53" t="s">
        <v>349</v>
      </c>
      <c r="C136" s="53" t="s">
        <v>218</v>
      </c>
      <c r="D136" s="53" t="s">
        <v>350</v>
      </c>
      <c r="E136" s="54">
        <v>0.9971000000000001</v>
      </c>
      <c r="F136" s="55">
        <v>118</v>
      </c>
      <c r="G136" s="56">
        <v>84.5</v>
      </c>
      <c r="H136" s="56">
        <v>5250</v>
      </c>
      <c r="I136" s="56">
        <v>55.5</v>
      </c>
      <c r="J136" s="56">
        <v>6530</v>
      </c>
      <c r="K136" s="56">
        <v>36</v>
      </c>
      <c r="L136" s="57">
        <v>2.3199999999999998</v>
      </c>
      <c r="M136" s="57">
        <v>195</v>
      </c>
      <c r="N136" s="57">
        <v>13.6</v>
      </c>
      <c r="O136" s="57">
        <v>12</v>
      </c>
      <c r="P136" s="53" t="s">
        <v>89</v>
      </c>
    </row>
    <row r="137" spans="1:16">
      <c r="A137" s="17">
        <v>121</v>
      </c>
      <c r="B137" s="29" t="s">
        <v>351</v>
      </c>
      <c r="C137" s="29" t="s">
        <v>218</v>
      </c>
      <c r="D137" s="29" t="s">
        <v>352</v>
      </c>
      <c r="E137" s="30">
        <v>1.3736000000000002</v>
      </c>
      <c r="F137" s="31">
        <v>170</v>
      </c>
      <c r="G137" s="32">
        <v>80.8</v>
      </c>
      <c r="H137" s="32">
        <v>7310</v>
      </c>
      <c r="I137" s="32">
        <v>55.5</v>
      </c>
      <c r="J137" s="32">
        <v>9420</v>
      </c>
      <c r="K137" s="32">
        <v>42</v>
      </c>
      <c r="L137" s="33">
        <v>2.92</v>
      </c>
      <c r="M137" s="33">
        <v>232</v>
      </c>
      <c r="N137" s="33"/>
      <c r="O137" s="33"/>
      <c r="P137" s="29"/>
    </row>
    <row r="138" spans="1:16">
      <c r="A138" s="17">
        <v>122</v>
      </c>
      <c r="B138" s="53" t="s">
        <v>353</v>
      </c>
      <c r="C138" s="53" t="s">
        <v>218</v>
      </c>
      <c r="D138" s="53" t="s">
        <v>354</v>
      </c>
      <c r="E138" s="54">
        <v>2.40856</v>
      </c>
      <c r="F138" s="55">
        <v>161</v>
      </c>
      <c r="G138" s="56">
        <v>149.6</v>
      </c>
      <c r="H138" s="56">
        <v>5140</v>
      </c>
      <c r="I138" s="56">
        <v>74.599999999999994</v>
      </c>
      <c r="J138" s="56">
        <v>11970</v>
      </c>
      <c r="K138" s="56">
        <v>55</v>
      </c>
      <c r="L138" s="57">
        <v>3.92</v>
      </c>
      <c r="M138" s="57">
        <v>331</v>
      </c>
      <c r="N138" s="57">
        <v>18.5</v>
      </c>
      <c r="O138" s="57">
        <v>12</v>
      </c>
      <c r="P138" s="53" t="s">
        <v>89</v>
      </c>
    </row>
    <row r="139" spans="1:16">
      <c r="A139" s="17">
        <v>123</v>
      </c>
      <c r="B139" s="29" t="s">
        <v>355</v>
      </c>
      <c r="C139" s="29" t="s">
        <v>218</v>
      </c>
      <c r="D139" s="29" t="s">
        <v>356</v>
      </c>
      <c r="E139" s="30">
        <v>4.32376</v>
      </c>
      <c r="F139" s="31">
        <v>196</v>
      </c>
      <c r="G139" s="32">
        <v>220.6</v>
      </c>
      <c r="H139" s="32">
        <v>4860</v>
      </c>
      <c r="I139" s="32">
        <v>87.9</v>
      </c>
      <c r="J139" s="32">
        <v>19260</v>
      </c>
      <c r="K139" s="32">
        <v>73</v>
      </c>
      <c r="L139" s="33">
        <v>5.27</v>
      </c>
      <c r="M139" s="33">
        <v>452</v>
      </c>
      <c r="N139" s="33"/>
      <c r="O139" s="33"/>
      <c r="P139" s="29"/>
    </row>
    <row r="140" spans="1:16">
      <c r="A140" s="17">
        <v>124</v>
      </c>
      <c r="B140" s="53" t="s">
        <v>357</v>
      </c>
      <c r="C140" s="53" t="s">
        <v>218</v>
      </c>
      <c r="D140" s="53" t="s">
        <v>358</v>
      </c>
      <c r="E140" s="54">
        <v>6.5526</v>
      </c>
      <c r="F140" s="55">
        <v>201</v>
      </c>
      <c r="G140" s="56">
        <v>326</v>
      </c>
      <c r="H140" s="56">
        <v>4300</v>
      </c>
      <c r="I140" s="56">
        <v>101.9</v>
      </c>
      <c r="J140" s="56">
        <v>20450</v>
      </c>
      <c r="K140" s="56">
        <v>95</v>
      </c>
      <c r="L140" s="57">
        <v>6.56</v>
      </c>
      <c r="M140" s="57">
        <v>596</v>
      </c>
      <c r="N140" s="57"/>
      <c r="O140" s="57"/>
      <c r="P140" s="53"/>
    </row>
    <row r="141" spans="1:16">
      <c r="A141" s="17">
        <v>125</v>
      </c>
      <c r="B141" s="34" t="s">
        <v>359</v>
      </c>
      <c r="C141" s="34" t="s">
        <v>218</v>
      </c>
      <c r="D141" s="34" t="s">
        <v>360</v>
      </c>
      <c r="E141" s="35">
        <v>14.202400000000001</v>
      </c>
      <c r="F141" s="36">
        <v>328</v>
      </c>
      <c r="G141" s="37">
        <v>433</v>
      </c>
      <c r="H141" s="37">
        <v>6720</v>
      </c>
      <c r="I141" s="37">
        <v>113</v>
      </c>
      <c r="J141" s="37">
        <v>37238</v>
      </c>
      <c r="K141" s="37">
        <v>195</v>
      </c>
      <c r="L141" s="38">
        <v>6.4</v>
      </c>
      <c r="M141" s="38">
        <v>1045</v>
      </c>
      <c r="N141" s="38"/>
      <c r="O141" s="38"/>
      <c r="P141" s="34"/>
    </row>
    <row r="142" spans="1:16">
      <c r="A142" s="39"/>
      <c r="B142" s="40" t="s">
        <v>361</v>
      </c>
      <c r="C142" s="41"/>
      <c r="D142" s="41"/>
      <c r="E142" s="42"/>
      <c r="F142" s="43"/>
      <c r="G142" s="44"/>
      <c r="H142" s="44"/>
      <c r="I142" s="44"/>
      <c r="J142" s="44"/>
      <c r="K142" s="44"/>
      <c r="L142" s="45"/>
      <c r="M142" s="45"/>
      <c r="N142" s="45"/>
      <c r="O142" s="45"/>
      <c r="P142" s="46"/>
    </row>
    <row r="143" spans="1:16">
      <c r="A143" s="17">
        <v>126</v>
      </c>
      <c r="B143" s="53" t="s">
        <v>362</v>
      </c>
      <c r="C143" s="53" t="s">
        <v>80</v>
      </c>
      <c r="D143" s="53" t="s">
        <v>363</v>
      </c>
      <c r="E143" s="54">
        <v>2.5064799999999998E-2</v>
      </c>
      <c r="F143" s="55">
        <v>7.76</v>
      </c>
      <c r="G143" s="56">
        <v>32.299999999999997</v>
      </c>
      <c r="H143" s="56">
        <v>560</v>
      </c>
      <c r="I143" s="56">
        <v>31.4</v>
      </c>
      <c r="J143" s="56">
        <v>243</v>
      </c>
      <c r="K143" s="56">
        <v>1.2</v>
      </c>
      <c r="L143" s="57">
        <v>0.12</v>
      </c>
      <c r="M143" s="57"/>
      <c r="N143" s="57"/>
      <c r="O143" s="57"/>
      <c r="P143" s="53"/>
    </row>
    <row r="144" spans="1:16">
      <c r="A144" s="17">
        <v>127</v>
      </c>
      <c r="B144" s="29" t="s">
        <v>364</v>
      </c>
      <c r="C144" s="29" t="s">
        <v>80</v>
      </c>
      <c r="D144" s="29" t="s">
        <v>365</v>
      </c>
      <c r="E144" s="30">
        <v>2.6928000000000004E-2</v>
      </c>
      <c r="F144" s="31">
        <v>7.65</v>
      </c>
      <c r="G144" s="32">
        <v>35.200000000000003</v>
      </c>
      <c r="H144" s="32">
        <v>500</v>
      </c>
      <c r="I144" s="32">
        <v>34.1</v>
      </c>
      <c r="J144" s="32">
        <v>261</v>
      </c>
      <c r="K144" s="32">
        <v>1.3</v>
      </c>
      <c r="L144" s="33">
        <v>0.14000000000000001</v>
      </c>
      <c r="M144" s="33"/>
      <c r="N144" s="33"/>
      <c r="O144" s="33"/>
      <c r="P144" s="29"/>
    </row>
    <row r="145" spans="1:16">
      <c r="A145" s="17">
        <v>128</v>
      </c>
      <c r="B145" s="53" t="s">
        <v>366</v>
      </c>
      <c r="C145" s="53" t="s">
        <v>367</v>
      </c>
      <c r="D145" s="53" t="s">
        <v>368</v>
      </c>
      <c r="E145" s="54">
        <v>3.2680000000000001E-2</v>
      </c>
      <c r="F145" s="55">
        <v>8.6</v>
      </c>
      <c r="G145" s="56">
        <v>38</v>
      </c>
      <c r="H145" s="56">
        <v>515</v>
      </c>
      <c r="I145" s="56">
        <v>35.700000000000003</v>
      </c>
      <c r="J145" s="56">
        <v>300</v>
      </c>
      <c r="K145" s="56">
        <v>1.5</v>
      </c>
      <c r="L145" s="57">
        <v>0.15</v>
      </c>
      <c r="M145" s="57"/>
      <c r="N145" s="57"/>
      <c r="O145" s="57"/>
      <c r="P145" s="53"/>
    </row>
    <row r="146" spans="1:16">
      <c r="A146" s="17">
        <v>129</v>
      </c>
      <c r="B146" s="29" t="s">
        <v>369</v>
      </c>
      <c r="C146" s="29" t="s">
        <v>367</v>
      </c>
      <c r="D146" s="29" t="s">
        <v>370</v>
      </c>
      <c r="E146" s="30">
        <v>7.3656000000000013E-2</v>
      </c>
      <c r="F146" s="31">
        <v>12.4</v>
      </c>
      <c r="G146" s="32">
        <v>59.4</v>
      </c>
      <c r="H146" s="32">
        <v>720</v>
      </c>
      <c r="I146" s="32">
        <v>40.5</v>
      </c>
      <c r="J146" s="32">
        <v>505</v>
      </c>
      <c r="K146" s="32">
        <v>2.5</v>
      </c>
      <c r="L146" s="33">
        <v>0.26</v>
      </c>
      <c r="M146" s="33"/>
      <c r="N146" s="33"/>
      <c r="O146" s="33"/>
      <c r="P146" s="29"/>
    </row>
    <row r="147" spans="1:16">
      <c r="A147" s="17">
        <v>130</v>
      </c>
      <c r="B147" s="53" t="s">
        <v>371</v>
      </c>
      <c r="C147" s="53" t="s">
        <v>80</v>
      </c>
      <c r="D147" s="53" t="s">
        <v>372</v>
      </c>
      <c r="E147" s="54">
        <v>0.137409</v>
      </c>
      <c r="F147" s="55">
        <v>16.3</v>
      </c>
      <c r="G147" s="56">
        <v>84.3</v>
      </c>
      <c r="H147" s="56">
        <v>800</v>
      </c>
      <c r="I147" s="56">
        <v>49.2</v>
      </c>
      <c r="J147" s="56">
        <v>803</v>
      </c>
      <c r="K147" s="56">
        <v>4</v>
      </c>
      <c r="L147" s="57">
        <v>0.4</v>
      </c>
      <c r="M147" s="57"/>
      <c r="N147" s="57"/>
      <c r="O147" s="57"/>
      <c r="P147" s="53"/>
    </row>
    <row r="148" spans="1:16">
      <c r="A148" s="17">
        <v>131</v>
      </c>
      <c r="B148" s="29" t="s">
        <v>373</v>
      </c>
      <c r="C148" s="29" t="s">
        <v>80</v>
      </c>
      <c r="D148" s="29" t="s">
        <v>374</v>
      </c>
      <c r="E148" s="30">
        <v>0.20442500000000002</v>
      </c>
      <c r="F148" s="31">
        <v>32.5</v>
      </c>
      <c r="G148" s="32">
        <v>62.9</v>
      </c>
      <c r="H148" s="32">
        <v>1400</v>
      </c>
      <c r="I148" s="32">
        <v>50.5</v>
      </c>
      <c r="J148" s="32">
        <v>1640</v>
      </c>
      <c r="K148" s="32">
        <v>8.5</v>
      </c>
      <c r="L148" s="33">
        <v>0.83</v>
      </c>
      <c r="M148" s="33"/>
      <c r="N148" s="33"/>
      <c r="O148" s="33"/>
      <c r="P148" s="29"/>
    </row>
    <row r="149" spans="1:16">
      <c r="A149" s="17">
        <v>132</v>
      </c>
      <c r="B149" s="53" t="s">
        <v>375</v>
      </c>
      <c r="C149" s="53" t="s">
        <v>80</v>
      </c>
      <c r="D149" s="53" t="s">
        <v>376</v>
      </c>
      <c r="E149" s="54">
        <v>0.21213499999999999</v>
      </c>
      <c r="F149" s="55">
        <v>31.9</v>
      </c>
      <c r="G149" s="56">
        <v>66.5</v>
      </c>
      <c r="H149" s="56">
        <v>1360</v>
      </c>
      <c r="I149" s="56">
        <v>51.7</v>
      </c>
      <c r="J149" s="56">
        <v>1650</v>
      </c>
      <c r="K149" s="56">
        <v>8.6</v>
      </c>
      <c r="L149" s="57">
        <v>0.83</v>
      </c>
      <c r="M149" s="57"/>
      <c r="N149" s="57"/>
      <c r="O149" s="57"/>
      <c r="P149" s="53"/>
    </row>
    <row r="150" spans="1:16">
      <c r="A150" s="17">
        <v>133</v>
      </c>
      <c r="B150" s="29" t="s">
        <v>377</v>
      </c>
      <c r="C150" s="29" t="s">
        <v>367</v>
      </c>
      <c r="D150" s="29" t="s">
        <v>378</v>
      </c>
      <c r="E150" s="30">
        <v>0.20832000000000003</v>
      </c>
      <c r="F150" s="31">
        <v>24.8</v>
      </c>
      <c r="G150" s="32">
        <v>84</v>
      </c>
      <c r="H150" s="32">
        <v>1100</v>
      </c>
      <c r="I150" s="32">
        <v>50</v>
      </c>
      <c r="J150" s="32">
        <v>1310</v>
      </c>
      <c r="K150" s="32">
        <v>6.7</v>
      </c>
      <c r="L150" s="33">
        <v>0.66</v>
      </c>
      <c r="M150" s="33"/>
      <c r="N150" s="33"/>
      <c r="O150" s="33"/>
      <c r="P150" s="29"/>
    </row>
    <row r="151" spans="1:16">
      <c r="A151" s="17">
        <v>134</v>
      </c>
      <c r="B151" s="53" t="s">
        <v>379</v>
      </c>
      <c r="C151" s="53" t="s">
        <v>80</v>
      </c>
      <c r="D151" s="53" t="s">
        <v>380</v>
      </c>
      <c r="E151" s="54">
        <v>0.51647999999999994</v>
      </c>
      <c r="F151" s="55">
        <v>26.9</v>
      </c>
      <c r="G151" s="56">
        <v>192</v>
      </c>
      <c r="H151" s="56">
        <v>750</v>
      </c>
      <c r="I151" s="56">
        <v>78.3</v>
      </c>
      <c r="J151" s="56">
        <v>2100</v>
      </c>
      <c r="K151" s="56">
        <v>10</v>
      </c>
      <c r="L151" s="57">
        <v>1.06</v>
      </c>
      <c r="M151" s="57"/>
      <c r="N151" s="57"/>
      <c r="O151" s="57"/>
      <c r="P151" s="53"/>
    </row>
    <row r="152" spans="1:16">
      <c r="A152" s="17">
        <v>135</v>
      </c>
      <c r="B152" s="29" t="s">
        <v>381</v>
      </c>
      <c r="C152" s="29" t="s">
        <v>367</v>
      </c>
      <c r="D152" s="29" t="s">
        <v>382</v>
      </c>
      <c r="E152" s="30">
        <v>0.69480000000000008</v>
      </c>
      <c r="F152" s="31">
        <v>36</v>
      </c>
      <c r="G152" s="32">
        <v>193</v>
      </c>
      <c r="H152" s="32">
        <v>980</v>
      </c>
      <c r="I152" s="32">
        <v>83.2</v>
      </c>
      <c r="J152" s="32">
        <v>2990</v>
      </c>
      <c r="K152" s="32">
        <v>15</v>
      </c>
      <c r="L152" s="33">
        <v>1.5</v>
      </c>
      <c r="M152" s="33"/>
      <c r="N152" s="33"/>
      <c r="O152" s="33"/>
      <c r="P152" s="29"/>
    </row>
    <row r="153" spans="1:16">
      <c r="A153" s="17">
        <v>136</v>
      </c>
      <c r="B153" s="53" t="s">
        <v>383</v>
      </c>
      <c r="C153" s="53" t="s">
        <v>80</v>
      </c>
      <c r="D153" s="53" t="s">
        <v>384</v>
      </c>
      <c r="E153" s="54">
        <v>0.56159999999999999</v>
      </c>
      <c r="F153" s="55">
        <v>54</v>
      </c>
      <c r="G153" s="56">
        <v>104</v>
      </c>
      <c r="H153" s="56">
        <v>1760</v>
      </c>
      <c r="I153" s="56">
        <v>68.599999999999994</v>
      </c>
      <c r="J153" s="56">
        <v>3700</v>
      </c>
      <c r="K153" s="56">
        <v>19</v>
      </c>
      <c r="L153" s="57">
        <v>1.86</v>
      </c>
      <c r="M153" s="57"/>
      <c r="N153" s="57"/>
      <c r="O153" s="57"/>
      <c r="P153" s="53"/>
    </row>
    <row r="154" spans="1:16">
      <c r="A154" s="17">
        <v>137</v>
      </c>
      <c r="B154" s="29" t="s">
        <v>385</v>
      </c>
      <c r="C154" s="29" t="s">
        <v>80</v>
      </c>
      <c r="D154" s="29" t="s">
        <v>386</v>
      </c>
      <c r="E154" s="30">
        <v>0.75460000000000005</v>
      </c>
      <c r="F154" s="31">
        <v>49</v>
      </c>
      <c r="G154" s="32">
        <v>154</v>
      </c>
      <c r="H154" s="32">
        <v>1530</v>
      </c>
      <c r="I154" s="32">
        <v>72</v>
      </c>
      <c r="J154" s="32">
        <v>3520</v>
      </c>
      <c r="K154" s="32">
        <v>18</v>
      </c>
      <c r="L154" s="33">
        <v>1.77</v>
      </c>
      <c r="M154" s="33"/>
      <c r="N154" s="33"/>
      <c r="O154" s="33"/>
      <c r="P154" s="29"/>
    </row>
    <row r="155" spans="1:16">
      <c r="A155" s="39"/>
      <c r="B155" s="40" t="s">
        <v>387</v>
      </c>
      <c r="C155" s="41"/>
      <c r="D155" s="41"/>
      <c r="E155" s="42"/>
      <c r="F155" s="43"/>
      <c r="G155" s="44"/>
      <c r="H155" s="44"/>
      <c r="I155" s="44"/>
      <c r="J155" s="44"/>
      <c r="K155" s="44"/>
      <c r="L155" s="45"/>
      <c r="M155" s="45"/>
      <c r="N155" s="45"/>
      <c r="O155" s="45"/>
      <c r="P155" s="46"/>
    </row>
    <row r="156" spans="1:16" s="50" customFormat="1">
      <c r="A156" s="59">
        <v>138</v>
      </c>
      <c r="B156" s="60" t="s">
        <v>388</v>
      </c>
      <c r="C156" s="29" t="s">
        <v>389</v>
      </c>
      <c r="D156" s="60"/>
      <c r="E156" s="60">
        <v>8.9999999999999993E-3</v>
      </c>
      <c r="F156" s="31">
        <v>16.7</v>
      </c>
      <c r="G156" s="60">
        <v>5.4</v>
      </c>
      <c r="H156" s="60"/>
      <c r="I156" s="60"/>
      <c r="J156" s="60"/>
      <c r="K156" s="60"/>
      <c r="L156" s="60"/>
      <c r="M156" s="60"/>
      <c r="N156" s="60"/>
      <c r="O156" s="60"/>
      <c r="P156" s="60"/>
    </row>
    <row r="157" spans="1:16" s="50" customFormat="1">
      <c r="A157" s="61">
        <v>139</v>
      </c>
      <c r="B157" s="62" t="s">
        <v>390</v>
      </c>
      <c r="C157" s="29" t="s">
        <v>389</v>
      </c>
      <c r="D157" s="62" t="s">
        <v>391</v>
      </c>
      <c r="E157" s="62">
        <v>3.7400000000000003E-2</v>
      </c>
      <c r="F157" s="31">
        <v>17</v>
      </c>
      <c r="G157" s="62">
        <v>22</v>
      </c>
      <c r="H157" s="62">
        <v>1750</v>
      </c>
      <c r="I157" s="62">
        <v>22.5</v>
      </c>
      <c r="J157" s="62">
        <v>495</v>
      </c>
      <c r="K157" s="62">
        <v>2.5</v>
      </c>
      <c r="L157" s="62"/>
      <c r="M157" s="62"/>
      <c r="N157" s="62"/>
      <c r="O157" s="62"/>
      <c r="P157" s="62"/>
    </row>
    <row r="158" spans="1:16">
      <c r="A158" s="17">
        <v>140</v>
      </c>
      <c r="B158" s="29" t="s">
        <v>392</v>
      </c>
      <c r="C158" s="29" t="s">
        <v>389</v>
      </c>
      <c r="D158" s="29" t="s">
        <v>393</v>
      </c>
      <c r="E158" s="30">
        <v>0.1067</v>
      </c>
      <c r="F158" s="31">
        <v>37.200000000000003</v>
      </c>
      <c r="G158" s="32">
        <v>28.67</v>
      </c>
      <c r="H158" s="32">
        <v>2400</v>
      </c>
      <c r="I158" s="32">
        <v>28.7</v>
      </c>
      <c r="J158" s="32">
        <v>1070</v>
      </c>
      <c r="K158" s="32">
        <v>5</v>
      </c>
      <c r="L158" s="33"/>
      <c r="M158" s="33"/>
      <c r="N158" s="33"/>
      <c r="O158" s="33"/>
      <c r="P158" s="29"/>
    </row>
    <row r="159" spans="1:16">
      <c r="A159" s="17">
        <v>141</v>
      </c>
      <c r="B159" s="53" t="s">
        <v>394</v>
      </c>
      <c r="C159" s="29" t="s">
        <v>389</v>
      </c>
      <c r="D159" s="53" t="s">
        <v>395</v>
      </c>
      <c r="E159" s="54">
        <v>0.18459999999999999</v>
      </c>
      <c r="F159" s="55">
        <v>57.2</v>
      </c>
      <c r="G159" s="56">
        <v>32.28</v>
      </c>
      <c r="H159" s="56">
        <v>3560</v>
      </c>
      <c r="I159" s="56">
        <v>31.6</v>
      </c>
      <c r="J159" s="56">
        <v>1810</v>
      </c>
      <c r="K159" s="56">
        <v>9</v>
      </c>
      <c r="L159" s="57"/>
      <c r="M159" s="57"/>
      <c r="N159" s="57"/>
      <c r="O159" s="57"/>
      <c r="P159" s="53"/>
    </row>
    <row r="160" spans="1:16">
      <c r="A160" s="17">
        <v>142</v>
      </c>
      <c r="B160" s="29" t="s">
        <v>396</v>
      </c>
      <c r="C160" s="29" t="s">
        <v>389</v>
      </c>
      <c r="D160" s="29" t="s">
        <v>397</v>
      </c>
      <c r="E160" s="30">
        <v>0.36099999999999999</v>
      </c>
      <c r="F160" s="31">
        <v>58.3</v>
      </c>
      <c r="G160" s="32">
        <v>61.92</v>
      </c>
      <c r="H160" s="32">
        <v>2900</v>
      </c>
      <c r="I160" s="32">
        <v>45.1</v>
      </c>
      <c r="J160" s="32">
        <v>2630</v>
      </c>
      <c r="K160" s="32">
        <v>13</v>
      </c>
      <c r="L160" s="33"/>
      <c r="M160" s="33"/>
      <c r="N160" s="33"/>
      <c r="O160" s="33"/>
      <c r="P160" s="29"/>
    </row>
    <row r="161" spans="1:16">
      <c r="A161" s="17">
        <v>143</v>
      </c>
      <c r="B161" s="49" t="s">
        <v>398</v>
      </c>
      <c r="C161" s="49" t="s">
        <v>389</v>
      </c>
      <c r="D161" s="49" t="s">
        <v>399</v>
      </c>
      <c r="E161" s="49">
        <v>0.88639999999999997</v>
      </c>
      <c r="F161" s="31">
        <v>111</v>
      </c>
      <c r="G161" s="49">
        <v>79.86</v>
      </c>
      <c r="H161" s="49">
        <v>4140</v>
      </c>
      <c r="I161" s="49">
        <v>50.2</v>
      </c>
      <c r="J161" s="49">
        <v>5570</v>
      </c>
      <c r="K161" s="49">
        <v>30</v>
      </c>
      <c r="L161" s="49"/>
      <c r="M161" s="49"/>
      <c r="N161" s="49"/>
      <c r="O161" s="49"/>
      <c r="P161" s="49"/>
    </row>
  </sheetData>
  <mergeCells count="3">
    <mergeCell ref="B2:B3"/>
    <mergeCell ref="C2:C3"/>
    <mergeCell ref="N2:P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G39" sqref="G39"/>
    </sheetView>
  </sheetViews>
  <sheetFormatPr defaultRowHeight="12.75"/>
  <cols>
    <col min="1" max="2" width="6" style="71" customWidth="1"/>
    <col min="3" max="9" width="14.375" style="71" customWidth="1"/>
    <col min="10" max="256" width="9" style="71"/>
    <col min="257" max="258" width="6" style="71" customWidth="1"/>
    <col min="259" max="265" width="14.375" style="71" customWidth="1"/>
    <col min="266" max="512" width="9" style="71"/>
    <col min="513" max="514" width="6" style="71" customWidth="1"/>
    <col min="515" max="521" width="14.375" style="71" customWidth="1"/>
    <col min="522" max="768" width="9" style="71"/>
    <col min="769" max="770" width="6" style="71" customWidth="1"/>
    <col min="771" max="777" width="14.375" style="71" customWidth="1"/>
    <col min="778" max="1024" width="9" style="71"/>
    <col min="1025" max="1026" width="6" style="71" customWidth="1"/>
    <col min="1027" max="1033" width="14.375" style="71" customWidth="1"/>
    <col min="1034" max="1280" width="9" style="71"/>
    <col min="1281" max="1282" width="6" style="71" customWidth="1"/>
    <col min="1283" max="1289" width="14.375" style="71" customWidth="1"/>
    <col min="1290" max="1536" width="9" style="71"/>
    <col min="1537" max="1538" width="6" style="71" customWidth="1"/>
    <col min="1539" max="1545" width="14.375" style="71" customWidth="1"/>
    <col min="1546" max="1792" width="9" style="71"/>
    <col min="1793" max="1794" width="6" style="71" customWidth="1"/>
    <col min="1795" max="1801" width="14.375" style="71" customWidth="1"/>
    <col min="1802" max="2048" width="9" style="71"/>
    <col min="2049" max="2050" width="6" style="71" customWidth="1"/>
    <col min="2051" max="2057" width="14.375" style="71" customWidth="1"/>
    <col min="2058" max="2304" width="9" style="71"/>
    <col min="2305" max="2306" width="6" style="71" customWidth="1"/>
    <col min="2307" max="2313" width="14.375" style="71" customWidth="1"/>
    <col min="2314" max="2560" width="9" style="71"/>
    <col min="2561" max="2562" width="6" style="71" customWidth="1"/>
    <col min="2563" max="2569" width="14.375" style="71" customWidth="1"/>
    <col min="2570" max="2816" width="9" style="71"/>
    <col min="2817" max="2818" width="6" style="71" customWidth="1"/>
    <col min="2819" max="2825" width="14.375" style="71" customWidth="1"/>
    <col min="2826" max="3072" width="9" style="71"/>
    <col min="3073" max="3074" width="6" style="71" customWidth="1"/>
    <col min="3075" max="3081" width="14.375" style="71" customWidth="1"/>
    <col min="3082" max="3328" width="9" style="71"/>
    <col min="3329" max="3330" width="6" style="71" customWidth="1"/>
    <col min="3331" max="3337" width="14.375" style="71" customWidth="1"/>
    <col min="3338" max="3584" width="9" style="71"/>
    <col min="3585" max="3586" width="6" style="71" customWidth="1"/>
    <col min="3587" max="3593" width="14.375" style="71" customWidth="1"/>
    <col min="3594" max="3840" width="9" style="71"/>
    <col min="3841" max="3842" width="6" style="71" customWidth="1"/>
    <col min="3843" max="3849" width="14.375" style="71" customWidth="1"/>
    <col min="3850" max="4096" width="9" style="71"/>
    <col min="4097" max="4098" width="6" style="71" customWidth="1"/>
    <col min="4099" max="4105" width="14.375" style="71" customWidth="1"/>
    <col min="4106" max="4352" width="9" style="71"/>
    <col min="4353" max="4354" width="6" style="71" customWidth="1"/>
    <col min="4355" max="4361" width="14.375" style="71" customWidth="1"/>
    <col min="4362" max="4608" width="9" style="71"/>
    <col min="4609" max="4610" width="6" style="71" customWidth="1"/>
    <col min="4611" max="4617" width="14.375" style="71" customWidth="1"/>
    <col min="4618" max="4864" width="9" style="71"/>
    <col min="4865" max="4866" width="6" style="71" customWidth="1"/>
    <col min="4867" max="4873" width="14.375" style="71" customWidth="1"/>
    <col min="4874" max="5120" width="9" style="71"/>
    <col min="5121" max="5122" width="6" style="71" customWidth="1"/>
    <col min="5123" max="5129" width="14.375" style="71" customWidth="1"/>
    <col min="5130" max="5376" width="9" style="71"/>
    <col min="5377" max="5378" width="6" style="71" customWidth="1"/>
    <col min="5379" max="5385" width="14.375" style="71" customWidth="1"/>
    <col min="5386" max="5632" width="9" style="71"/>
    <col min="5633" max="5634" width="6" style="71" customWidth="1"/>
    <col min="5635" max="5641" width="14.375" style="71" customWidth="1"/>
    <col min="5642" max="5888" width="9" style="71"/>
    <col min="5889" max="5890" width="6" style="71" customWidth="1"/>
    <col min="5891" max="5897" width="14.375" style="71" customWidth="1"/>
    <col min="5898" max="6144" width="9" style="71"/>
    <col min="6145" max="6146" width="6" style="71" customWidth="1"/>
    <col min="6147" max="6153" width="14.375" style="71" customWidth="1"/>
    <col min="6154" max="6400" width="9" style="71"/>
    <col min="6401" max="6402" width="6" style="71" customWidth="1"/>
    <col min="6403" max="6409" width="14.375" style="71" customWidth="1"/>
    <col min="6410" max="6656" width="9" style="71"/>
    <col min="6657" max="6658" width="6" style="71" customWidth="1"/>
    <col min="6659" max="6665" width="14.375" style="71" customWidth="1"/>
    <col min="6666" max="6912" width="9" style="71"/>
    <col min="6913" max="6914" width="6" style="71" customWidth="1"/>
    <col min="6915" max="6921" width="14.375" style="71" customWidth="1"/>
    <col min="6922" max="7168" width="9" style="71"/>
    <col min="7169" max="7170" width="6" style="71" customWidth="1"/>
    <col min="7171" max="7177" width="14.375" style="71" customWidth="1"/>
    <col min="7178" max="7424" width="9" style="71"/>
    <col min="7425" max="7426" width="6" style="71" customWidth="1"/>
    <col min="7427" max="7433" width="14.375" style="71" customWidth="1"/>
    <col min="7434" max="7680" width="9" style="71"/>
    <col min="7681" max="7682" width="6" style="71" customWidth="1"/>
    <col min="7683" max="7689" width="14.375" style="71" customWidth="1"/>
    <col min="7690" max="7936" width="9" style="71"/>
    <col min="7937" max="7938" width="6" style="71" customWidth="1"/>
    <col min="7939" max="7945" width="14.375" style="71" customWidth="1"/>
    <col min="7946" max="8192" width="9" style="71"/>
    <col min="8193" max="8194" width="6" style="71" customWidth="1"/>
    <col min="8195" max="8201" width="14.375" style="71" customWidth="1"/>
    <col min="8202" max="8448" width="9" style="71"/>
    <col min="8449" max="8450" width="6" style="71" customWidth="1"/>
    <col min="8451" max="8457" width="14.375" style="71" customWidth="1"/>
    <col min="8458" max="8704" width="9" style="71"/>
    <col min="8705" max="8706" width="6" style="71" customWidth="1"/>
    <col min="8707" max="8713" width="14.375" style="71" customWidth="1"/>
    <col min="8714" max="8960" width="9" style="71"/>
    <col min="8961" max="8962" width="6" style="71" customWidth="1"/>
    <col min="8963" max="8969" width="14.375" style="71" customWidth="1"/>
    <col min="8970" max="9216" width="9" style="71"/>
    <col min="9217" max="9218" width="6" style="71" customWidth="1"/>
    <col min="9219" max="9225" width="14.375" style="71" customWidth="1"/>
    <col min="9226" max="9472" width="9" style="71"/>
    <col min="9473" max="9474" width="6" style="71" customWidth="1"/>
    <col min="9475" max="9481" width="14.375" style="71" customWidth="1"/>
    <col min="9482" max="9728" width="9" style="71"/>
    <col min="9729" max="9730" width="6" style="71" customWidth="1"/>
    <col min="9731" max="9737" width="14.375" style="71" customWidth="1"/>
    <col min="9738" max="9984" width="9" style="71"/>
    <col min="9985" max="9986" width="6" style="71" customWidth="1"/>
    <col min="9987" max="9993" width="14.375" style="71" customWidth="1"/>
    <col min="9994" max="10240" width="9" style="71"/>
    <col min="10241" max="10242" width="6" style="71" customWidth="1"/>
    <col min="10243" max="10249" width="14.375" style="71" customWidth="1"/>
    <col min="10250" max="10496" width="9" style="71"/>
    <col min="10497" max="10498" width="6" style="71" customWidth="1"/>
    <col min="10499" max="10505" width="14.375" style="71" customWidth="1"/>
    <col min="10506" max="10752" width="9" style="71"/>
    <col min="10753" max="10754" width="6" style="71" customWidth="1"/>
    <col min="10755" max="10761" width="14.375" style="71" customWidth="1"/>
    <col min="10762" max="11008" width="9" style="71"/>
    <col min="11009" max="11010" width="6" style="71" customWidth="1"/>
    <col min="11011" max="11017" width="14.375" style="71" customWidth="1"/>
    <col min="11018" max="11264" width="9" style="71"/>
    <col min="11265" max="11266" width="6" style="71" customWidth="1"/>
    <col min="11267" max="11273" width="14.375" style="71" customWidth="1"/>
    <col min="11274" max="11520" width="9" style="71"/>
    <col min="11521" max="11522" width="6" style="71" customWidth="1"/>
    <col min="11523" max="11529" width="14.375" style="71" customWidth="1"/>
    <col min="11530" max="11776" width="9" style="71"/>
    <col min="11777" max="11778" width="6" style="71" customWidth="1"/>
    <col min="11779" max="11785" width="14.375" style="71" customWidth="1"/>
    <col min="11786" max="12032" width="9" style="71"/>
    <col min="12033" max="12034" width="6" style="71" customWidth="1"/>
    <col min="12035" max="12041" width="14.375" style="71" customWidth="1"/>
    <col min="12042" max="12288" width="9" style="71"/>
    <col min="12289" max="12290" width="6" style="71" customWidth="1"/>
    <col min="12291" max="12297" width="14.375" style="71" customWidth="1"/>
    <col min="12298" max="12544" width="9" style="71"/>
    <col min="12545" max="12546" width="6" style="71" customWidth="1"/>
    <col min="12547" max="12553" width="14.375" style="71" customWidth="1"/>
    <col min="12554" max="12800" width="9" style="71"/>
    <col min="12801" max="12802" width="6" style="71" customWidth="1"/>
    <col min="12803" max="12809" width="14.375" style="71" customWidth="1"/>
    <col min="12810" max="13056" width="9" style="71"/>
    <col min="13057" max="13058" width="6" style="71" customWidth="1"/>
    <col min="13059" max="13065" width="14.375" style="71" customWidth="1"/>
    <col min="13066" max="13312" width="9" style="71"/>
    <col min="13313" max="13314" width="6" style="71" customWidth="1"/>
    <col min="13315" max="13321" width="14.375" style="71" customWidth="1"/>
    <col min="13322" max="13568" width="9" style="71"/>
    <col min="13569" max="13570" width="6" style="71" customWidth="1"/>
    <col min="13571" max="13577" width="14.375" style="71" customWidth="1"/>
    <col min="13578" max="13824" width="9" style="71"/>
    <col min="13825" max="13826" width="6" style="71" customWidth="1"/>
    <col min="13827" max="13833" width="14.375" style="71" customWidth="1"/>
    <col min="13834" max="14080" width="9" style="71"/>
    <col min="14081" max="14082" width="6" style="71" customWidth="1"/>
    <col min="14083" max="14089" width="14.375" style="71" customWidth="1"/>
    <col min="14090" max="14336" width="9" style="71"/>
    <col min="14337" max="14338" width="6" style="71" customWidth="1"/>
    <col min="14339" max="14345" width="14.375" style="71" customWidth="1"/>
    <col min="14346" max="14592" width="9" style="71"/>
    <col min="14593" max="14594" width="6" style="71" customWidth="1"/>
    <col min="14595" max="14601" width="14.375" style="71" customWidth="1"/>
    <col min="14602" max="14848" width="9" style="71"/>
    <col min="14849" max="14850" width="6" style="71" customWidth="1"/>
    <col min="14851" max="14857" width="14.375" style="71" customWidth="1"/>
    <col min="14858" max="15104" width="9" style="71"/>
    <col min="15105" max="15106" width="6" style="71" customWidth="1"/>
    <col min="15107" max="15113" width="14.375" style="71" customWidth="1"/>
    <col min="15114" max="15360" width="9" style="71"/>
    <col min="15361" max="15362" width="6" style="71" customWidth="1"/>
    <col min="15363" max="15369" width="14.375" style="71" customWidth="1"/>
    <col min="15370" max="15616" width="9" style="71"/>
    <col min="15617" max="15618" width="6" style="71" customWidth="1"/>
    <col min="15619" max="15625" width="14.375" style="71" customWidth="1"/>
    <col min="15626" max="15872" width="9" style="71"/>
    <col min="15873" max="15874" width="6" style="71" customWidth="1"/>
    <col min="15875" max="15881" width="14.375" style="71" customWidth="1"/>
    <col min="15882" max="16128" width="9" style="71"/>
    <col min="16129" max="16130" width="6" style="71" customWidth="1"/>
    <col min="16131" max="16137" width="14.375" style="71" customWidth="1"/>
    <col min="16138" max="16384" width="9" style="71"/>
  </cols>
  <sheetData>
    <row r="1" spans="1:12" ht="25.5">
      <c r="A1" s="69" t="s">
        <v>432</v>
      </c>
      <c r="B1" s="69" t="s">
        <v>433</v>
      </c>
      <c r="C1" s="69" t="s">
        <v>434</v>
      </c>
      <c r="D1" s="69" t="s">
        <v>435</v>
      </c>
      <c r="E1" s="69" t="s">
        <v>436</v>
      </c>
      <c r="F1" s="69" t="s">
        <v>437</v>
      </c>
      <c r="G1" s="70" t="s">
        <v>438</v>
      </c>
      <c r="H1" s="70" t="s">
        <v>439</v>
      </c>
      <c r="I1" s="69" t="s">
        <v>440</v>
      </c>
    </row>
    <row r="2" spans="1:12">
      <c r="A2" s="72">
        <v>32</v>
      </c>
      <c r="B2" s="73">
        <v>10</v>
      </c>
      <c r="C2" s="73">
        <v>2.59</v>
      </c>
      <c r="D2" s="73">
        <v>5.2619999999999996</v>
      </c>
      <c r="E2" s="73">
        <v>2.73</v>
      </c>
      <c r="F2" s="73">
        <v>5.8571999999999997</v>
      </c>
      <c r="G2" s="73">
        <v>3.3E-3</v>
      </c>
      <c r="H2" s="73">
        <v>4.4000000000000003E-3</v>
      </c>
      <c r="I2" s="73">
        <v>23.678999999999998</v>
      </c>
    </row>
    <row r="3" spans="1:12">
      <c r="A3" s="72">
        <v>31</v>
      </c>
      <c r="B3" s="73">
        <v>11</v>
      </c>
      <c r="C3" s="73">
        <v>2.31</v>
      </c>
      <c r="D3" s="73">
        <v>4.1729000000000003</v>
      </c>
      <c r="E3" s="73">
        <v>2.44</v>
      </c>
      <c r="F3" s="73">
        <v>4.7637999999999998</v>
      </c>
      <c r="G3" s="73">
        <v>4.1000000000000003E-3</v>
      </c>
      <c r="H3" s="73">
        <v>5.4999999999999997E-3</v>
      </c>
      <c r="I3" s="73">
        <v>18.777999999999999</v>
      </c>
    </row>
    <row r="4" spans="1:12">
      <c r="A4" s="72">
        <v>30</v>
      </c>
      <c r="B4" s="73">
        <v>12</v>
      </c>
      <c r="C4" s="73">
        <v>2.0499999999999998</v>
      </c>
      <c r="D4" s="73">
        <v>3.3092000000000001</v>
      </c>
      <c r="E4" s="73">
        <v>2.1800000000000002</v>
      </c>
      <c r="F4" s="73">
        <v>3.7309000000000001</v>
      </c>
      <c r="G4" s="73">
        <v>5.1999999999999998E-3</v>
      </c>
      <c r="H4" s="73">
        <v>7.0000000000000001E-3</v>
      </c>
      <c r="I4" s="73">
        <v>14.891999999999999</v>
      </c>
    </row>
    <row r="5" spans="1:12">
      <c r="A5" s="72">
        <v>29</v>
      </c>
      <c r="B5" s="73">
        <v>13</v>
      </c>
      <c r="C5" s="73">
        <v>1.83</v>
      </c>
      <c r="D5" s="73">
        <v>2.6242999999999999</v>
      </c>
      <c r="E5" s="73">
        <v>1.95</v>
      </c>
      <c r="F5" s="73">
        <v>2.9792999999999998</v>
      </c>
      <c r="G5" s="73">
        <v>6.6E-3</v>
      </c>
      <c r="H5" s="73">
        <v>8.8000000000000005E-3</v>
      </c>
      <c r="I5" s="73">
        <v>11.808999999999999</v>
      </c>
    </row>
    <row r="6" spans="1:12">
      <c r="A6" s="72">
        <v>28</v>
      </c>
      <c r="B6" s="73">
        <v>14</v>
      </c>
      <c r="C6" s="73">
        <v>1.63</v>
      </c>
      <c r="D6" s="73">
        <v>2.0811000000000002</v>
      </c>
      <c r="E6" s="73">
        <v>1.74</v>
      </c>
      <c r="F6" s="73">
        <v>2.38</v>
      </c>
      <c r="G6" s="73">
        <v>8.3000000000000001E-3</v>
      </c>
      <c r="H6" s="73">
        <v>1.11E-2</v>
      </c>
      <c r="I6" s="73">
        <v>9.3650000000000002</v>
      </c>
    </row>
    <row r="7" spans="1:12">
      <c r="A7" s="72">
        <v>27</v>
      </c>
      <c r="B7" s="73">
        <v>15</v>
      </c>
      <c r="C7" s="73">
        <v>1.45</v>
      </c>
      <c r="D7" s="73">
        <v>1.6504000000000001</v>
      </c>
      <c r="E7" s="73">
        <v>1.56</v>
      </c>
      <c r="F7" s="73">
        <v>1.9020999999999999</v>
      </c>
      <c r="G7" s="73">
        <v>1.04E-2</v>
      </c>
      <c r="H7" s="73">
        <v>1.4E-2</v>
      </c>
      <c r="I7" s="73">
        <v>7.4269999999999996</v>
      </c>
    </row>
    <row r="8" spans="1:12">
      <c r="A8" s="72">
        <v>26</v>
      </c>
      <c r="B8" s="73">
        <v>16</v>
      </c>
      <c r="C8" s="73">
        <v>1.29</v>
      </c>
      <c r="D8" s="73">
        <v>1.3088</v>
      </c>
      <c r="E8" s="73">
        <v>1.39</v>
      </c>
      <c r="F8" s="73">
        <v>1.5206999999999999</v>
      </c>
      <c r="G8" s="73">
        <v>1.32E-2</v>
      </c>
      <c r="H8" s="73">
        <v>1.7600000000000001E-2</v>
      </c>
      <c r="I8" s="73">
        <v>5.89</v>
      </c>
    </row>
    <row r="9" spans="1:12">
      <c r="A9" s="72">
        <v>25</v>
      </c>
      <c r="B9" s="73">
        <v>17</v>
      </c>
      <c r="C9" s="73">
        <v>1.1499999999999999</v>
      </c>
      <c r="D9" s="73">
        <v>1.0379</v>
      </c>
      <c r="E9" s="73">
        <v>1.24</v>
      </c>
      <c r="F9" s="73">
        <v>1.2163999999999999</v>
      </c>
      <c r="G9" s="73">
        <v>1.66E-2</v>
      </c>
      <c r="H9" s="73">
        <v>2.2200000000000001E-2</v>
      </c>
      <c r="I9" s="73">
        <v>4.6710000000000003</v>
      </c>
    </row>
    <row r="10" spans="1:12">
      <c r="A10" s="72">
        <v>24</v>
      </c>
      <c r="B10" s="73">
        <v>18</v>
      </c>
      <c r="C10" s="73">
        <v>1.02</v>
      </c>
      <c r="D10" s="73">
        <v>0.82310000000000005</v>
      </c>
      <c r="E10" s="73">
        <v>1.1100000000000001</v>
      </c>
      <c r="F10" s="73">
        <v>0.97350000000000003</v>
      </c>
      <c r="G10" s="73">
        <v>2.0899999999999998E-2</v>
      </c>
      <c r="H10" s="73">
        <v>2.8000000000000001E-2</v>
      </c>
      <c r="I10" s="73">
        <v>3.7040000000000002</v>
      </c>
    </row>
    <row r="11" spans="1:12">
      <c r="A11" s="72">
        <v>23</v>
      </c>
      <c r="B11" s="73">
        <v>19</v>
      </c>
      <c r="C11" s="73">
        <v>0.91</v>
      </c>
      <c r="D11" s="73">
        <v>0.65269999999999995</v>
      </c>
      <c r="E11" s="73">
        <v>1</v>
      </c>
      <c r="F11" s="73">
        <v>0.77939999999999998</v>
      </c>
      <c r="G11" s="73">
        <v>2.64E-2</v>
      </c>
      <c r="H11" s="73">
        <v>3.5299999999999998E-2</v>
      </c>
      <c r="I11" s="73">
        <v>2.9369999999999998</v>
      </c>
    </row>
    <row r="12" spans="1:12">
      <c r="A12" s="72">
        <v>22</v>
      </c>
      <c r="B12" s="73">
        <v>20</v>
      </c>
      <c r="C12" s="73">
        <v>0.81</v>
      </c>
      <c r="D12" s="73">
        <v>0.51759999999999995</v>
      </c>
      <c r="E12" s="73">
        <v>0.89</v>
      </c>
      <c r="F12" s="73">
        <v>0.62439999999999996</v>
      </c>
      <c r="G12" s="73">
        <v>3.3300000000000003E-2</v>
      </c>
      <c r="H12" s="73">
        <v>4.4499999999999998E-2</v>
      </c>
      <c r="I12" s="73">
        <v>2.3290000000000002</v>
      </c>
    </row>
    <row r="13" spans="1:12">
      <c r="A13" s="72">
        <v>21</v>
      </c>
      <c r="B13" s="73">
        <v>21</v>
      </c>
      <c r="C13" s="73">
        <v>0.72</v>
      </c>
      <c r="D13" s="73">
        <v>0.41049999999999998</v>
      </c>
      <c r="E13" s="73">
        <v>0.8</v>
      </c>
      <c r="F13" s="73">
        <v>0.50039999999999996</v>
      </c>
      <c r="G13" s="73">
        <v>4.2000000000000003E-2</v>
      </c>
      <c r="H13" s="73">
        <v>5.6099999999999997E-2</v>
      </c>
      <c r="I13" s="73">
        <v>1.847</v>
      </c>
    </row>
    <row r="14" spans="1:12">
      <c r="A14" s="72">
        <v>20</v>
      </c>
      <c r="B14" s="73">
        <v>22</v>
      </c>
      <c r="C14" s="73">
        <v>0.64</v>
      </c>
      <c r="D14" s="73">
        <v>0.32550000000000001</v>
      </c>
      <c r="E14" s="73">
        <v>0.71</v>
      </c>
      <c r="F14" s="73">
        <v>0.40129999999999999</v>
      </c>
      <c r="G14" s="73">
        <v>5.2999999999999999E-2</v>
      </c>
      <c r="H14" s="73">
        <v>7.0800000000000002E-2</v>
      </c>
      <c r="I14" s="73">
        <v>1.4650000000000001</v>
      </c>
    </row>
    <row r="15" spans="1:12">
      <c r="A15" s="72">
        <v>19</v>
      </c>
      <c r="B15" s="73">
        <v>23</v>
      </c>
      <c r="C15" s="73">
        <v>0.56999999999999995</v>
      </c>
      <c r="D15" s="73">
        <v>0.25819999999999999</v>
      </c>
      <c r="E15" s="73">
        <v>0.64</v>
      </c>
      <c r="F15" s="73">
        <v>0.3221</v>
      </c>
      <c r="G15" s="73">
        <v>6.6799999999999998E-2</v>
      </c>
      <c r="H15" s="73">
        <v>8.9200000000000002E-2</v>
      </c>
      <c r="I15" s="73">
        <v>1.1619999999999999</v>
      </c>
    </row>
    <row r="16" spans="1:12">
      <c r="A16" s="72">
        <v>18</v>
      </c>
      <c r="B16" s="73">
        <v>24</v>
      </c>
      <c r="C16" s="73">
        <v>0.51</v>
      </c>
      <c r="D16" s="73">
        <v>0.20469999999999999</v>
      </c>
      <c r="E16" s="73">
        <v>0.56999999999999995</v>
      </c>
      <c r="F16" s="73">
        <v>0.2586</v>
      </c>
      <c r="G16" s="73">
        <v>8.4199999999999997E-2</v>
      </c>
      <c r="H16" s="73">
        <v>0.1125</v>
      </c>
      <c r="I16" s="73">
        <v>0.92100000000000004</v>
      </c>
      <c r="L16" s="74"/>
    </row>
    <row r="17" spans="1:9">
      <c r="A17" s="72">
        <v>17</v>
      </c>
      <c r="B17" s="73">
        <v>25</v>
      </c>
      <c r="C17" s="73">
        <v>0.45</v>
      </c>
      <c r="D17" s="73">
        <v>0.16239999999999999</v>
      </c>
      <c r="E17" s="73">
        <v>0.51</v>
      </c>
      <c r="F17" s="73">
        <v>0.20780000000000001</v>
      </c>
      <c r="G17" s="73">
        <v>0.1062</v>
      </c>
      <c r="H17" s="73">
        <v>0.1419</v>
      </c>
      <c r="I17" s="73">
        <v>0.73099999999999998</v>
      </c>
    </row>
    <row r="18" spans="1:9">
      <c r="A18" s="72">
        <v>16</v>
      </c>
      <c r="B18" s="73">
        <v>26</v>
      </c>
      <c r="C18" s="73">
        <v>0.4</v>
      </c>
      <c r="D18" s="73">
        <v>0.12870000000000001</v>
      </c>
      <c r="E18" s="73">
        <v>0.46</v>
      </c>
      <c r="F18" s="73">
        <v>0.1671</v>
      </c>
      <c r="G18" s="73">
        <v>0.13389999999999999</v>
      </c>
      <c r="H18" s="73">
        <v>0.1789</v>
      </c>
      <c r="I18" s="73">
        <v>0.57899999999999996</v>
      </c>
    </row>
    <row r="19" spans="1:9">
      <c r="A19" s="72">
        <v>15</v>
      </c>
      <c r="B19" s="73">
        <v>27</v>
      </c>
      <c r="C19" s="73">
        <v>0.36</v>
      </c>
      <c r="D19" s="73">
        <v>0.1021</v>
      </c>
      <c r="E19" s="73">
        <v>0.41</v>
      </c>
      <c r="F19" s="73">
        <v>0.13439999999999999</v>
      </c>
      <c r="G19" s="73">
        <v>0.16889999999999999</v>
      </c>
      <c r="H19" s="73">
        <v>0.22559999999999999</v>
      </c>
      <c r="I19" s="73">
        <v>0.45900000000000002</v>
      </c>
    </row>
    <row r="20" spans="1:9">
      <c r="A20" s="72">
        <v>14</v>
      </c>
      <c r="B20" s="73">
        <v>28</v>
      </c>
      <c r="C20" s="73">
        <v>0.32</v>
      </c>
      <c r="D20" s="73">
        <v>8.1000000000000003E-2</v>
      </c>
      <c r="E20" s="73">
        <v>0.37</v>
      </c>
      <c r="F20" s="73">
        <v>0.10829999999999999</v>
      </c>
      <c r="G20" s="73">
        <v>0.21290000000000001</v>
      </c>
      <c r="H20" s="73">
        <v>0.28449999999999998</v>
      </c>
      <c r="I20" s="73">
        <v>0.36399999999999999</v>
      </c>
    </row>
    <row r="21" spans="1:9">
      <c r="A21" s="72">
        <v>13</v>
      </c>
      <c r="B21" s="73">
        <v>29</v>
      </c>
      <c r="C21" s="73">
        <v>0.28999999999999998</v>
      </c>
      <c r="D21" s="73">
        <v>6.2399999999999997E-2</v>
      </c>
      <c r="E21" s="73">
        <v>0.33</v>
      </c>
      <c r="F21" s="73">
        <v>8.72E-2</v>
      </c>
      <c r="G21" s="73">
        <v>0.26850000000000002</v>
      </c>
      <c r="H21" s="73">
        <v>0.35870000000000002</v>
      </c>
      <c r="I21" s="73">
        <v>0.28899999999999998</v>
      </c>
    </row>
    <row r="22" spans="1:9">
      <c r="A22" s="72">
        <v>12</v>
      </c>
      <c r="B22" s="73">
        <v>30</v>
      </c>
      <c r="C22" s="73">
        <v>0.25</v>
      </c>
      <c r="D22" s="73">
        <v>5.0900000000000001E-2</v>
      </c>
      <c r="E22" s="73">
        <v>0.3</v>
      </c>
      <c r="F22" s="73">
        <v>7.0400000000000004E-2</v>
      </c>
      <c r="G22" s="73">
        <v>0.33850000000000002</v>
      </c>
      <c r="H22" s="73">
        <v>0.45229999999999998</v>
      </c>
      <c r="I22" s="73">
        <v>0.22900000000000001</v>
      </c>
    </row>
    <row r="23" spans="1:9">
      <c r="A23" s="72">
        <v>11</v>
      </c>
      <c r="B23" s="73">
        <v>31</v>
      </c>
      <c r="C23" s="73">
        <v>0.23</v>
      </c>
      <c r="D23" s="73">
        <v>4.0399999999999998E-2</v>
      </c>
      <c r="E23" s="73">
        <v>0.27</v>
      </c>
      <c r="F23" s="73">
        <v>5.6800000000000003E-2</v>
      </c>
      <c r="G23" s="73">
        <v>0.4269</v>
      </c>
      <c r="H23" s="73">
        <v>0.57040000000000002</v>
      </c>
      <c r="I23" s="73">
        <v>0.182</v>
      </c>
    </row>
    <row r="24" spans="1:9">
      <c r="A24" s="72">
        <v>10</v>
      </c>
      <c r="B24" s="73">
        <v>32</v>
      </c>
      <c r="C24" s="73">
        <v>0.2</v>
      </c>
      <c r="D24" s="73">
        <v>3.2000000000000001E-2</v>
      </c>
      <c r="E24" s="73">
        <v>0.24</v>
      </c>
      <c r="F24" s="73">
        <v>4.5900000000000003E-2</v>
      </c>
      <c r="G24" s="73">
        <v>0.53839999999999999</v>
      </c>
      <c r="H24" s="73">
        <v>0.71919999999999995</v>
      </c>
      <c r="I24" s="73">
        <v>0.14399999999999999</v>
      </c>
    </row>
    <row r="25" spans="1:9">
      <c r="A25" s="72">
        <v>9</v>
      </c>
      <c r="B25" s="73">
        <v>33</v>
      </c>
      <c r="C25" s="73">
        <v>0.18</v>
      </c>
      <c r="D25" s="73">
        <v>2.5399999999999999E-2</v>
      </c>
      <c r="E25" s="73">
        <v>0.22</v>
      </c>
      <c r="F25" s="73">
        <v>3.7100000000000001E-2</v>
      </c>
      <c r="G25" s="73">
        <v>0.67889999999999995</v>
      </c>
      <c r="H25" s="73">
        <v>0.90700000000000003</v>
      </c>
      <c r="I25" s="73">
        <v>0.114</v>
      </c>
    </row>
    <row r="26" spans="1:9">
      <c r="A26" s="72">
        <v>8</v>
      </c>
      <c r="B26" s="73">
        <v>34</v>
      </c>
      <c r="C26" s="73">
        <v>0.16</v>
      </c>
      <c r="D26" s="73">
        <v>2.01E-2</v>
      </c>
      <c r="E26" s="73">
        <v>0.2</v>
      </c>
      <c r="F26" s="73">
        <v>0.03</v>
      </c>
      <c r="G26" s="73">
        <v>0.85599999999999998</v>
      </c>
      <c r="H26" s="73">
        <v>1.1436999999999999</v>
      </c>
      <c r="I26" s="73">
        <v>9.0999999999999998E-2</v>
      </c>
    </row>
    <row r="27" spans="1:9">
      <c r="A27" s="72">
        <v>7</v>
      </c>
      <c r="B27" s="73">
        <v>35</v>
      </c>
      <c r="C27" s="73">
        <v>0.14000000000000001</v>
      </c>
      <c r="D27" s="73">
        <v>1.6E-2</v>
      </c>
      <c r="E27" s="73">
        <v>0.18</v>
      </c>
      <c r="F27" s="73">
        <v>2.4299999999999999E-2</v>
      </c>
      <c r="G27" s="73">
        <v>1.0794999999999999</v>
      </c>
      <c r="H27" s="73">
        <v>1.4421999999999999</v>
      </c>
      <c r="I27" s="73">
        <v>7.1999999999999995E-2</v>
      </c>
    </row>
    <row r="28" spans="1:9">
      <c r="A28" s="72">
        <v>6</v>
      </c>
      <c r="B28" s="73">
        <v>36</v>
      </c>
      <c r="C28" s="73">
        <v>0.13</v>
      </c>
      <c r="D28" s="73">
        <v>1.2699999999999999E-2</v>
      </c>
      <c r="E28" s="73">
        <v>0.16</v>
      </c>
      <c r="F28" s="73">
        <v>1.9699999999999999E-2</v>
      </c>
      <c r="G28" s="73">
        <v>1.3612</v>
      </c>
      <c r="H28" s="73">
        <v>1.8186</v>
      </c>
      <c r="I28" s="73">
        <v>5.7000000000000002E-2</v>
      </c>
    </row>
    <row r="29" spans="1:9">
      <c r="A29" s="72">
        <v>5</v>
      </c>
      <c r="B29" s="73">
        <v>37</v>
      </c>
      <c r="C29" s="73">
        <v>0.11</v>
      </c>
      <c r="D29" s="73">
        <v>0.01</v>
      </c>
      <c r="E29" s="73">
        <v>0.14000000000000001</v>
      </c>
      <c r="F29" s="73">
        <v>1.6E-2</v>
      </c>
      <c r="G29" s="73">
        <v>1.7164999999999999</v>
      </c>
      <c r="H29" s="73">
        <v>2.2932000000000001</v>
      </c>
      <c r="I29" s="73">
        <v>4.4999999999999998E-2</v>
      </c>
    </row>
    <row r="30" spans="1:9">
      <c r="A30" s="72">
        <v>4</v>
      </c>
      <c r="B30" s="73">
        <v>38</v>
      </c>
      <c r="C30" s="73">
        <v>0.1</v>
      </c>
      <c r="D30" s="73">
        <v>8.0000000000000002E-3</v>
      </c>
      <c r="E30" s="73">
        <v>0.13</v>
      </c>
      <c r="F30" s="73">
        <v>1.2999999999999999E-2</v>
      </c>
      <c r="G30" s="73">
        <v>2.1644000000000001</v>
      </c>
      <c r="H30" s="73">
        <v>2.8917000000000002</v>
      </c>
      <c r="I30" s="73">
        <v>3.5999999999999997E-2</v>
      </c>
    </row>
    <row r="31" spans="1:9">
      <c r="A31" s="72">
        <v>3</v>
      </c>
      <c r="B31" s="73">
        <v>39</v>
      </c>
      <c r="C31" s="73">
        <v>0.09</v>
      </c>
      <c r="D31" s="73">
        <v>6.3E-3</v>
      </c>
      <c r="E31" s="73">
        <v>0.12</v>
      </c>
      <c r="F31" s="73">
        <v>1.06E-2</v>
      </c>
      <c r="G31" s="73">
        <v>2.7292999999999998</v>
      </c>
      <c r="H31" s="73">
        <v>3.6463999999999999</v>
      </c>
      <c r="I31" s="73">
        <v>2.8000000000000001E-2</v>
      </c>
    </row>
    <row r="32" spans="1:9">
      <c r="A32" s="72">
        <v>2</v>
      </c>
      <c r="B32" s="73">
        <v>40</v>
      </c>
      <c r="C32" s="73">
        <v>0.08</v>
      </c>
      <c r="D32" s="73">
        <v>5.0000000000000001E-3</v>
      </c>
      <c r="E32" s="73">
        <v>0.1</v>
      </c>
      <c r="F32" s="73">
        <v>8.6E-3</v>
      </c>
      <c r="G32" s="73">
        <v>3.4426999999999999</v>
      </c>
      <c r="H32" s="73">
        <v>4.5980999999999996</v>
      </c>
      <c r="I32" s="73">
        <v>2.3E-2</v>
      </c>
    </row>
    <row r="33" spans="1:9">
      <c r="A33" s="72">
        <v>1</v>
      </c>
      <c r="B33" s="73">
        <v>41</v>
      </c>
      <c r="C33" s="73">
        <v>7.0000000000000007E-2</v>
      </c>
      <c r="D33" s="73">
        <v>4.0000000000000001E-3</v>
      </c>
      <c r="E33" s="73">
        <v>0.09</v>
      </c>
      <c r="F33" s="73">
        <v>7.0000000000000001E-3</v>
      </c>
      <c r="G33" s="73">
        <v>4.3399000000000001</v>
      </c>
      <c r="H33" s="73">
        <v>5.7981999999999996</v>
      </c>
      <c r="I33" s="73">
        <v>1.7999999999999999E-2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TDK与各厂家磁材材质对照表</vt:lpstr>
      <vt:lpstr>常用变压器参数表</vt:lpstr>
      <vt:lpstr>线规表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yinhui</dc:creator>
  <cp:lastModifiedBy>yinhui</cp:lastModifiedBy>
  <cp:lastPrinted>2016-07-25T01:17:05Z</cp:lastPrinted>
  <dcterms:created xsi:type="dcterms:W3CDTF">2016-07-20T12:34:29Z</dcterms:created>
  <dcterms:modified xsi:type="dcterms:W3CDTF">2016-07-25T05:04:10Z</dcterms:modified>
</cp:coreProperties>
</file>