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3DA19BCA-DCA4-468D-AB5D-4E394F3139F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基本参数" sheetId="1" r:id="rId1"/>
    <sheet name="富国500低波医药消费策略指数 2020022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2" l="1"/>
  <c r="J22" i="2"/>
  <c r="K22" i="2"/>
  <c r="L22" i="2"/>
  <c r="I26" i="2" l="1"/>
  <c r="I21" i="2" s="1"/>
  <c r="H26" i="2"/>
  <c r="H21" i="2" s="1"/>
  <c r="I25" i="2"/>
  <c r="J25" i="2"/>
  <c r="J26" i="2" s="1"/>
  <c r="K25" i="2"/>
  <c r="K26" i="2" s="1"/>
  <c r="K21" i="2" s="1"/>
  <c r="L25" i="2"/>
  <c r="L26" i="2" s="1"/>
  <c r="H25" i="2"/>
  <c r="I19" i="2"/>
  <c r="J19" i="2"/>
  <c r="K19" i="2"/>
  <c r="L19" i="2"/>
  <c r="H19" i="2"/>
  <c r="J21" i="2" l="1"/>
  <c r="D21" i="2"/>
  <c r="D22" i="2" s="1"/>
  <c r="L21" i="2"/>
  <c r="F21" i="2"/>
  <c r="F22" i="2" s="1"/>
  <c r="E21" i="2"/>
  <c r="E22" i="2" s="1"/>
  <c r="B21" i="2"/>
  <c r="B22" i="2" s="1"/>
  <c r="H22" i="2"/>
  <c r="C21" i="2"/>
  <c r="C22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L23" i="1" l="1"/>
  <c r="L24" i="1" s="1"/>
  <c r="K23" i="1"/>
  <c r="K24" i="1" s="1"/>
  <c r="J23" i="1"/>
  <c r="J24" i="1" s="1"/>
  <c r="I23" i="1"/>
  <c r="I24" i="1" s="1"/>
  <c r="H23" i="1"/>
  <c r="H24" i="1" s="1"/>
  <c r="L18" i="2"/>
  <c r="L28" i="2" s="1"/>
  <c r="K18" i="2"/>
  <c r="K28" i="2" s="1"/>
  <c r="J18" i="2"/>
  <c r="J28" i="2" s="1"/>
  <c r="I18" i="2"/>
  <c r="H18" i="2"/>
  <c r="L17" i="2"/>
  <c r="K17" i="2"/>
  <c r="J17" i="2"/>
  <c r="I17" i="2"/>
  <c r="H17" i="2"/>
  <c r="L16" i="2"/>
  <c r="K16" i="2"/>
  <c r="J16" i="2"/>
  <c r="I16" i="2"/>
  <c r="H16" i="2"/>
  <c r="L15" i="2"/>
  <c r="K15" i="2"/>
  <c r="I15" i="2"/>
  <c r="H15" i="2"/>
  <c r="L14" i="2"/>
  <c r="K14" i="2"/>
  <c r="I14" i="2"/>
  <c r="H14" i="2"/>
  <c r="L13" i="2"/>
  <c r="K13" i="2"/>
  <c r="I13" i="2"/>
  <c r="H13" i="2"/>
  <c r="L12" i="2"/>
  <c r="K12" i="2"/>
  <c r="I12" i="2"/>
  <c r="H12" i="2"/>
  <c r="L11" i="2"/>
  <c r="K11" i="2"/>
  <c r="I11" i="2"/>
  <c r="H11" i="2"/>
  <c r="L10" i="2"/>
  <c r="I10" i="2"/>
  <c r="H10" i="2"/>
  <c r="L9" i="2"/>
  <c r="I9" i="2"/>
  <c r="H9" i="2"/>
  <c r="I8" i="2"/>
  <c r="H8" i="2"/>
  <c r="I7" i="2"/>
  <c r="H7" i="2"/>
  <c r="I6" i="2"/>
  <c r="H6" i="2"/>
  <c r="I5" i="2"/>
  <c r="H5" i="2"/>
  <c r="I4" i="2"/>
  <c r="H4" i="2"/>
  <c r="L10" i="1"/>
  <c r="L11" i="1"/>
  <c r="L12" i="1"/>
  <c r="L13" i="1"/>
  <c r="L14" i="1"/>
  <c r="L15" i="1"/>
  <c r="L16" i="1"/>
  <c r="L17" i="1"/>
  <c r="L18" i="1"/>
  <c r="L9" i="1"/>
  <c r="K12" i="1"/>
  <c r="K13" i="1"/>
  <c r="K14" i="1"/>
  <c r="K15" i="1"/>
  <c r="K16" i="1"/>
  <c r="K17" i="1"/>
  <c r="K18" i="1"/>
  <c r="K1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I4" i="1"/>
  <c r="J16" i="1"/>
  <c r="J17" i="1"/>
  <c r="J1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5" i="1"/>
  <c r="L29" i="2" l="1"/>
  <c r="L33" i="2" s="1"/>
  <c r="K29" i="2"/>
  <c r="K33" i="2" s="1"/>
  <c r="J29" i="2"/>
  <c r="J33" i="2" s="1"/>
  <c r="J30" i="2" l="1"/>
  <c r="K30" i="2"/>
  <c r="L30" i="2"/>
</calcChain>
</file>

<file path=xl/sharedStrings.xml><?xml version="1.0" encoding="utf-8"?>
<sst xmlns="http://schemas.openxmlformats.org/spreadsheetml/2006/main" count="35" uniqueCount="22">
  <si>
    <t>年份</t>
    <phoneticPr fontId="1" type="noConversion"/>
  </si>
  <si>
    <t>平均年化增长率</t>
    <phoneticPr fontId="1" type="noConversion"/>
  </si>
  <si>
    <t>医药100 000978</t>
    <phoneticPr fontId="1" type="noConversion"/>
  </si>
  <si>
    <t>主要消费 000932</t>
    <phoneticPr fontId="1" type="noConversion"/>
  </si>
  <si>
    <t>收盘点数</t>
    <phoneticPr fontId="1" type="noConversion"/>
  </si>
  <si>
    <t>年増长率</t>
    <phoneticPr fontId="1" type="noConversion"/>
  </si>
  <si>
    <t>中证 500 000905</t>
    <phoneticPr fontId="1" type="noConversion"/>
  </si>
  <si>
    <t>低波 500  930782</t>
    <phoneticPr fontId="1" type="noConversion"/>
  </si>
  <si>
    <t>沪深300 000300</t>
    <phoneticPr fontId="1" type="noConversion"/>
  </si>
  <si>
    <t xml:space="preserve">低波 500 </t>
    <phoneticPr fontId="1" type="noConversion"/>
  </si>
  <si>
    <t xml:space="preserve">中证 500 </t>
    <phoneticPr fontId="1" type="noConversion"/>
  </si>
  <si>
    <t>沪深300</t>
    <phoneticPr fontId="1" type="noConversion"/>
  </si>
  <si>
    <t>医药</t>
    <phoneticPr fontId="1" type="noConversion"/>
  </si>
  <si>
    <t>主要消费</t>
    <phoneticPr fontId="1" type="noConversion"/>
  </si>
  <si>
    <t>2019.5.19</t>
    <phoneticPr fontId="1" type="noConversion"/>
  </si>
  <si>
    <t>账户占比（10% 债券）</t>
    <phoneticPr fontId="1" type="noConversion"/>
  </si>
  <si>
    <t>当前平均年化增长率</t>
    <phoneticPr fontId="1" type="noConversion"/>
  </si>
  <si>
    <t>当前历史价格可投比重</t>
    <phoneticPr fontId="1" type="noConversion"/>
  </si>
  <si>
    <t>当前定投权重</t>
    <phoneticPr fontId="1" type="noConversion"/>
  </si>
  <si>
    <t>当前投入额度</t>
    <phoneticPr fontId="1" type="noConversion"/>
  </si>
  <si>
    <t>年溢出</t>
    <phoneticPr fontId="1" type="noConversion"/>
  </si>
  <si>
    <t>年理论值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</si>
</sst>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 "/>
    <numFmt numFmtId="178" formatCode="0_);[Red]\(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2" fillId="3" borderId="0" xfId="0" applyFont="1" applyFill="1"/>
    <xf numFmtId="10" fontId="2" fillId="3" borderId="0" xfId="0" applyNumberFormat="1" applyFont="1" applyFill="1"/>
    <xf numFmtId="0" fontId="5" fillId="0" borderId="0" xfId="0" applyFont="1" applyAlignment="1">
      <alignment horizontal="left"/>
    </xf>
    <xf numFmtId="0" fontId="5" fillId="0" borderId="0" xfId="0" applyFont="1"/>
    <xf numFmtId="10" fontId="0" fillId="0" borderId="0" xfId="0" applyNumberFormat="1" applyBorder="1" applyAlignment="1">
      <alignment horizontal="right"/>
    </xf>
    <xf numFmtId="10" fontId="0" fillId="2" borderId="0" xfId="0" applyNumberFormat="1" applyFill="1" applyBorder="1" applyAlignment="1">
      <alignment horizontal="right"/>
    </xf>
    <xf numFmtId="10" fontId="0" fillId="0" borderId="0" xfId="0" applyNumberFormat="1" applyAlignment="1">
      <alignment horizontal="right"/>
    </xf>
    <xf numFmtId="177" fontId="0" fillId="2" borderId="0" xfId="0" applyNumberFormat="1" applyFill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0" fontId="6" fillId="0" borderId="0" xfId="0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10" fontId="5" fillId="0" borderId="0" xfId="0" applyNumberFormat="1" applyFont="1" applyAlignment="1">
      <alignment horizontal="right"/>
    </xf>
    <xf numFmtId="176" fontId="6" fillId="0" borderId="0" xfId="0" applyNumberFormat="1" applyFont="1" applyBorder="1" applyAlignment="1">
      <alignment horizontal="left"/>
    </xf>
    <xf numFmtId="176" fontId="5" fillId="0" borderId="0" xfId="0" applyNumberFormat="1" applyFont="1" applyAlignment="1">
      <alignment horizontal="left"/>
    </xf>
    <xf numFmtId="10" fontId="0" fillId="3" borderId="0" xfId="0" applyNumberFormat="1" applyFill="1" applyBorder="1" applyAlignment="1">
      <alignment horizontal="right"/>
    </xf>
    <xf numFmtId="178" fontId="0" fillId="3" borderId="0" xfId="0" applyNumberFormat="1" applyFill="1" applyBorder="1" applyAlignment="1">
      <alignment horizontal="right"/>
    </xf>
    <xf numFmtId="0" fontId="0" fillId="0" borderId="0" xfId="0" applyAlignment="1"/>
    <xf numFmtId="177" fontId="0" fillId="0" borderId="0" xfId="0" applyNumberFormat="1"/>
    <xf numFmtId="177" fontId="6" fillId="0" borderId="0" xfId="0" applyNumberFormat="1" applyFo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6" fillId="0" borderId="0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6" fontId="6" fillId="0" borderId="0" xfId="0" applyNumberFormat="1" applyFont="1" applyBorder="1" applyAlignment="1">
      <alignment horizontal="left"/>
    </xf>
    <xf numFmtId="176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activeCell="J24" sqref="J24"/>
    </sheetView>
  </sheetViews>
  <sheetFormatPr defaultRowHeight="14.25" x14ac:dyDescent="0.2"/>
  <cols>
    <col min="1" max="1" width="14.875" customWidth="1"/>
    <col min="2" max="2" width="15.25" bestFit="1" customWidth="1"/>
    <col min="3" max="3" width="15.875" bestFit="1" customWidth="1"/>
    <col min="4" max="4" width="16.375" bestFit="1" customWidth="1"/>
    <col min="5" max="5" width="15.25" bestFit="1" customWidth="1"/>
    <col min="6" max="6" width="16.125" bestFit="1" customWidth="1"/>
    <col min="7" max="7" width="5.625" customWidth="1"/>
    <col min="8" max="8" width="8.5" bestFit="1" customWidth="1"/>
    <col min="9" max="12" width="9.75" style="1" bestFit="1" customWidth="1"/>
    <col min="14" max="14" width="7.875" style="1" customWidth="1"/>
  </cols>
  <sheetData>
    <row r="1" spans="1:12" ht="19.5" customHeight="1" x14ac:dyDescent="0.35">
      <c r="A1" s="2"/>
      <c r="B1" s="25" t="s">
        <v>4</v>
      </c>
      <c r="C1" s="26"/>
      <c r="D1" s="26"/>
      <c r="E1" s="26"/>
      <c r="F1" s="26"/>
      <c r="G1" s="2"/>
      <c r="H1" s="25" t="s">
        <v>5</v>
      </c>
      <c r="I1" s="25"/>
      <c r="J1" s="25"/>
      <c r="K1" s="25"/>
      <c r="L1" s="25"/>
    </row>
    <row r="2" spans="1:12" x14ac:dyDescent="0.2">
      <c r="A2" s="3" t="s">
        <v>0</v>
      </c>
      <c r="B2" s="3" t="s">
        <v>8</v>
      </c>
      <c r="C2" s="3" t="s">
        <v>6</v>
      </c>
      <c r="D2" s="3" t="s">
        <v>7</v>
      </c>
      <c r="E2" s="3" t="s">
        <v>2</v>
      </c>
      <c r="F2" s="3" t="s">
        <v>3</v>
      </c>
      <c r="G2" s="3"/>
      <c r="H2" s="3" t="s">
        <v>11</v>
      </c>
      <c r="I2" s="10" t="s">
        <v>10</v>
      </c>
      <c r="J2" s="10" t="s">
        <v>9</v>
      </c>
      <c r="K2" s="10" t="s">
        <v>12</v>
      </c>
      <c r="L2" s="10" t="s">
        <v>13</v>
      </c>
    </row>
    <row r="3" spans="1:12" x14ac:dyDescent="0.2">
      <c r="A3" s="4">
        <v>2004</v>
      </c>
      <c r="B3" s="4">
        <v>1000</v>
      </c>
      <c r="C3" s="4">
        <v>1000</v>
      </c>
      <c r="D3" s="13">
        <v>1000</v>
      </c>
      <c r="E3" s="4">
        <v>1000</v>
      </c>
      <c r="F3" s="4">
        <v>1000</v>
      </c>
      <c r="G3" s="4"/>
      <c r="H3" s="4"/>
      <c r="I3" s="11"/>
      <c r="J3" s="11"/>
      <c r="K3" s="11"/>
      <c r="L3" s="11"/>
    </row>
    <row r="4" spans="1:12" x14ac:dyDescent="0.2">
      <c r="A4" s="3">
        <v>2005</v>
      </c>
      <c r="B4" s="3">
        <v>923</v>
      </c>
      <c r="C4" s="3">
        <v>860</v>
      </c>
      <c r="D4" s="21">
        <f>D3*(1+J4)</f>
        <v>990.9</v>
      </c>
      <c r="E4" s="3"/>
      <c r="F4" s="3"/>
      <c r="G4" s="3"/>
      <c r="H4" s="10">
        <f t="shared" ref="H4:H18" si="0">(B4-B3)/B3</f>
        <v>-7.6999999999999999E-2</v>
      </c>
      <c r="I4" s="10">
        <f t="shared" ref="I4:I18" si="1">(C4-C3)/C3</f>
        <v>-0.14000000000000001</v>
      </c>
      <c r="J4" s="20">
        <v>-9.1000000000000004E-3</v>
      </c>
      <c r="K4" s="10"/>
      <c r="L4" s="10"/>
    </row>
    <row r="5" spans="1:12" x14ac:dyDescent="0.2">
      <c r="A5" s="4">
        <v>2006</v>
      </c>
      <c r="B5" s="4">
        <v>2041</v>
      </c>
      <c r="C5" s="4">
        <v>1726</v>
      </c>
      <c r="D5" s="13">
        <f t="shared" ref="D5:D14" si="2">D4*(1+J5)</f>
        <v>2004.1943399999998</v>
      </c>
      <c r="E5" s="4"/>
      <c r="F5" s="4"/>
      <c r="G5" s="4"/>
      <c r="H5" s="4">
        <f t="shared" si="0"/>
        <v>1.2112676056338028</v>
      </c>
      <c r="I5" s="11">
        <f t="shared" si="1"/>
        <v>1.0069767441860464</v>
      </c>
      <c r="J5" s="11">
        <v>1.0226</v>
      </c>
      <c r="K5" s="11"/>
      <c r="L5" s="11"/>
    </row>
    <row r="6" spans="1:12" x14ac:dyDescent="0.2">
      <c r="A6" s="3">
        <v>2007</v>
      </c>
      <c r="B6" s="3">
        <v>5338</v>
      </c>
      <c r="C6" s="3">
        <v>4967</v>
      </c>
      <c r="D6" s="21">
        <f t="shared" si="2"/>
        <v>6274.7316396719989</v>
      </c>
      <c r="E6" s="3"/>
      <c r="F6" s="3"/>
      <c r="G6" s="3"/>
      <c r="H6" s="10">
        <f t="shared" si="0"/>
        <v>1.6153846153846154</v>
      </c>
      <c r="I6" s="10">
        <f t="shared" si="1"/>
        <v>1.8777520278099653</v>
      </c>
      <c r="J6" s="20">
        <v>2.1307999999999998</v>
      </c>
      <c r="K6" s="10"/>
      <c r="L6" s="10"/>
    </row>
    <row r="7" spans="1:12" x14ac:dyDescent="0.2">
      <c r="A7" s="4">
        <v>2008</v>
      </c>
      <c r="B7" s="4">
        <v>1817</v>
      </c>
      <c r="C7" s="4">
        <v>1939</v>
      </c>
      <c r="D7" s="13">
        <f t="shared" si="2"/>
        <v>2981.1250020081666</v>
      </c>
      <c r="E7" s="4"/>
      <c r="F7" s="4"/>
      <c r="G7" s="4"/>
      <c r="H7" s="4">
        <f t="shared" si="0"/>
        <v>-0.65961034095166726</v>
      </c>
      <c r="I7" s="11">
        <f t="shared" si="1"/>
        <v>-0.6096235152003221</v>
      </c>
      <c r="J7" s="11">
        <v>-0.52490000000000003</v>
      </c>
      <c r="K7" s="11"/>
      <c r="L7" s="11"/>
    </row>
    <row r="8" spans="1:12" x14ac:dyDescent="0.2">
      <c r="A8" s="3">
        <v>2009</v>
      </c>
      <c r="B8" s="3">
        <v>3575</v>
      </c>
      <c r="C8" s="3">
        <v>4485</v>
      </c>
      <c r="D8" s="21">
        <f t="shared" si="2"/>
        <v>6989.5456797083471</v>
      </c>
      <c r="E8" s="3"/>
      <c r="F8" s="3">
        <v>5909</v>
      </c>
      <c r="G8" s="3"/>
      <c r="H8" s="10">
        <f t="shared" si="0"/>
        <v>0.96752889378095763</v>
      </c>
      <c r="I8" s="10">
        <f t="shared" si="1"/>
        <v>1.3130479628674574</v>
      </c>
      <c r="J8" s="20">
        <v>1.3446</v>
      </c>
      <c r="K8" s="10"/>
      <c r="L8" s="10"/>
    </row>
    <row r="9" spans="1:12" x14ac:dyDescent="0.2">
      <c r="A9" s="4">
        <v>2010</v>
      </c>
      <c r="B9" s="4">
        <v>3128</v>
      </c>
      <c r="C9" s="4">
        <v>4936</v>
      </c>
      <c r="D9" s="13">
        <f t="shared" si="2"/>
        <v>7748.610340524674</v>
      </c>
      <c r="E9" s="4"/>
      <c r="F9" s="4">
        <v>6953</v>
      </c>
      <c r="G9" s="4"/>
      <c r="H9" s="4">
        <f t="shared" si="0"/>
        <v>-0.12503496503496503</v>
      </c>
      <c r="I9" s="11">
        <f t="shared" si="1"/>
        <v>0.10055741360089186</v>
      </c>
      <c r="J9" s="11">
        <v>0.1086</v>
      </c>
      <c r="K9" s="11"/>
      <c r="L9" s="11">
        <f t="shared" ref="L9:L18" si="3">(F9-F8)/F8</f>
        <v>0.17667964122524962</v>
      </c>
    </row>
    <row r="10" spans="1:12" x14ac:dyDescent="0.2">
      <c r="A10" s="3">
        <v>2011</v>
      </c>
      <c r="B10" s="3">
        <v>2345</v>
      </c>
      <c r="C10" s="3">
        <v>3266</v>
      </c>
      <c r="D10" s="21">
        <f t="shared" si="2"/>
        <v>5876.5460822539126</v>
      </c>
      <c r="E10" s="3">
        <v>5647</v>
      </c>
      <c r="F10" s="3">
        <v>5626</v>
      </c>
      <c r="G10" s="3"/>
      <c r="H10" s="10">
        <f t="shared" si="0"/>
        <v>-0.25031969309462915</v>
      </c>
      <c r="I10" s="10">
        <f t="shared" si="1"/>
        <v>-0.33833063209076175</v>
      </c>
      <c r="J10" s="20">
        <v>-0.24160000000000001</v>
      </c>
      <c r="K10" s="10"/>
      <c r="L10" s="10">
        <f t="shared" si="3"/>
        <v>-0.19085286926506545</v>
      </c>
    </row>
    <row r="11" spans="1:12" x14ac:dyDescent="0.2">
      <c r="A11" s="4">
        <v>2012</v>
      </c>
      <c r="B11" s="4">
        <v>2522</v>
      </c>
      <c r="C11" s="4">
        <v>3275</v>
      </c>
      <c r="D11" s="13">
        <f t="shared" si="2"/>
        <v>5841.8744603686146</v>
      </c>
      <c r="E11" s="4">
        <v>6052</v>
      </c>
      <c r="F11" s="4">
        <v>5528</v>
      </c>
      <c r="G11" s="4"/>
      <c r="H11" s="4">
        <f t="shared" si="0"/>
        <v>7.5479744136460553E-2</v>
      </c>
      <c r="I11" s="11">
        <f t="shared" si="1"/>
        <v>2.7556644213104714E-3</v>
      </c>
      <c r="J11" s="11">
        <v>-5.8999999999999999E-3</v>
      </c>
      <c r="K11" s="11">
        <f t="shared" ref="K11:K18" si="4">(E11-E10)/E10</f>
        <v>7.1719497078094566E-2</v>
      </c>
      <c r="L11" s="11">
        <f t="shared" si="3"/>
        <v>-1.7419125488801989E-2</v>
      </c>
    </row>
    <row r="12" spans="1:12" x14ac:dyDescent="0.2">
      <c r="A12" s="3">
        <v>2013</v>
      </c>
      <c r="B12" s="3">
        <v>2330</v>
      </c>
      <c r="C12" s="3">
        <v>3829</v>
      </c>
      <c r="D12" s="21">
        <f t="shared" si="2"/>
        <v>7455.9843737684623</v>
      </c>
      <c r="E12" s="3">
        <v>8593</v>
      </c>
      <c r="F12" s="3">
        <v>5581</v>
      </c>
      <c r="G12" s="3"/>
      <c r="H12" s="10">
        <f t="shared" si="0"/>
        <v>-7.6130055511498804E-2</v>
      </c>
      <c r="I12" s="10">
        <f t="shared" si="1"/>
        <v>0.16916030534351145</v>
      </c>
      <c r="J12" s="20">
        <v>0.27629999999999999</v>
      </c>
      <c r="K12" s="10">
        <f t="shared" si="4"/>
        <v>0.41986120290812956</v>
      </c>
      <c r="L12" s="10">
        <f t="shared" si="3"/>
        <v>9.5875542691751092E-3</v>
      </c>
    </row>
    <row r="13" spans="1:12" x14ac:dyDescent="0.2">
      <c r="A13" s="4">
        <v>2014</v>
      </c>
      <c r="B13" s="4">
        <v>3533</v>
      </c>
      <c r="C13" s="4">
        <v>5322</v>
      </c>
      <c r="D13" s="13">
        <f t="shared" si="2"/>
        <v>11733.482608999429</v>
      </c>
      <c r="E13" s="4">
        <v>10021</v>
      </c>
      <c r="F13" s="4">
        <v>6409</v>
      </c>
      <c r="G13" s="4"/>
      <c r="H13" s="4">
        <f t="shared" si="0"/>
        <v>0.51630901287553643</v>
      </c>
      <c r="I13" s="11">
        <f t="shared" si="1"/>
        <v>0.38991903891355445</v>
      </c>
      <c r="J13" s="11">
        <v>0.57369999999999999</v>
      </c>
      <c r="K13" s="11">
        <f t="shared" si="4"/>
        <v>0.1661817758640754</v>
      </c>
      <c r="L13" s="11">
        <f t="shared" si="3"/>
        <v>0.14836050886937824</v>
      </c>
    </row>
    <row r="14" spans="1:12" x14ac:dyDescent="0.2">
      <c r="A14" s="3">
        <v>2015</v>
      </c>
      <c r="B14" s="3">
        <v>3731</v>
      </c>
      <c r="C14" s="3">
        <v>7617</v>
      </c>
      <c r="D14" s="21">
        <f t="shared" si="2"/>
        <v>17613.130744369046</v>
      </c>
      <c r="E14" s="3">
        <v>15836</v>
      </c>
      <c r="F14" s="3">
        <v>8107</v>
      </c>
      <c r="G14" s="3"/>
      <c r="H14" s="10">
        <f t="shared" si="0"/>
        <v>5.6043022926691194E-2</v>
      </c>
      <c r="I14" s="10">
        <f t="shared" si="1"/>
        <v>0.43122886133032695</v>
      </c>
      <c r="J14" s="20">
        <v>0.50109999999999999</v>
      </c>
      <c r="K14" s="10">
        <f t="shared" si="4"/>
        <v>0.58028140904101388</v>
      </c>
      <c r="L14" s="10">
        <f t="shared" si="3"/>
        <v>0.26493992822593226</v>
      </c>
    </row>
    <row r="15" spans="1:12" x14ac:dyDescent="0.2">
      <c r="A15" s="4">
        <v>2016</v>
      </c>
      <c r="B15" s="4">
        <v>3310</v>
      </c>
      <c r="C15" s="4">
        <v>6263</v>
      </c>
      <c r="D15" s="13">
        <v>13777</v>
      </c>
      <c r="E15" s="4">
        <v>13364</v>
      </c>
      <c r="F15" s="4">
        <v>8159</v>
      </c>
      <c r="G15" s="4"/>
      <c r="H15" s="4">
        <f t="shared" si="0"/>
        <v>-0.11283838113106406</v>
      </c>
      <c r="I15" s="11">
        <f t="shared" si="1"/>
        <v>-0.17776027307338849</v>
      </c>
      <c r="J15" s="11">
        <v>-0.13389999999999999</v>
      </c>
      <c r="K15" s="11">
        <f t="shared" si="4"/>
        <v>-0.15610002525890376</v>
      </c>
      <c r="L15" s="11">
        <f t="shared" si="3"/>
        <v>6.4142099420254105E-3</v>
      </c>
    </row>
    <row r="16" spans="1:12" x14ac:dyDescent="0.2">
      <c r="A16" s="3">
        <v>2017</v>
      </c>
      <c r="B16" s="3">
        <v>4030</v>
      </c>
      <c r="C16" s="3">
        <v>6250</v>
      </c>
      <c r="D16" s="21">
        <v>14285</v>
      </c>
      <c r="E16" s="3">
        <v>13573</v>
      </c>
      <c r="F16" s="3">
        <v>12726</v>
      </c>
      <c r="G16" s="3"/>
      <c r="H16" s="10">
        <f t="shared" si="0"/>
        <v>0.2175226586102719</v>
      </c>
      <c r="I16" s="10">
        <f t="shared" si="1"/>
        <v>-2.0756825802331152E-3</v>
      </c>
      <c r="J16" s="20">
        <f>(D16-D15)/D15</f>
        <v>3.6873049285040281E-2</v>
      </c>
      <c r="K16" s="10">
        <f t="shared" si="4"/>
        <v>1.5639030230469919E-2</v>
      </c>
      <c r="L16" s="10">
        <f t="shared" si="3"/>
        <v>0.55974996935899002</v>
      </c>
    </row>
    <row r="17" spans="1:14" x14ac:dyDescent="0.2">
      <c r="A17" s="4">
        <v>2018</v>
      </c>
      <c r="B17" s="4">
        <v>3010</v>
      </c>
      <c r="C17" s="4">
        <v>4168</v>
      </c>
      <c r="D17" s="13">
        <v>10276</v>
      </c>
      <c r="E17" s="4">
        <v>9934</v>
      </c>
      <c r="F17" s="4">
        <v>9788</v>
      </c>
      <c r="G17" s="4"/>
      <c r="H17" s="4">
        <f t="shared" si="0"/>
        <v>-0.25310173697270472</v>
      </c>
      <c r="I17" s="11">
        <f t="shared" si="1"/>
        <v>-0.33312000000000003</v>
      </c>
      <c r="J17" s="11">
        <f>(D17-D16)/D16</f>
        <v>-0.28064403220161011</v>
      </c>
      <c r="K17" s="11">
        <f t="shared" si="4"/>
        <v>-0.26810579827598907</v>
      </c>
      <c r="L17" s="11">
        <f t="shared" si="3"/>
        <v>-0.23086594373723088</v>
      </c>
    </row>
    <row r="18" spans="1:14" s="6" customFormat="1" x14ac:dyDescent="0.2">
      <c r="A18" s="3" t="s">
        <v>14</v>
      </c>
      <c r="B18" s="3">
        <v>3648</v>
      </c>
      <c r="C18" s="3">
        <v>4942</v>
      </c>
      <c r="D18" s="21">
        <v>12447</v>
      </c>
      <c r="E18" s="3">
        <v>11708</v>
      </c>
      <c r="F18" s="3">
        <v>14858</v>
      </c>
      <c r="G18" s="3"/>
      <c r="H18" s="10">
        <f t="shared" si="0"/>
        <v>0.21196013289036544</v>
      </c>
      <c r="I18" s="10">
        <f t="shared" si="1"/>
        <v>0.18570057581573896</v>
      </c>
      <c r="J18" s="20">
        <f>(D18-D17)/D17</f>
        <v>0.21126897625535226</v>
      </c>
      <c r="K18" s="10">
        <f t="shared" si="4"/>
        <v>0.17857861888463861</v>
      </c>
      <c r="L18" s="10">
        <f t="shared" si="3"/>
        <v>0.5179812014711892</v>
      </c>
      <c r="N18" s="7"/>
    </row>
    <row r="19" spans="1:14" x14ac:dyDescent="0.2">
      <c r="A19" s="4"/>
      <c r="B19" s="4"/>
      <c r="C19" s="4"/>
      <c r="D19" s="13"/>
      <c r="E19" s="4"/>
      <c r="F19" s="4"/>
      <c r="G19" s="4"/>
      <c r="H19" s="4"/>
      <c r="I19" s="11"/>
      <c r="J19" s="11"/>
      <c r="K19" s="11"/>
      <c r="L19" s="11"/>
      <c r="N19"/>
    </row>
    <row r="20" spans="1:14" x14ac:dyDescent="0.2">
      <c r="A20" s="3"/>
      <c r="B20" s="3"/>
      <c r="C20" s="3"/>
      <c r="D20" s="21"/>
      <c r="E20" s="3"/>
      <c r="F20" s="3"/>
      <c r="G20" s="3"/>
      <c r="H20" s="10"/>
      <c r="I20" s="10"/>
      <c r="J20" s="20"/>
      <c r="K20" s="10"/>
      <c r="L20" s="10"/>
      <c r="N20"/>
    </row>
    <row r="21" spans="1:14" x14ac:dyDescent="0.2">
      <c r="A21" s="4"/>
      <c r="B21" s="4"/>
      <c r="C21" s="4"/>
      <c r="D21" s="13"/>
      <c r="E21" s="4"/>
      <c r="F21" s="4"/>
      <c r="G21" s="4"/>
      <c r="H21" s="4"/>
      <c r="I21" s="11"/>
      <c r="J21" s="11"/>
      <c r="K21" s="11"/>
      <c r="L21" s="11"/>
      <c r="N21"/>
    </row>
    <row r="22" spans="1:14" x14ac:dyDescent="0.2">
      <c r="A22" s="3"/>
      <c r="B22" s="3"/>
      <c r="C22" s="3"/>
      <c r="D22" s="21"/>
      <c r="E22" s="3"/>
      <c r="F22" s="3"/>
      <c r="G22" s="3"/>
      <c r="H22" s="10"/>
      <c r="I22" s="10"/>
      <c r="J22" s="20"/>
      <c r="K22" s="10"/>
      <c r="L22" s="10"/>
      <c r="N22"/>
    </row>
    <row r="23" spans="1:14" x14ac:dyDescent="0.2">
      <c r="A23" s="4"/>
      <c r="B23" s="4"/>
      <c r="C23" s="4"/>
      <c r="D23" s="13"/>
      <c r="E23" s="4"/>
      <c r="F23" s="4"/>
      <c r="G23" s="4"/>
      <c r="H23" s="4">
        <f>(B18/1000)</f>
        <v>3.6480000000000001</v>
      </c>
      <c r="I23" s="11">
        <f>(C18/1000)</f>
        <v>4.9420000000000002</v>
      </c>
      <c r="J23" s="11">
        <f>(D18/1000)</f>
        <v>12.446999999999999</v>
      </c>
      <c r="K23" s="11">
        <f>(E18/1000)</f>
        <v>11.708</v>
      </c>
      <c r="L23" s="11">
        <f>(F18/1000)</f>
        <v>14.858000000000001</v>
      </c>
      <c r="N23"/>
    </row>
    <row r="24" spans="1:14" ht="20.25" x14ac:dyDescent="0.3">
      <c r="A24" s="27" t="s">
        <v>1</v>
      </c>
      <c r="B24" s="28"/>
      <c r="C24" s="3"/>
      <c r="D24" s="3"/>
      <c r="E24" s="3"/>
      <c r="F24" s="3"/>
      <c r="G24" s="3"/>
      <c r="H24" s="15">
        <f>POWER(H23,(1/15))-1</f>
        <v>9.0109995894335437E-2</v>
      </c>
      <c r="I24" s="15">
        <f>POWER(I23,(1/15))-1</f>
        <v>0.11239795740567771</v>
      </c>
      <c r="J24" s="15">
        <f>POWER(J23,(1/15))-1</f>
        <v>0.18305330363776462</v>
      </c>
      <c r="K24" s="15">
        <f>POWER(K23,(1/15))-1</f>
        <v>0.17823570921056242</v>
      </c>
      <c r="L24" s="15">
        <f>POWER(L23,(1/15))-1</f>
        <v>0.19710071519578198</v>
      </c>
      <c r="N24"/>
    </row>
  </sheetData>
  <mergeCells count="3">
    <mergeCell ref="B1:F1"/>
    <mergeCell ref="H1:L1"/>
    <mergeCell ref="A24:B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F159-CCE4-47E5-A079-7D80BB1CE1C7}">
  <dimension ref="A1:O33"/>
  <sheetViews>
    <sheetView tabSelected="1" workbookViewId="0">
      <selection activeCell="J22" sqref="J22"/>
    </sheetView>
  </sheetViews>
  <sheetFormatPr defaultRowHeight="14.25" x14ac:dyDescent="0.2"/>
  <cols>
    <col min="1" max="1" width="14.875" style="5" customWidth="1"/>
    <col min="2" max="2" width="15.25" bestFit="1" customWidth="1"/>
    <col min="3" max="3" width="15.875" bestFit="1" customWidth="1"/>
    <col min="4" max="4" width="16.375" bestFit="1" customWidth="1"/>
    <col min="5" max="5" width="15.25" bestFit="1" customWidth="1"/>
    <col min="6" max="6" width="16.125" bestFit="1" customWidth="1"/>
    <col min="7" max="7" width="5.625" customWidth="1"/>
    <col min="8" max="8" width="9.75" bestFit="1" customWidth="1"/>
    <col min="9" max="9" width="9.75" style="1" bestFit="1" customWidth="1"/>
    <col min="10" max="12" width="11.375" style="1" bestFit="1" customWidth="1"/>
  </cols>
  <sheetData>
    <row r="1" spans="1:12" ht="23.25" x14ac:dyDescent="0.35">
      <c r="A1" s="3"/>
      <c r="B1" s="25" t="s">
        <v>4</v>
      </c>
      <c r="C1" s="26"/>
      <c r="D1" s="26"/>
      <c r="E1" s="26"/>
      <c r="F1" s="26"/>
      <c r="G1" s="2"/>
      <c r="H1" s="25" t="s">
        <v>5</v>
      </c>
      <c r="I1" s="25"/>
      <c r="J1" s="25"/>
      <c r="K1" s="25"/>
      <c r="L1" s="25"/>
    </row>
    <row r="2" spans="1:12" x14ac:dyDescent="0.2">
      <c r="A2" s="3" t="s">
        <v>0</v>
      </c>
      <c r="B2" s="3" t="s">
        <v>8</v>
      </c>
      <c r="C2" s="3" t="s">
        <v>6</v>
      </c>
      <c r="D2" s="3" t="s">
        <v>7</v>
      </c>
      <c r="E2" s="3" t="s">
        <v>2</v>
      </c>
      <c r="F2" s="3" t="s">
        <v>3</v>
      </c>
      <c r="G2" s="3"/>
      <c r="H2" s="10" t="s">
        <v>11</v>
      </c>
      <c r="I2" s="10" t="s">
        <v>10</v>
      </c>
      <c r="J2" s="10" t="s">
        <v>9</v>
      </c>
      <c r="K2" s="10" t="s">
        <v>12</v>
      </c>
      <c r="L2" s="10" t="s">
        <v>13</v>
      </c>
    </row>
    <row r="3" spans="1:12" x14ac:dyDescent="0.2">
      <c r="A3" s="4">
        <v>2004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/>
      <c r="H3" s="11"/>
      <c r="I3" s="11"/>
      <c r="J3" s="11"/>
      <c r="K3" s="11"/>
      <c r="L3" s="11"/>
    </row>
    <row r="4" spans="1:12" x14ac:dyDescent="0.2">
      <c r="A4" s="3">
        <v>2005</v>
      </c>
      <c r="B4" s="3">
        <v>923</v>
      </c>
      <c r="C4" s="3">
        <v>860</v>
      </c>
      <c r="D4" s="21">
        <f>D3*(1+J4)</f>
        <v>990.9</v>
      </c>
      <c r="E4" s="3"/>
      <c r="F4" s="3"/>
      <c r="G4" s="3"/>
      <c r="H4" s="10">
        <f t="shared" ref="H4:H19" si="0">(B4-B3)/B3</f>
        <v>-7.6999999999999999E-2</v>
      </c>
      <c r="I4" s="10">
        <f t="shared" ref="I4:I19" si="1">(C4-C3)/C3</f>
        <v>-0.14000000000000001</v>
      </c>
      <c r="J4" s="20">
        <v>-9.1000000000000004E-3</v>
      </c>
      <c r="K4" s="10"/>
      <c r="L4" s="10"/>
    </row>
    <row r="5" spans="1:12" x14ac:dyDescent="0.2">
      <c r="A5" s="4">
        <v>2006</v>
      </c>
      <c r="B5" s="4">
        <v>2041</v>
      </c>
      <c r="C5" s="4">
        <v>1726</v>
      </c>
      <c r="D5" s="13">
        <f t="shared" ref="D5:D14" si="2">D4*(1+J5)</f>
        <v>2004.1943399999998</v>
      </c>
      <c r="E5" s="4"/>
      <c r="F5" s="4"/>
      <c r="G5" s="4"/>
      <c r="H5" s="11">
        <f t="shared" si="0"/>
        <v>1.2112676056338028</v>
      </c>
      <c r="I5" s="11">
        <f t="shared" si="1"/>
        <v>1.0069767441860464</v>
      </c>
      <c r="J5" s="11">
        <v>1.0226</v>
      </c>
      <c r="K5" s="11"/>
      <c r="L5" s="11"/>
    </row>
    <row r="6" spans="1:12" x14ac:dyDescent="0.2">
      <c r="A6" s="3">
        <v>2007</v>
      </c>
      <c r="B6" s="3">
        <v>5338</v>
      </c>
      <c r="C6" s="3">
        <v>4967</v>
      </c>
      <c r="D6" s="21">
        <f t="shared" si="2"/>
        <v>6274.7316396719989</v>
      </c>
      <c r="E6" s="3"/>
      <c r="F6" s="3"/>
      <c r="G6" s="3"/>
      <c r="H6" s="10">
        <f t="shared" si="0"/>
        <v>1.6153846153846154</v>
      </c>
      <c r="I6" s="10">
        <f t="shared" si="1"/>
        <v>1.8777520278099653</v>
      </c>
      <c r="J6" s="20">
        <v>2.1307999999999998</v>
      </c>
      <c r="K6" s="10"/>
      <c r="L6" s="10"/>
    </row>
    <row r="7" spans="1:12" x14ac:dyDescent="0.2">
      <c r="A7" s="4">
        <v>2008</v>
      </c>
      <c r="B7" s="4">
        <v>1817</v>
      </c>
      <c r="C7" s="4">
        <v>1939</v>
      </c>
      <c r="D7" s="13">
        <f t="shared" si="2"/>
        <v>2981.1250020081666</v>
      </c>
      <c r="E7" s="4"/>
      <c r="F7" s="4"/>
      <c r="G7" s="4"/>
      <c r="H7" s="11">
        <f t="shared" si="0"/>
        <v>-0.65961034095166726</v>
      </c>
      <c r="I7" s="11">
        <f t="shared" si="1"/>
        <v>-0.6096235152003221</v>
      </c>
      <c r="J7" s="11">
        <v>-0.52490000000000003</v>
      </c>
      <c r="K7" s="11"/>
      <c r="L7" s="11"/>
    </row>
    <row r="8" spans="1:12" x14ac:dyDescent="0.2">
      <c r="A8" s="3">
        <v>2009</v>
      </c>
      <c r="B8" s="3">
        <v>3575</v>
      </c>
      <c r="C8" s="3">
        <v>4485</v>
      </c>
      <c r="D8" s="21">
        <f t="shared" si="2"/>
        <v>6989.5456797083471</v>
      </c>
      <c r="E8" s="3"/>
      <c r="F8" s="3">
        <v>5909</v>
      </c>
      <c r="G8" s="3"/>
      <c r="H8" s="10">
        <f t="shared" si="0"/>
        <v>0.96752889378095763</v>
      </c>
      <c r="I8" s="10">
        <f t="shared" si="1"/>
        <v>1.3130479628674574</v>
      </c>
      <c r="J8" s="20">
        <v>1.3446</v>
      </c>
      <c r="K8" s="10"/>
      <c r="L8" s="10"/>
    </row>
    <row r="9" spans="1:12" x14ac:dyDescent="0.2">
      <c r="A9" s="4">
        <v>2010</v>
      </c>
      <c r="B9" s="4">
        <v>3128</v>
      </c>
      <c r="C9" s="4">
        <v>4936</v>
      </c>
      <c r="D9" s="13">
        <f t="shared" si="2"/>
        <v>7748.610340524674</v>
      </c>
      <c r="E9" s="4"/>
      <c r="F9" s="4">
        <v>6953</v>
      </c>
      <c r="G9" s="4"/>
      <c r="H9" s="11">
        <f t="shared" si="0"/>
        <v>-0.12503496503496503</v>
      </c>
      <c r="I9" s="11">
        <f t="shared" si="1"/>
        <v>0.10055741360089186</v>
      </c>
      <c r="J9" s="11">
        <v>0.1086</v>
      </c>
      <c r="K9" s="11"/>
      <c r="L9" s="11">
        <f t="shared" ref="L9:L19" si="3">(F9-F8)/F8</f>
        <v>0.17667964122524962</v>
      </c>
    </row>
    <row r="10" spans="1:12" x14ac:dyDescent="0.2">
      <c r="A10" s="3">
        <v>2011</v>
      </c>
      <c r="B10" s="3">
        <v>2345</v>
      </c>
      <c r="C10" s="3">
        <v>3266</v>
      </c>
      <c r="D10" s="21">
        <f t="shared" si="2"/>
        <v>5876.5460822539126</v>
      </c>
      <c r="E10" s="3">
        <v>5647</v>
      </c>
      <c r="F10" s="3">
        <v>5626</v>
      </c>
      <c r="G10" s="3"/>
      <c r="H10" s="10">
        <f t="shared" si="0"/>
        <v>-0.25031969309462915</v>
      </c>
      <c r="I10" s="10">
        <f t="shared" si="1"/>
        <v>-0.33833063209076175</v>
      </c>
      <c r="J10" s="20">
        <v>-0.24160000000000001</v>
      </c>
      <c r="K10" s="10"/>
      <c r="L10" s="10">
        <f t="shared" si="3"/>
        <v>-0.19085286926506545</v>
      </c>
    </row>
    <row r="11" spans="1:12" x14ac:dyDescent="0.2">
      <c r="A11" s="4">
        <v>2012</v>
      </c>
      <c r="B11" s="4">
        <v>2522</v>
      </c>
      <c r="C11" s="4">
        <v>3275</v>
      </c>
      <c r="D11" s="13">
        <f t="shared" si="2"/>
        <v>5841.8744603686146</v>
      </c>
      <c r="E11" s="4">
        <v>6052</v>
      </c>
      <c r="F11" s="4">
        <v>5528</v>
      </c>
      <c r="G11" s="4"/>
      <c r="H11" s="11">
        <f t="shared" si="0"/>
        <v>7.5479744136460553E-2</v>
      </c>
      <c r="I11" s="11">
        <f t="shared" si="1"/>
        <v>2.7556644213104714E-3</v>
      </c>
      <c r="J11" s="11">
        <v>-5.8999999999999999E-3</v>
      </c>
      <c r="K11" s="11">
        <f t="shared" ref="K11:K19" si="4">(E11-E10)/E10</f>
        <v>7.1719497078094566E-2</v>
      </c>
      <c r="L11" s="11">
        <f t="shared" si="3"/>
        <v>-1.7419125488801989E-2</v>
      </c>
    </row>
    <row r="12" spans="1:12" x14ac:dyDescent="0.2">
      <c r="A12" s="3">
        <v>2013</v>
      </c>
      <c r="B12" s="3">
        <v>2330</v>
      </c>
      <c r="C12" s="3">
        <v>3829</v>
      </c>
      <c r="D12" s="21">
        <f t="shared" si="2"/>
        <v>7455.9843737684623</v>
      </c>
      <c r="E12" s="3">
        <v>8593</v>
      </c>
      <c r="F12" s="3">
        <v>5581</v>
      </c>
      <c r="G12" s="3"/>
      <c r="H12" s="10">
        <f t="shared" si="0"/>
        <v>-7.6130055511498804E-2</v>
      </c>
      <c r="I12" s="10">
        <f t="shared" si="1"/>
        <v>0.16916030534351145</v>
      </c>
      <c r="J12" s="20">
        <v>0.27629999999999999</v>
      </c>
      <c r="K12" s="10">
        <f t="shared" si="4"/>
        <v>0.41986120290812956</v>
      </c>
      <c r="L12" s="10">
        <f t="shared" si="3"/>
        <v>9.5875542691751092E-3</v>
      </c>
    </row>
    <row r="13" spans="1:12" x14ac:dyDescent="0.2">
      <c r="A13" s="4">
        <v>2014</v>
      </c>
      <c r="B13" s="4">
        <v>3533</v>
      </c>
      <c r="C13" s="4">
        <v>5322</v>
      </c>
      <c r="D13" s="13">
        <f t="shared" si="2"/>
        <v>11733.482608999429</v>
      </c>
      <c r="E13" s="4">
        <v>10021</v>
      </c>
      <c r="F13" s="4">
        <v>6409</v>
      </c>
      <c r="G13" s="4"/>
      <c r="H13" s="11">
        <f t="shared" si="0"/>
        <v>0.51630901287553643</v>
      </c>
      <c r="I13" s="11">
        <f t="shared" si="1"/>
        <v>0.38991903891355445</v>
      </c>
      <c r="J13" s="11">
        <v>0.57369999999999999</v>
      </c>
      <c r="K13" s="11">
        <f t="shared" si="4"/>
        <v>0.1661817758640754</v>
      </c>
      <c r="L13" s="11">
        <f t="shared" si="3"/>
        <v>0.14836050886937824</v>
      </c>
    </row>
    <row r="14" spans="1:12" x14ac:dyDescent="0.2">
      <c r="A14" s="3">
        <v>2015</v>
      </c>
      <c r="B14" s="3">
        <v>3731</v>
      </c>
      <c r="C14" s="3">
        <v>7617</v>
      </c>
      <c r="D14" s="21">
        <f t="shared" si="2"/>
        <v>17613.130744369046</v>
      </c>
      <c r="E14" s="3">
        <v>15836</v>
      </c>
      <c r="F14" s="3">
        <v>8107</v>
      </c>
      <c r="G14" s="3"/>
      <c r="H14" s="10">
        <f t="shared" si="0"/>
        <v>5.6043022926691194E-2</v>
      </c>
      <c r="I14" s="10">
        <f t="shared" si="1"/>
        <v>0.43122886133032695</v>
      </c>
      <c r="J14" s="20">
        <v>0.50109999999999999</v>
      </c>
      <c r="K14" s="10">
        <f t="shared" si="4"/>
        <v>0.58028140904101388</v>
      </c>
      <c r="L14" s="10">
        <f t="shared" si="3"/>
        <v>0.26493992822593226</v>
      </c>
    </row>
    <row r="15" spans="1:12" x14ac:dyDescent="0.2">
      <c r="A15" s="4">
        <v>2016</v>
      </c>
      <c r="B15" s="4">
        <v>3310</v>
      </c>
      <c r="C15" s="4">
        <v>6263</v>
      </c>
      <c r="D15" s="4">
        <v>13777</v>
      </c>
      <c r="E15" s="4">
        <v>13364</v>
      </c>
      <c r="F15" s="4">
        <v>8159</v>
      </c>
      <c r="G15" s="4"/>
      <c r="H15" s="11">
        <f t="shared" si="0"/>
        <v>-0.11283838113106406</v>
      </c>
      <c r="I15" s="11">
        <f t="shared" si="1"/>
        <v>-0.17776027307338849</v>
      </c>
      <c r="J15" s="11">
        <v>-0.13389999999999999</v>
      </c>
      <c r="K15" s="11">
        <f t="shared" si="4"/>
        <v>-0.15610002525890376</v>
      </c>
      <c r="L15" s="11">
        <f t="shared" si="3"/>
        <v>6.4142099420254105E-3</v>
      </c>
    </row>
    <row r="16" spans="1:12" x14ac:dyDescent="0.2">
      <c r="A16" s="3">
        <v>2017</v>
      </c>
      <c r="B16" s="3">
        <v>4030</v>
      </c>
      <c r="C16" s="3">
        <v>6250</v>
      </c>
      <c r="D16" s="3">
        <v>14285</v>
      </c>
      <c r="E16" s="3">
        <v>13573</v>
      </c>
      <c r="F16" s="3">
        <v>12726</v>
      </c>
      <c r="G16" s="3"/>
      <c r="H16" s="10">
        <f t="shared" si="0"/>
        <v>0.2175226586102719</v>
      </c>
      <c r="I16" s="10">
        <f t="shared" si="1"/>
        <v>-2.0756825802331152E-3</v>
      </c>
      <c r="J16" s="10">
        <f>(D16-D15)/D15</f>
        <v>3.6873049285040281E-2</v>
      </c>
      <c r="K16" s="10">
        <f t="shared" si="4"/>
        <v>1.5639030230469919E-2</v>
      </c>
      <c r="L16" s="10">
        <f t="shared" si="3"/>
        <v>0.55974996935899002</v>
      </c>
    </row>
    <row r="17" spans="1:15" x14ac:dyDescent="0.2">
      <c r="A17" s="4">
        <v>2018</v>
      </c>
      <c r="B17" s="4">
        <v>3010</v>
      </c>
      <c r="C17" s="4">
        <v>4168</v>
      </c>
      <c r="D17" s="4">
        <v>10276</v>
      </c>
      <c r="E17" s="4">
        <v>9934</v>
      </c>
      <c r="F17" s="4">
        <v>9788</v>
      </c>
      <c r="G17" s="4"/>
      <c r="H17" s="11">
        <f t="shared" si="0"/>
        <v>-0.25310173697270472</v>
      </c>
      <c r="I17" s="11">
        <f t="shared" si="1"/>
        <v>-0.33312000000000003</v>
      </c>
      <c r="J17" s="11">
        <f>(D17-D16)/D16</f>
        <v>-0.28064403220161011</v>
      </c>
      <c r="K17" s="11">
        <f t="shared" si="4"/>
        <v>-0.26810579827598907</v>
      </c>
      <c r="L17" s="11">
        <f t="shared" si="3"/>
        <v>-0.23086594373723088</v>
      </c>
    </row>
    <row r="18" spans="1:15" x14ac:dyDescent="0.2">
      <c r="A18" s="3">
        <v>2019</v>
      </c>
      <c r="B18" s="3">
        <v>4096</v>
      </c>
      <c r="C18" s="3">
        <v>5267</v>
      </c>
      <c r="D18" s="3">
        <v>12600</v>
      </c>
      <c r="E18" s="3">
        <v>12906</v>
      </c>
      <c r="F18" s="3">
        <v>16123</v>
      </c>
      <c r="G18" s="3"/>
      <c r="H18" s="10">
        <f t="shared" si="0"/>
        <v>0.36079734219269105</v>
      </c>
      <c r="I18" s="10">
        <f t="shared" si="1"/>
        <v>0.2636756238003839</v>
      </c>
      <c r="J18" s="10">
        <f>(D18-D17)/D17</f>
        <v>0.22615803814713897</v>
      </c>
      <c r="K18" s="10">
        <f t="shared" si="4"/>
        <v>0.29917455204348703</v>
      </c>
      <c r="L18" s="10">
        <f t="shared" si="3"/>
        <v>0.64722108704536163</v>
      </c>
    </row>
    <row r="19" spans="1:15" x14ac:dyDescent="0.2">
      <c r="A19" s="4">
        <v>2020</v>
      </c>
      <c r="B19" s="4">
        <v>4149</v>
      </c>
      <c r="C19" s="4">
        <v>5784</v>
      </c>
      <c r="D19" s="4">
        <v>13240</v>
      </c>
      <c r="E19" s="4">
        <v>14541</v>
      </c>
      <c r="F19" s="4">
        <v>16398</v>
      </c>
      <c r="G19" s="4"/>
      <c r="H19" s="11">
        <f t="shared" si="0"/>
        <v>1.2939453125E-2</v>
      </c>
      <c r="I19" s="11">
        <f t="shared" si="1"/>
        <v>9.8158344408581732E-2</v>
      </c>
      <c r="J19" s="11">
        <f t="shared" ref="J19" si="5">(D19-D18)/D18</f>
        <v>5.0793650793650794E-2</v>
      </c>
      <c r="K19" s="11">
        <f t="shared" si="4"/>
        <v>0.12668526266852626</v>
      </c>
      <c r="L19" s="11">
        <f t="shared" si="3"/>
        <v>1.7056379085778083E-2</v>
      </c>
    </row>
    <row r="21" spans="1:15" x14ac:dyDescent="0.2">
      <c r="A21" s="4" t="s">
        <v>21</v>
      </c>
      <c r="B21" s="13">
        <f>B18+B18*H26</f>
        <v>4476.9414291925332</v>
      </c>
      <c r="C21" s="13">
        <f t="shared" ref="C21:F21" si="6">C18+C18*I26</f>
        <v>5877.6346366863045</v>
      </c>
      <c r="D21" s="13">
        <f t="shared" si="6"/>
        <v>14807.731949387855</v>
      </c>
      <c r="E21" s="13">
        <f t="shared" si="6"/>
        <v>15256.460990823012</v>
      </c>
      <c r="F21" s="13">
        <f t="shared" si="6"/>
        <v>19203.053157136485</v>
      </c>
      <c r="G21" s="4"/>
      <c r="H21" s="11">
        <f>H26</f>
        <v>9.3003278611458295E-2</v>
      </c>
      <c r="I21" s="11">
        <f t="shared" ref="I21:L21" si="7">I26</f>
        <v>0.11593594772855598</v>
      </c>
      <c r="J21" s="11">
        <f t="shared" si="7"/>
        <v>0.17521682137998851</v>
      </c>
      <c r="K21" s="11">
        <f t="shared" si="7"/>
        <v>0.18212157065109347</v>
      </c>
      <c r="L21" s="11">
        <f t="shared" si="7"/>
        <v>0.19103474273624532</v>
      </c>
    </row>
    <row r="22" spans="1:15" x14ac:dyDescent="0.2">
      <c r="A22" s="3" t="s">
        <v>20</v>
      </c>
      <c r="B22" s="14">
        <f>B19-B21</f>
        <v>-327.94142919253318</v>
      </c>
      <c r="C22" s="14">
        <f t="shared" ref="C22:F22" si="8">C19-C21</f>
        <v>-93.634636686304475</v>
      </c>
      <c r="D22" s="14">
        <f t="shared" si="8"/>
        <v>-1567.7319493878549</v>
      </c>
      <c r="E22" s="14">
        <f t="shared" si="8"/>
        <v>-715.46099082301225</v>
      </c>
      <c r="F22" s="14">
        <f t="shared" si="8"/>
        <v>-2805.0531571364845</v>
      </c>
      <c r="G22" s="14"/>
      <c r="H22" s="10">
        <f>H19-H21</f>
        <v>-8.0063825486458295E-2</v>
      </c>
      <c r="I22" s="10">
        <f t="shared" ref="I22:L22" si="9">I19-I21</f>
        <v>-1.7777603319974244E-2</v>
      </c>
      <c r="J22" s="10">
        <f t="shared" si="9"/>
        <v>-0.12442317058633771</v>
      </c>
      <c r="K22" s="10">
        <f t="shared" si="9"/>
        <v>-5.5436307982567212E-2</v>
      </c>
      <c r="L22" s="10">
        <f t="shared" si="9"/>
        <v>-0.17397836365046723</v>
      </c>
    </row>
    <row r="23" spans="1:15" x14ac:dyDescent="0.2">
      <c r="A23" s="4"/>
      <c r="B23" s="4"/>
      <c r="C23" s="4"/>
      <c r="D23" s="4"/>
      <c r="E23" s="4"/>
      <c r="F23" s="4"/>
      <c r="G23" s="4"/>
      <c r="H23" s="11"/>
      <c r="I23" s="11"/>
      <c r="J23" s="11"/>
      <c r="K23" s="11"/>
      <c r="L23" s="11"/>
    </row>
    <row r="24" spans="1:15" x14ac:dyDescent="0.2">
      <c r="A24" s="3"/>
      <c r="B24" s="3"/>
      <c r="C24" s="3"/>
      <c r="D24" s="3"/>
      <c r="E24" s="3"/>
      <c r="F24" s="3"/>
      <c r="G24" s="3"/>
      <c r="H24" s="10"/>
      <c r="I24" s="10"/>
      <c r="J24" s="10"/>
      <c r="K24" s="10"/>
      <c r="L24" s="10"/>
    </row>
    <row r="25" spans="1:15" x14ac:dyDescent="0.2">
      <c r="A25" s="4"/>
      <c r="B25" s="4"/>
      <c r="C25" s="4"/>
      <c r="D25" s="4"/>
      <c r="E25" s="4"/>
      <c r="F25" s="4"/>
      <c r="G25" s="4"/>
      <c r="H25" s="11">
        <f>(B19/1000)</f>
        <v>4.149</v>
      </c>
      <c r="I25" s="11">
        <f t="shared" ref="I25:L25" si="10">(C19/1000)</f>
        <v>5.7839999999999998</v>
      </c>
      <c r="J25" s="11">
        <f t="shared" si="10"/>
        <v>13.24</v>
      </c>
      <c r="K25" s="11">
        <f t="shared" si="10"/>
        <v>14.541</v>
      </c>
      <c r="L25" s="11">
        <f t="shared" si="10"/>
        <v>16.398</v>
      </c>
    </row>
    <row r="26" spans="1:15" ht="20.25" x14ac:dyDescent="0.3">
      <c r="A26" s="29" t="s">
        <v>16</v>
      </c>
      <c r="B26" s="32"/>
      <c r="C26" s="3"/>
      <c r="D26" s="3"/>
      <c r="E26" s="3"/>
      <c r="F26" s="3"/>
      <c r="G26" s="3"/>
      <c r="H26" s="15">
        <f>POWER(H25,(1/16))-1</f>
        <v>9.3003278611458295E-2</v>
      </c>
      <c r="I26" s="15">
        <f t="shared" ref="I26:L26" si="11">POWER(I25,(1/16))-1</f>
        <v>0.11593594772855598</v>
      </c>
      <c r="J26" s="15">
        <f t="shared" si="11"/>
        <v>0.17521682137998851</v>
      </c>
      <c r="K26" s="15">
        <f t="shared" si="11"/>
        <v>0.18212157065109347</v>
      </c>
      <c r="L26" s="15">
        <f t="shared" si="11"/>
        <v>0.19103474273624532</v>
      </c>
    </row>
    <row r="27" spans="1:15" s="9" customFormat="1" ht="24.75" customHeight="1" x14ac:dyDescent="0.2">
      <c r="A27" s="5"/>
      <c r="B27" s="5"/>
      <c r="C27" s="5"/>
      <c r="D27" s="5"/>
      <c r="E27" s="5"/>
      <c r="F27" s="5"/>
      <c r="G27" s="5"/>
      <c r="H27" s="12"/>
      <c r="I27" s="12"/>
      <c r="J27" s="12"/>
      <c r="K27" s="12"/>
      <c r="L27" s="12"/>
    </row>
    <row r="28" spans="1:15" s="9" customFormat="1" ht="20.25" x14ac:dyDescent="0.3">
      <c r="A28" s="29" t="s">
        <v>17</v>
      </c>
      <c r="B28" s="30"/>
      <c r="C28" s="31"/>
      <c r="D28" s="16"/>
      <c r="E28" s="16"/>
      <c r="F28" s="16"/>
      <c r="G28" s="16"/>
      <c r="H28" s="17"/>
      <c r="I28" s="17"/>
      <c r="J28" s="15">
        <f>0.5-J22</f>
        <v>0.62442317058633767</v>
      </c>
      <c r="K28" s="15">
        <f t="shared" ref="K28:L28" si="12">0.5-K22</f>
        <v>0.55543630798256727</v>
      </c>
      <c r="L28" s="15">
        <f t="shared" si="12"/>
        <v>0.67397836365046726</v>
      </c>
    </row>
    <row r="29" spans="1:15" ht="20.25" x14ac:dyDescent="0.3">
      <c r="A29" s="29" t="s">
        <v>18</v>
      </c>
      <c r="B29" s="30"/>
      <c r="C29" s="8"/>
      <c r="D29" s="16"/>
      <c r="E29" s="16"/>
      <c r="F29" s="16"/>
      <c r="G29" s="16"/>
      <c r="H29" s="17"/>
      <c r="I29" s="17"/>
      <c r="J29" s="15">
        <f>J28/($J$28+$K$28+$L$28)</f>
        <v>0.3368272868131727</v>
      </c>
      <c r="K29" s="15">
        <f t="shared" ref="K29:L29" si="13">K28/($J$28+$K$28+$L$28)</f>
        <v>0.29961428952038849</v>
      </c>
      <c r="L29" s="15">
        <f t="shared" si="13"/>
        <v>0.36355842366643881</v>
      </c>
      <c r="M29" s="15"/>
      <c r="N29" s="15"/>
      <c r="O29" s="15"/>
    </row>
    <row r="30" spans="1:15" ht="20.25" x14ac:dyDescent="0.3">
      <c r="A30" s="18" t="s">
        <v>19</v>
      </c>
      <c r="B30" s="19"/>
      <c r="C30" s="22">
        <v>900</v>
      </c>
      <c r="J30" s="24">
        <f>$C$30*J29</f>
        <v>303.14455813185543</v>
      </c>
      <c r="K30" s="24">
        <f t="shared" ref="K30:L30" si="14">$C$30*K29</f>
        <v>269.65286056834964</v>
      </c>
      <c r="L30" s="24">
        <f t="shared" si="14"/>
        <v>327.20258129979493</v>
      </c>
    </row>
    <row r="32" spans="1:15" x14ac:dyDescent="0.2">
      <c r="J32" s="23"/>
      <c r="K32" s="23"/>
      <c r="L32" s="23"/>
    </row>
    <row r="33" spans="1:12" ht="20.25" x14ac:dyDescent="0.3">
      <c r="A33" s="5" t="s">
        <v>15</v>
      </c>
      <c r="J33" s="15">
        <f>J29*0.9</f>
        <v>0.30314455813185542</v>
      </c>
      <c r="K33" s="15">
        <f t="shared" ref="K33:L33" si="15">K29*0.9</f>
        <v>0.26965286056834964</v>
      </c>
      <c r="L33" s="15">
        <f t="shared" si="15"/>
        <v>0.32720258129979496</v>
      </c>
    </row>
  </sheetData>
  <mergeCells count="5">
    <mergeCell ref="A29:B29"/>
    <mergeCell ref="A28:C28"/>
    <mergeCell ref="B1:F1"/>
    <mergeCell ref="H1:L1"/>
    <mergeCell ref="A26:B2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基本参数</vt:lpstr>
      <vt:lpstr>富国500低波医药消费策略指数 20200221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2020-02-21T15:43:05Z</dcterms:modified>
</cp:coreProperties>
</file>