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1A6DF779-DD8A-4301-889C-AF9E214D489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191230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L23" i="1" l="1"/>
  <c r="L24" i="1" s="1"/>
  <c r="K23" i="1"/>
  <c r="K24" i="1" s="1"/>
  <c r="J23" i="1"/>
  <c r="J24" i="1" s="1"/>
  <c r="I23" i="1"/>
  <c r="I24" i="1" s="1"/>
  <c r="H23" i="1"/>
  <c r="H24" i="1" s="1"/>
  <c r="L24" i="2"/>
  <c r="L25" i="2" s="1"/>
  <c r="F20" i="2" s="1"/>
  <c r="F21" i="2" s="1"/>
  <c r="K24" i="2"/>
  <c r="K25" i="2" s="1"/>
  <c r="E20" i="2" s="1"/>
  <c r="E21" i="2" s="1"/>
  <c r="J24" i="2"/>
  <c r="I24" i="2"/>
  <c r="I25" i="2" s="1"/>
  <c r="C20" i="2" s="1"/>
  <c r="C21" i="2" s="1"/>
  <c r="H24" i="2"/>
  <c r="H25" i="2" s="1"/>
  <c r="B20" i="2" s="1"/>
  <c r="B21" i="2" s="1"/>
  <c r="L18" i="2"/>
  <c r="L21" i="2" s="1"/>
  <c r="L27" i="2" s="1"/>
  <c r="K18" i="2"/>
  <c r="K21" i="2" s="1"/>
  <c r="K27" i="2" s="1"/>
  <c r="J18" i="2"/>
  <c r="J21" i="2" s="1"/>
  <c r="J27" i="2" s="1"/>
  <c r="I18" i="2"/>
  <c r="I21" i="2" s="1"/>
  <c r="H18" i="2"/>
  <c r="H21" i="2" s="1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J25" i="2" l="1"/>
  <c r="D20" i="2" s="1"/>
  <c r="D21" i="2" s="1"/>
  <c r="L28" i="2"/>
  <c r="L32" i="2" s="1"/>
  <c r="K28" i="2"/>
  <c r="K32" i="2" s="1"/>
  <c r="J28" i="2"/>
  <c r="J32" i="2" s="1"/>
  <c r="J29" i="2" l="1"/>
  <c r="K29" i="2"/>
  <c r="L29" i="2"/>
</calcChain>
</file>

<file path=xl/sharedStrings.xml><?xml version="1.0" encoding="utf-8"?>
<sst xmlns="http://schemas.openxmlformats.org/spreadsheetml/2006/main" count="36" uniqueCount="23">
  <si>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</si>
  <si>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</si>
  <si>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</si>
  <si>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</si>
  <si>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</si>
  <si>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</si>
  <si>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</si>
  <si>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</si>
  <si>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</si>
  <si>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</si>
  <si>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</si>
  <si>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</si>
  <si>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</si>
  <si>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</si>
  <si>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</si>
  <si>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2019 理论值</t>
    <phoneticPr fontId="1" type="noConversion"/>
  </si>
  <si>
    <t>2019 溢出</t>
    <phoneticPr fontId="1" type="noConversion"/>
  </si>
  <si>
    <t>账户占比（10% 债券）</t>
    <phoneticPr fontId="1" type="noConversion"/>
  </si>
  <si>
    <t>当前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</si>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</sst>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/>
    <xf numFmtId="177" fontId="0" fillId="0" borderId="0" xfId="0" applyNumberFormat="1"/>
    <xf numFmtId="177" fontId="6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26" t="s">
        <v>4</v>
      </c>
      <c r="C1" s="27"/>
      <c r="D1" s="27"/>
      <c r="E1" s="27"/>
      <c r="F1" s="27"/>
      <c r="G1" s="2"/>
      <c r="H1" s="26" t="s">
        <v>5</v>
      </c>
      <c r="I1" s="26"/>
      <c r="J1" s="26"/>
      <c r="K1" s="26"/>
      <c r="L1" s="26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3">
        <v>1000</v>
      </c>
      <c r="E3" s="4">
        <v>1000</v>
      </c>
      <c r="F3" s="4">
        <v>1000</v>
      </c>
      <c r="G3" s="4"/>
      <c r="H3" s="4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8" si="0">(B4-B3)/B3</f>
        <v>-7.6999999999999999E-2</v>
      </c>
      <c r="I4" s="10">
        <f t="shared" ref="I4:I18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4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8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3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21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2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3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21">
        <v>12447</v>
      </c>
      <c r="E18" s="3">
        <v>11708</v>
      </c>
      <c r="F18" s="3">
        <v>14858</v>
      </c>
      <c r="G18" s="3"/>
      <c r="H18" s="10">
        <f t="shared" si="0"/>
        <v>0.21196013289036544</v>
      </c>
      <c r="I18" s="10">
        <f t="shared" si="1"/>
        <v>0.18570057581573896</v>
      </c>
      <c r="J18" s="20">
        <f>(D18-D17)/D17</f>
        <v>0.21126897625535226</v>
      </c>
      <c r="K18" s="10">
        <f t="shared" si="4"/>
        <v>0.17857861888463861</v>
      </c>
      <c r="L18" s="10">
        <f t="shared" si="3"/>
        <v>0.5179812014711892</v>
      </c>
      <c r="N18" s="7"/>
    </row>
    <row r="19" spans="1:14" x14ac:dyDescent="0.2">
      <c r="A19" s="4"/>
      <c r="B19" s="4"/>
      <c r="C19" s="4"/>
      <c r="D19" s="13"/>
      <c r="E19" s="4"/>
      <c r="F19" s="4"/>
      <c r="G19" s="4"/>
      <c r="H19" s="4"/>
      <c r="I19" s="11"/>
      <c r="J19" s="11"/>
      <c r="K19" s="11"/>
      <c r="L19" s="11"/>
      <c r="N19"/>
    </row>
    <row r="20" spans="1:14" x14ac:dyDescent="0.2">
      <c r="A20" s="3"/>
      <c r="B20" s="3"/>
      <c r="C20" s="3"/>
      <c r="D20" s="21"/>
      <c r="E20" s="3"/>
      <c r="F20" s="3"/>
      <c r="G20" s="3"/>
      <c r="H20" s="10"/>
      <c r="I20" s="10"/>
      <c r="J20" s="20"/>
      <c r="K20" s="10"/>
      <c r="L20" s="10"/>
      <c r="N20"/>
    </row>
    <row r="21" spans="1:14" x14ac:dyDescent="0.2">
      <c r="A21" s="4"/>
      <c r="B21" s="4"/>
      <c r="C21" s="4"/>
      <c r="D21" s="13"/>
      <c r="E21" s="4"/>
      <c r="F21" s="4"/>
      <c r="G21" s="4"/>
      <c r="H21" s="4"/>
      <c r="I21" s="11"/>
      <c r="J21" s="11"/>
      <c r="K21" s="11"/>
      <c r="L21" s="11"/>
      <c r="N21"/>
    </row>
    <row r="22" spans="1:14" x14ac:dyDescent="0.2">
      <c r="A22" s="3"/>
      <c r="B22" s="3"/>
      <c r="C22" s="3"/>
      <c r="D22" s="21"/>
      <c r="E22" s="3"/>
      <c r="F22" s="3"/>
      <c r="G22" s="3"/>
      <c r="H22" s="10"/>
      <c r="I22" s="10"/>
      <c r="J22" s="20"/>
      <c r="K22" s="10"/>
      <c r="L22" s="10"/>
      <c r="N22"/>
    </row>
    <row r="23" spans="1:14" x14ac:dyDescent="0.2">
      <c r="A23" s="4"/>
      <c r="B23" s="4"/>
      <c r="C23" s="4"/>
      <c r="D23" s="13"/>
      <c r="E23" s="4"/>
      <c r="F23" s="4"/>
      <c r="G23" s="4"/>
      <c r="H23" s="4">
        <f>(B18/1000)</f>
        <v>3.6480000000000001</v>
      </c>
      <c r="I23" s="11">
        <f>(C18/1000)</f>
        <v>4.9420000000000002</v>
      </c>
      <c r="J23" s="11">
        <f>(D18/1000)</f>
        <v>12.446999999999999</v>
      </c>
      <c r="K23" s="11">
        <f>(E18/1000)</f>
        <v>11.708</v>
      </c>
      <c r="L23" s="11">
        <f>(F18/1000)</f>
        <v>14.858000000000001</v>
      </c>
      <c r="N23"/>
    </row>
    <row r="24" spans="1:14" ht="20.25" x14ac:dyDescent="0.3">
      <c r="A24" s="28" t="s">
        <v>1</v>
      </c>
      <c r="B24" s="29"/>
      <c r="C24" s="3"/>
      <c r="D24" s="3"/>
      <c r="E24" s="3"/>
      <c r="F24" s="3"/>
      <c r="G24" s="3"/>
      <c r="H24" s="15">
        <f>POWER(H23,(1/15))-1</f>
        <v>9.0109995894335437E-2</v>
      </c>
      <c r="I24" s="15">
        <f>POWER(I23,(1/15))-1</f>
        <v>0.11239795740567771</v>
      </c>
      <c r="J24" s="15">
        <f>POWER(J23,(1/15))-1</f>
        <v>0.18305330363776462</v>
      </c>
      <c r="K24" s="15">
        <f>POWER(K23,(1/15))-1</f>
        <v>0.17823570921056242</v>
      </c>
      <c r="L24" s="15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2"/>
  <sheetViews>
    <sheetView tabSelected="1" topLeftCell="A4" workbookViewId="0">
      <selection activeCell="D27" sqref="D27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2" width="11.375" style="1" bestFit="1" customWidth="1"/>
  </cols>
  <sheetData>
    <row r="1" spans="1:12" ht="23.25" x14ac:dyDescent="0.35">
      <c r="A1" s="3"/>
      <c r="B1" s="26" t="s">
        <v>4</v>
      </c>
      <c r="C1" s="27"/>
      <c r="D1" s="27"/>
      <c r="E1" s="27"/>
      <c r="F1" s="27"/>
      <c r="G1" s="2"/>
      <c r="H1" s="26" t="s">
        <v>5</v>
      </c>
      <c r="I1" s="26"/>
      <c r="J1" s="26"/>
      <c r="K1" s="26"/>
      <c r="L1" s="26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10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/>
      <c r="H3" s="11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8" si="0">(B4-B3)/B3</f>
        <v>-7.6999999999999999E-2</v>
      </c>
      <c r="I4" s="10">
        <f t="shared" ref="I4:I18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11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11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11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11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8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11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4">
        <v>13777</v>
      </c>
      <c r="E15" s="4">
        <v>13364</v>
      </c>
      <c r="F15" s="4">
        <v>8159</v>
      </c>
      <c r="G15" s="4"/>
      <c r="H15" s="11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3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1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5" x14ac:dyDescent="0.2">
      <c r="A17" s="4">
        <v>2018</v>
      </c>
      <c r="B17" s="4">
        <v>3010</v>
      </c>
      <c r="C17" s="4">
        <v>4168</v>
      </c>
      <c r="D17" s="4">
        <v>10276</v>
      </c>
      <c r="E17" s="4">
        <v>9934</v>
      </c>
      <c r="F17" s="4">
        <v>9788</v>
      </c>
      <c r="G17" s="4"/>
      <c r="H17" s="11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5" s="6" customFormat="1" x14ac:dyDescent="0.2">
      <c r="A18" s="22" t="s">
        <v>18</v>
      </c>
      <c r="B18" s="5">
        <v>4022</v>
      </c>
      <c r="C18" s="5">
        <v>5179</v>
      </c>
      <c r="D18" s="5">
        <v>12381</v>
      </c>
      <c r="E18" s="5">
        <v>12575</v>
      </c>
      <c r="F18" s="5">
        <v>15707</v>
      </c>
      <c r="G18" s="5"/>
      <c r="H18" s="12">
        <f t="shared" si="0"/>
        <v>0.33621262458471762</v>
      </c>
      <c r="I18" s="12">
        <f t="shared" si="1"/>
        <v>0.2425623800383877</v>
      </c>
      <c r="J18" s="12">
        <f>(D18-D17)/D17</f>
        <v>0.20484624367458154</v>
      </c>
      <c r="K18" s="12">
        <f t="shared" si="4"/>
        <v>0.26585464062814579</v>
      </c>
      <c r="L18" s="12">
        <f t="shared" si="3"/>
        <v>0.60472006538618717</v>
      </c>
    </row>
    <row r="20" spans="1:15" x14ac:dyDescent="0.2">
      <c r="A20" s="4" t="s">
        <v>15</v>
      </c>
      <c r="B20" s="13">
        <f>B17+B17*H25</f>
        <v>3302.6506219936632</v>
      </c>
      <c r="C20" s="13">
        <f>C17+C17*I25</f>
        <v>4650.9760630942556</v>
      </c>
      <c r="D20" s="13">
        <f>D17+D17*J25</f>
        <v>12152.747572515324</v>
      </c>
      <c r="E20" s="13">
        <f>E17+E17*K25</f>
        <v>11760.470275500251</v>
      </c>
      <c r="F20" s="13">
        <f>F17+F17*L25</f>
        <v>11760.70916467745</v>
      </c>
      <c r="G20" s="4"/>
      <c r="H20" s="11">
        <v>9.0109995894335437E-2</v>
      </c>
      <c r="I20" s="11">
        <v>0.11239795740567771</v>
      </c>
      <c r="J20" s="11">
        <v>0.18305330363776501</v>
      </c>
      <c r="K20" s="11">
        <v>0.17823570921056242</v>
      </c>
      <c r="L20" s="11">
        <v>0.19710071519578198</v>
      </c>
    </row>
    <row r="21" spans="1:15" x14ac:dyDescent="0.2">
      <c r="A21" s="3" t="s">
        <v>16</v>
      </c>
      <c r="B21" s="14">
        <f>B18-B20</f>
        <v>719.34937800633679</v>
      </c>
      <c r="C21" s="14">
        <f>C18-C20</f>
        <v>528.02393690574445</v>
      </c>
      <c r="D21" s="14">
        <f>D18-D20</f>
        <v>228.25242748467645</v>
      </c>
      <c r="E21" s="14">
        <f>E18-E20</f>
        <v>814.52972449974914</v>
      </c>
      <c r="F21" s="14">
        <f>F18-F20</f>
        <v>3946.2908353225503</v>
      </c>
      <c r="G21" s="14"/>
      <c r="H21" s="10">
        <f>H18-H20</f>
        <v>0.24610262869038219</v>
      </c>
      <c r="I21" s="10">
        <f>I18-I20</f>
        <v>0.13016442263271</v>
      </c>
      <c r="J21" s="10">
        <f>J18-J20</f>
        <v>2.1792940036816533E-2</v>
      </c>
      <c r="K21" s="10">
        <f>K18-K20</f>
        <v>8.7618931417583368E-2</v>
      </c>
      <c r="L21" s="10">
        <f>L18-L20</f>
        <v>0.40761935019040518</v>
      </c>
    </row>
    <row r="22" spans="1:15" x14ac:dyDescent="0.2">
      <c r="A22" s="4"/>
      <c r="B22" s="4"/>
      <c r="C22" s="4"/>
      <c r="D22" s="4"/>
      <c r="E22" s="4"/>
      <c r="F22" s="4"/>
      <c r="G22" s="4"/>
      <c r="H22" s="11"/>
      <c r="I22" s="11"/>
      <c r="J22" s="11"/>
      <c r="K22" s="11"/>
      <c r="L22" s="11"/>
    </row>
    <row r="23" spans="1:15" x14ac:dyDescent="0.2">
      <c r="A23" s="3"/>
      <c r="B23" s="3"/>
      <c r="C23" s="3"/>
      <c r="D23" s="3"/>
      <c r="E23" s="3"/>
      <c r="F23" s="3"/>
      <c r="G23" s="3"/>
      <c r="H23" s="10"/>
      <c r="I23" s="10"/>
      <c r="J23" s="10"/>
      <c r="K23" s="10"/>
      <c r="L23" s="10"/>
    </row>
    <row r="24" spans="1:15" x14ac:dyDescent="0.2">
      <c r="A24" s="4"/>
      <c r="B24" s="4"/>
      <c r="C24" s="4"/>
      <c r="D24" s="4"/>
      <c r="E24" s="4"/>
      <c r="F24" s="4"/>
      <c r="G24" s="4"/>
      <c r="H24" s="11">
        <f>(B18/1000)</f>
        <v>4.0220000000000002</v>
      </c>
      <c r="I24" s="11">
        <f>(C18/1000)</f>
        <v>5.1790000000000003</v>
      </c>
      <c r="J24" s="11">
        <f>(D18/1000)</f>
        <v>12.381</v>
      </c>
      <c r="K24" s="11">
        <f>(E18/1000)</f>
        <v>12.574999999999999</v>
      </c>
      <c r="L24" s="11">
        <f>(F18/1000)</f>
        <v>15.707000000000001</v>
      </c>
    </row>
    <row r="25" spans="1:15" ht="20.25" x14ac:dyDescent="0.3">
      <c r="A25" s="30" t="s">
        <v>19</v>
      </c>
      <c r="B25" s="33"/>
      <c r="C25" s="3"/>
      <c r="D25" s="3"/>
      <c r="E25" s="3"/>
      <c r="F25" s="3"/>
      <c r="G25" s="3"/>
      <c r="H25" s="15">
        <f>POWER(H24,(1/15))-1</f>
        <v>9.7226120263675497E-2</v>
      </c>
      <c r="I25" s="15">
        <f>POWER(I24,(1/15))-1</f>
        <v>0.11587717444679835</v>
      </c>
      <c r="J25" s="15">
        <f>POWER(J24,(1/15))-1</f>
        <v>0.18263405727085669</v>
      </c>
      <c r="K25" s="15">
        <f>POWER(K24,(1/15))-1</f>
        <v>0.18386050689553568</v>
      </c>
      <c r="L25" s="15">
        <f>POWER(L24,(1/15))-1</f>
        <v>0.20154364167117378</v>
      </c>
    </row>
    <row r="26" spans="1:15" s="9" customFormat="1" ht="24.75" customHeight="1" x14ac:dyDescent="0.2">
      <c r="A26" s="5"/>
      <c r="B26" s="5"/>
      <c r="C26" s="5"/>
      <c r="D26" s="5"/>
      <c r="E26" s="5"/>
      <c r="F26" s="5"/>
      <c r="G26" s="5"/>
      <c r="H26" s="12"/>
      <c r="I26" s="12"/>
      <c r="J26" s="12"/>
      <c r="K26" s="12"/>
      <c r="L26" s="12"/>
    </row>
    <row r="27" spans="1:15" s="9" customFormat="1" ht="20.25" x14ac:dyDescent="0.3">
      <c r="A27" s="30" t="s">
        <v>20</v>
      </c>
      <c r="B27" s="31"/>
      <c r="C27" s="32"/>
      <c r="D27" s="16"/>
      <c r="E27" s="16"/>
      <c r="F27" s="16"/>
      <c r="G27" s="16"/>
      <c r="H27" s="17"/>
      <c r="I27" s="17"/>
      <c r="J27" s="15">
        <f>0.5-J21</f>
        <v>0.47820705996318347</v>
      </c>
      <c r="K27" s="15">
        <f t="shared" ref="K27:L27" si="5">0.5-K21</f>
        <v>0.41238106858241663</v>
      </c>
      <c r="L27" s="15">
        <f t="shared" si="5"/>
        <v>9.2380649809594817E-2</v>
      </c>
    </row>
    <row r="28" spans="1:15" ht="20.25" x14ac:dyDescent="0.3">
      <c r="A28" s="30" t="s">
        <v>21</v>
      </c>
      <c r="B28" s="31"/>
      <c r="C28" s="8"/>
      <c r="D28" s="16"/>
      <c r="E28" s="16"/>
      <c r="F28" s="16"/>
      <c r="G28" s="16"/>
      <c r="H28" s="17"/>
      <c r="I28" s="17"/>
      <c r="J28" s="15">
        <f>J27/($J$27+$K$27+$L$27)</f>
        <v>0.48649262366539148</v>
      </c>
      <c r="K28" s="15">
        <f t="shared" ref="K28:L28" si="6">K27/($J$27+$K$27+$L$27)</f>
        <v>0.41952611076056284</v>
      </c>
      <c r="L28" s="15">
        <f t="shared" si="6"/>
        <v>9.398126557404568E-2</v>
      </c>
      <c r="M28" s="15"/>
      <c r="N28" s="15"/>
      <c r="O28" s="15"/>
    </row>
    <row r="29" spans="1:15" ht="20.25" x14ac:dyDescent="0.3">
      <c r="A29" s="18" t="s">
        <v>22</v>
      </c>
      <c r="B29" s="19"/>
      <c r="C29" s="23">
        <v>900</v>
      </c>
      <c r="J29" s="25">
        <f>$C$29*J28</f>
        <v>437.8433612988523</v>
      </c>
      <c r="K29" s="25">
        <f t="shared" ref="K29:L29" si="7">$C$29*K28</f>
        <v>377.57349968450654</v>
      </c>
      <c r="L29" s="25">
        <f t="shared" si="7"/>
        <v>84.583139016641113</v>
      </c>
    </row>
    <row r="31" spans="1:15" x14ac:dyDescent="0.2">
      <c r="J31" s="24"/>
      <c r="K31" s="24"/>
      <c r="L31" s="24"/>
    </row>
    <row r="32" spans="1:15" ht="20.25" x14ac:dyDescent="0.3">
      <c r="A32" s="5" t="s">
        <v>17</v>
      </c>
      <c r="J32" s="15">
        <f>J28*0.9</f>
        <v>0.43784336129885232</v>
      </c>
      <c r="K32" s="15">
        <f t="shared" ref="K32:L32" si="8">K28*0.9</f>
        <v>0.37757349968450654</v>
      </c>
      <c r="L32" s="15">
        <f t="shared" si="8"/>
        <v>8.4583139016641121E-2</v>
      </c>
    </row>
  </sheetData>
  <mergeCells count="5">
    <mergeCell ref="A28:B28"/>
    <mergeCell ref="A27:C27"/>
    <mergeCell ref="B1:F1"/>
    <mergeCell ref="H1:L1"/>
    <mergeCell ref="A25:B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20191230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2019-12-29T16:14:57Z</dcterms:modified>
</cp:coreProperties>
</file>