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DF2A2C4-112D-4099-834E-0FCB993B67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基本参数" sheetId="1" r:id="rId1"/>
    <sheet name="富国500低波医药消费策略指数 20230528" sheetId="2" r:id="rId2"/>
  </sheets>
  <calcPr calcId="181029" concurrentManualCount="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2" l="1"/>
  <c r="I28" i="2"/>
  <c r="I29" i="2" s="1"/>
  <c r="J28" i="2"/>
  <c r="J29" i="2" s="1"/>
  <c r="K28" i="2"/>
  <c r="K29" i="2" s="1"/>
  <c r="L28" i="2"/>
  <c r="H28" i="2"/>
  <c r="H29" i="2" s="1"/>
  <c r="H22" i="2"/>
  <c r="I22" i="2"/>
  <c r="J22" i="2"/>
  <c r="K22" i="2"/>
  <c r="L22" i="2"/>
  <c r="H21" i="2"/>
  <c r="I21" i="2"/>
  <c r="J21" i="2"/>
  <c r="K21" i="2"/>
  <c r="L21" i="2"/>
  <c r="H20" i="2"/>
  <c r="I20" i="2"/>
  <c r="J20" i="2"/>
  <c r="K20" i="2"/>
  <c r="L20" i="2"/>
  <c r="I19" i="2"/>
  <c r="J19" i="2"/>
  <c r="K19" i="2"/>
  <c r="L19" i="2"/>
  <c r="H19" i="2"/>
  <c r="K31" i="2" l="1"/>
  <c r="J25" i="2"/>
  <c r="J31" i="2"/>
  <c r="H25" i="2"/>
  <c r="L29" i="2"/>
  <c r="F24" i="2" s="1"/>
  <c r="F25" i="2" s="1"/>
  <c r="D24" i="2"/>
  <c r="D25" i="2" s="1"/>
  <c r="C24" i="2"/>
  <c r="C25" i="2" s="1"/>
  <c r="H24" i="2"/>
  <c r="K24" i="2"/>
  <c r="K25" i="2" s="1"/>
  <c r="E24" i="2"/>
  <c r="E25" i="2" s="1"/>
  <c r="B24" i="2"/>
  <c r="B25" i="2" s="1"/>
  <c r="I24" i="2"/>
  <c r="I25" i="2" s="1"/>
  <c r="J24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J32" i="2" l="1"/>
  <c r="L24" i="2"/>
  <c r="L25" i="2" s="1"/>
  <c r="L23" i="1"/>
  <c r="L24" i="1" s="1"/>
  <c r="K23" i="1"/>
  <c r="K24" i="1" s="1"/>
  <c r="J23" i="1"/>
  <c r="J24" i="1" s="1"/>
  <c r="I23" i="1"/>
  <c r="I24" i="1" s="1"/>
  <c r="H23" i="1"/>
  <c r="H24" i="1" s="1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I15" i="2"/>
  <c r="H15" i="2"/>
  <c r="L14" i="2"/>
  <c r="K14" i="2"/>
  <c r="I14" i="2"/>
  <c r="H14" i="2"/>
  <c r="L13" i="2"/>
  <c r="K13" i="2"/>
  <c r="I13" i="2"/>
  <c r="H13" i="2"/>
  <c r="L12" i="2"/>
  <c r="K12" i="2"/>
  <c r="I12" i="2"/>
  <c r="H12" i="2"/>
  <c r="L11" i="2"/>
  <c r="K11" i="2"/>
  <c r="I11" i="2"/>
  <c r="H11" i="2"/>
  <c r="L10" i="2"/>
  <c r="I10" i="2"/>
  <c r="H10" i="2"/>
  <c r="L9" i="2"/>
  <c r="I9" i="2"/>
  <c r="H9" i="2"/>
  <c r="I8" i="2"/>
  <c r="H8" i="2"/>
  <c r="I7" i="2"/>
  <c r="H7" i="2"/>
  <c r="I6" i="2"/>
  <c r="H6" i="2"/>
  <c r="I5" i="2"/>
  <c r="H5" i="2"/>
  <c r="I4" i="2"/>
  <c r="H4" i="2"/>
  <c r="L10" i="1"/>
  <c r="L11" i="1"/>
  <c r="L12" i="1"/>
  <c r="L13" i="1"/>
  <c r="L14" i="1"/>
  <c r="L15" i="1"/>
  <c r="L16" i="1"/>
  <c r="L17" i="1"/>
  <c r="L18" i="1"/>
  <c r="L9" i="1"/>
  <c r="K12" i="1"/>
  <c r="K13" i="1"/>
  <c r="K14" i="1"/>
  <c r="K15" i="1"/>
  <c r="K16" i="1"/>
  <c r="K17" i="1"/>
  <c r="K18" i="1"/>
  <c r="K1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I4" i="1"/>
  <c r="J16" i="1"/>
  <c r="J17" i="1"/>
  <c r="J1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L32" i="2" l="1"/>
  <c r="L35" i="2" s="1"/>
  <c r="K32" i="2"/>
  <c r="K35" i="2" s="1"/>
  <c r="J35" i="2"/>
  <c r="J33" i="2" l="1"/>
  <c r="K33" i="2"/>
  <c r="L33" i="2"/>
</calcChain>
</file>

<file path=xl/sharedStrings.xml><?xml version="1.0" encoding="utf-8"?>
<sst xmlns="http://schemas.openxmlformats.org/spreadsheetml/2006/main" count="35" uniqueCount="22">
  <si>
    <t>年份</t>
    <phoneticPr fontId="1" type="noConversion"/>
  </si>
  <si>
    <t>平均年化增长率</t>
    <phoneticPr fontId="1" type="noConversion"/>
  </si>
  <si>
    <t>医药100 000978</t>
    <phoneticPr fontId="1" type="noConversion"/>
  </si>
  <si>
    <t>主要消费 000932</t>
    <phoneticPr fontId="1" type="noConversion"/>
  </si>
  <si>
    <t>收盘点数</t>
    <phoneticPr fontId="1" type="noConversion"/>
  </si>
  <si>
    <t>年増长率</t>
    <phoneticPr fontId="1" type="noConversion"/>
  </si>
  <si>
    <t>中证 500 000905</t>
    <phoneticPr fontId="1" type="noConversion"/>
  </si>
  <si>
    <t>低波 500  930782</t>
    <phoneticPr fontId="1" type="noConversion"/>
  </si>
  <si>
    <t>沪深300 000300</t>
    <phoneticPr fontId="1" type="noConversion"/>
  </si>
  <si>
    <t xml:space="preserve">低波 500 </t>
    <phoneticPr fontId="1" type="noConversion"/>
  </si>
  <si>
    <t xml:space="preserve">中证 500 </t>
    <phoneticPr fontId="1" type="noConversion"/>
  </si>
  <si>
    <t>沪深300</t>
    <phoneticPr fontId="1" type="noConversion"/>
  </si>
  <si>
    <t>医药</t>
    <phoneticPr fontId="1" type="noConversion"/>
  </si>
  <si>
    <t>主要消费</t>
    <phoneticPr fontId="1" type="noConversion"/>
  </si>
  <si>
    <t>2019.5.19</t>
    <phoneticPr fontId="1" type="noConversion"/>
  </si>
  <si>
    <t>账户占比（10% 债券）</t>
    <phoneticPr fontId="1" type="noConversion"/>
  </si>
  <si>
    <t>当前平均年化增长率</t>
    <phoneticPr fontId="1" type="noConversion"/>
  </si>
  <si>
    <t>当前历史价格可投比重</t>
    <phoneticPr fontId="1" type="noConversion"/>
  </si>
  <si>
    <t>当前定投权重</t>
    <phoneticPr fontId="1" type="noConversion"/>
  </si>
  <si>
    <t>当前投入额度</t>
    <phoneticPr fontId="1" type="noConversion"/>
  </si>
  <si>
    <t>年溢出</t>
    <phoneticPr fontId="1" type="noConversion"/>
  </si>
  <si>
    <t>年理论值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</si>
</sst>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3" borderId="0" xfId="0" applyFont="1" applyFill="1"/>
    <xf numFmtId="10" fontId="2" fillId="3" borderId="0" xfId="0" applyNumberFormat="1" applyFont="1" applyFill="1"/>
    <xf numFmtId="0" fontId="5" fillId="0" borderId="0" xfId="0" applyFont="1"/>
    <xf numFmtId="10" fontId="0" fillId="0" borderId="0" xfId="0" applyNumberFormat="1" applyAlignment="1">
      <alignment horizontal="right"/>
    </xf>
    <xf numFmtId="10" fontId="0" fillId="2" borderId="0" xfId="0" applyNumberFormat="1" applyFill="1" applyAlignment="1">
      <alignment horizontal="right"/>
    </xf>
    <xf numFmtId="177" fontId="0" fillId="2" borderId="0" xfId="0" applyNumberFormat="1" applyFill="1" applyAlignment="1">
      <alignment horizontal="right"/>
    </xf>
    <xf numFmtId="10" fontId="6" fillId="0" borderId="0" xfId="0" applyNumberFormat="1" applyFont="1" applyAlignment="1">
      <alignment horizontal="right"/>
    </xf>
    <xf numFmtId="10" fontId="0" fillId="3" borderId="0" xfId="0" applyNumberFormat="1" applyFill="1" applyAlignment="1">
      <alignment horizontal="right"/>
    </xf>
    <xf numFmtId="178" fontId="0" fillId="3" borderId="0" xfId="0" applyNumberFormat="1" applyFill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10" fontId="0" fillId="2" borderId="1" xfId="0" applyNumberFormat="1" applyFill="1" applyBorder="1" applyAlignment="1">
      <alignment horizontal="right"/>
    </xf>
    <xf numFmtId="178" fontId="0" fillId="3" borderId="1" xfId="0" applyNumberFormat="1" applyFill="1" applyBorder="1" applyAlignment="1">
      <alignment horizontal="right"/>
    </xf>
    <xf numFmtId="10" fontId="0" fillId="3" borderId="1" xfId="0" applyNumberFormat="1" applyFill="1" applyBorder="1" applyAlignment="1">
      <alignment horizontal="right"/>
    </xf>
    <xf numFmtId="177" fontId="0" fillId="2" borderId="1" xfId="0" applyNumberFormat="1" applyFill="1" applyBorder="1" applyAlignment="1">
      <alignment horizontal="right"/>
    </xf>
    <xf numFmtId="10" fontId="0" fillId="0" borderId="1" xfId="0" applyNumberFormat="1" applyBorder="1"/>
    <xf numFmtId="177" fontId="0" fillId="0" borderId="1" xfId="0" applyNumberForma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176" fontId="6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/>
    </xf>
    <xf numFmtId="177" fontId="6" fillId="0" borderId="1" xfId="0" applyNumberFormat="1" applyFont="1" applyBorder="1"/>
    <xf numFmtId="10" fontId="0" fillId="4" borderId="1" xfId="0" applyNumberForma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6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176" fontId="6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J24" sqref="J24"/>
    </sheetView>
  </sheetViews>
  <sheetFormatPr defaultRowHeight="14.25" x14ac:dyDescent="0.2"/>
  <cols>
    <col min="1" max="1" width="14.87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8.5" bestFit="1" customWidth="1"/>
    <col min="9" max="12" width="9.75" style="1" bestFit="1" customWidth="1"/>
    <col min="14" max="14" width="7.875" style="1" customWidth="1"/>
  </cols>
  <sheetData>
    <row r="1" spans="1:12" ht="19.5" customHeight="1" x14ac:dyDescent="0.35">
      <c r="B1" s="31" t="s">
        <v>4</v>
      </c>
      <c r="C1" s="32"/>
      <c r="D1" s="32"/>
      <c r="E1" s="32"/>
      <c r="F1" s="32"/>
      <c r="H1" s="31" t="s">
        <v>5</v>
      </c>
      <c r="I1" s="31"/>
      <c r="J1" s="31"/>
      <c r="K1" s="31"/>
      <c r="L1" s="31"/>
    </row>
    <row r="2" spans="1:12" x14ac:dyDescent="0.2">
      <c r="A2" s="2" t="s">
        <v>0</v>
      </c>
      <c r="B2" s="2" t="s">
        <v>8</v>
      </c>
      <c r="C2" s="2" t="s">
        <v>6</v>
      </c>
      <c r="D2" s="2" t="s">
        <v>7</v>
      </c>
      <c r="E2" s="2" t="s">
        <v>2</v>
      </c>
      <c r="F2" s="2" t="s">
        <v>3</v>
      </c>
      <c r="G2" s="2"/>
      <c r="H2" s="2" t="s">
        <v>11</v>
      </c>
      <c r="I2" s="7" t="s">
        <v>10</v>
      </c>
      <c r="J2" s="7" t="s">
        <v>9</v>
      </c>
      <c r="K2" s="7" t="s">
        <v>12</v>
      </c>
      <c r="L2" s="7" t="s">
        <v>13</v>
      </c>
    </row>
    <row r="3" spans="1:12" x14ac:dyDescent="0.2">
      <c r="A3" s="3">
        <v>2004</v>
      </c>
      <c r="B3" s="3">
        <v>1000</v>
      </c>
      <c r="C3" s="3">
        <v>1000</v>
      </c>
      <c r="D3" s="9">
        <v>1000</v>
      </c>
      <c r="E3" s="3">
        <v>1000</v>
      </c>
      <c r="F3" s="3">
        <v>1000</v>
      </c>
      <c r="G3" s="3"/>
      <c r="H3" s="3"/>
      <c r="I3" s="8"/>
      <c r="J3" s="8"/>
      <c r="K3" s="8"/>
      <c r="L3" s="8"/>
    </row>
    <row r="4" spans="1:12" x14ac:dyDescent="0.2">
      <c r="A4" s="2">
        <v>2005</v>
      </c>
      <c r="B4" s="2">
        <v>923</v>
      </c>
      <c r="C4" s="2">
        <v>860</v>
      </c>
      <c r="D4" s="12">
        <f>D3*(1+J4)</f>
        <v>990.9</v>
      </c>
      <c r="E4" s="2"/>
      <c r="F4" s="2"/>
      <c r="G4" s="2"/>
      <c r="H4" s="7">
        <f t="shared" ref="H4:H18" si="0">(B4-B3)/B3</f>
        <v>-7.6999999999999999E-2</v>
      </c>
      <c r="I4" s="7">
        <f t="shared" ref="I4:I18" si="1">(C4-C3)/C3</f>
        <v>-0.14000000000000001</v>
      </c>
      <c r="J4" s="11">
        <v>-9.1000000000000004E-3</v>
      </c>
      <c r="K4" s="7"/>
      <c r="L4" s="7"/>
    </row>
    <row r="5" spans="1:12" x14ac:dyDescent="0.2">
      <c r="A5" s="3">
        <v>2006</v>
      </c>
      <c r="B5" s="3">
        <v>2041</v>
      </c>
      <c r="C5" s="3">
        <v>1726</v>
      </c>
      <c r="D5" s="9">
        <f t="shared" ref="D5:D14" si="2">D4*(1+J5)</f>
        <v>2004.1943399999998</v>
      </c>
      <c r="E5" s="3"/>
      <c r="F5" s="3"/>
      <c r="G5" s="3"/>
      <c r="H5" s="3">
        <f t="shared" si="0"/>
        <v>1.2112676056338028</v>
      </c>
      <c r="I5" s="8">
        <f t="shared" si="1"/>
        <v>1.0069767441860464</v>
      </c>
      <c r="J5" s="8">
        <v>1.0226</v>
      </c>
      <c r="K5" s="8"/>
      <c r="L5" s="8"/>
    </row>
    <row r="6" spans="1:12" x14ac:dyDescent="0.2">
      <c r="A6" s="2">
        <v>2007</v>
      </c>
      <c r="B6" s="2">
        <v>5338</v>
      </c>
      <c r="C6" s="2">
        <v>4967</v>
      </c>
      <c r="D6" s="12">
        <f t="shared" si="2"/>
        <v>6274.7316396719989</v>
      </c>
      <c r="E6" s="2"/>
      <c r="F6" s="2"/>
      <c r="G6" s="2"/>
      <c r="H6" s="7">
        <f t="shared" si="0"/>
        <v>1.6153846153846154</v>
      </c>
      <c r="I6" s="7">
        <f t="shared" si="1"/>
        <v>1.8777520278099653</v>
      </c>
      <c r="J6" s="11">
        <v>2.1307999999999998</v>
      </c>
      <c r="K6" s="7"/>
      <c r="L6" s="7"/>
    </row>
    <row r="7" spans="1:12" x14ac:dyDescent="0.2">
      <c r="A7" s="3">
        <v>2008</v>
      </c>
      <c r="B7" s="3">
        <v>1817</v>
      </c>
      <c r="C7" s="3">
        <v>1939</v>
      </c>
      <c r="D7" s="9">
        <f t="shared" si="2"/>
        <v>2981.1250020081666</v>
      </c>
      <c r="E7" s="3"/>
      <c r="F7" s="3"/>
      <c r="G7" s="3"/>
      <c r="H7" s="3">
        <f t="shared" si="0"/>
        <v>-0.65961034095166726</v>
      </c>
      <c r="I7" s="8">
        <f t="shared" si="1"/>
        <v>-0.6096235152003221</v>
      </c>
      <c r="J7" s="8">
        <v>-0.52490000000000003</v>
      </c>
      <c r="K7" s="8"/>
      <c r="L7" s="8"/>
    </row>
    <row r="8" spans="1:12" x14ac:dyDescent="0.2">
      <c r="A8" s="2">
        <v>2009</v>
      </c>
      <c r="B8" s="2">
        <v>3575</v>
      </c>
      <c r="C8" s="2">
        <v>4485</v>
      </c>
      <c r="D8" s="12">
        <f t="shared" si="2"/>
        <v>6989.5456797083471</v>
      </c>
      <c r="E8" s="2"/>
      <c r="F8" s="2">
        <v>5909</v>
      </c>
      <c r="G8" s="2"/>
      <c r="H8" s="7">
        <f t="shared" si="0"/>
        <v>0.96752889378095763</v>
      </c>
      <c r="I8" s="7">
        <f t="shared" si="1"/>
        <v>1.3130479628674574</v>
      </c>
      <c r="J8" s="11">
        <v>1.3446</v>
      </c>
      <c r="K8" s="7"/>
      <c r="L8" s="7"/>
    </row>
    <row r="9" spans="1:12" x14ac:dyDescent="0.2">
      <c r="A9" s="3">
        <v>2010</v>
      </c>
      <c r="B9" s="3">
        <v>3128</v>
      </c>
      <c r="C9" s="3">
        <v>4936</v>
      </c>
      <c r="D9" s="9">
        <f t="shared" si="2"/>
        <v>7748.610340524674</v>
      </c>
      <c r="E9" s="3"/>
      <c r="F9" s="3">
        <v>6953</v>
      </c>
      <c r="G9" s="3"/>
      <c r="H9" s="3">
        <f t="shared" si="0"/>
        <v>-0.12503496503496503</v>
      </c>
      <c r="I9" s="8">
        <f t="shared" si="1"/>
        <v>0.10055741360089186</v>
      </c>
      <c r="J9" s="8">
        <v>0.1086</v>
      </c>
      <c r="K9" s="8"/>
      <c r="L9" s="8">
        <f t="shared" ref="L9:L18" si="3">(F9-F8)/F8</f>
        <v>0.17667964122524962</v>
      </c>
    </row>
    <row r="10" spans="1:12" x14ac:dyDescent="0.2">
      <c r="A10" s="2">
        <v>2011</v>
      </c>
      <c r="B10" s="2">
        <v>2345</v>
      </c>
      <c r="C10" s="2">
        <v>3266</v>
      </c>
      <c r="D10" s="12">
        <f t="shared" si="2"/>
        <v>5876.5460822539126</v>
      </c>
      <c r="E10" s="2">
        <v>5647</v>
      </c>
      <c r="F10" s="2">
        <v>5626</v>
      </c>
      <c r="G10" s="2"/>
      <c r="H10" s="7">
        <f t="shared" si="0"/>
        <v>-0.25031969309462915</v>
      </c>
      <c r="I10" s="7">
        <f t="shared" si="1"/>
        <v>-0.33833063209076175</v>
      </c>
      <c r="J10" s="11">
        <v>-0.24160000000000001</v>
      </c>
      <c r="K10" s="7"/>
      <c r="L10" s="7">
        <f t="shared" si="3"/>
        <v>-0.19085286926506545</v>
      </c>
    </row>
    <row r="11" spans="1:12" x14ac:dyDescent="0.2">
      <c r="A11" s="3">
        <v>2012</v>
      </c>
      <c r="B11" s="3">
        <v>2522</v>
      </c>
      <c r="C11" s="3">
        <v>3275</v>
      </c>
      <c r="D11" s="9">
        <f t="shared" si="2"/>
        <v>5841.8744603686146</v>
      </c>
      <c r="E11" s="3">
        <v>6052</v>
      </c>
      <c r="F11" s="3">
        <v>5528</v>
      </c>
      <c r="G11" s="3"/>
      <c r="H11" s="3">
        <f t="shared" si="0"/>
        <v>7.5479744136460553E-2</v>
      </c>
      <c r="I11" s="8">
        <f t="shared" si="1"/>
        <v>2.7556644213104714E-3</v>
      </c>
      <c r="J11" s="8">
        <v>-5.8999999999999999E-3</v>
      </c>
      <c r="K11" s="8">
        <f t="shared" ref="K11:K18" si="4">(E11-E10)/E10</f>
        <v>7.1719497078094566E-2</v>
      </c>
      <c r="L11" s="8">
        <f t="shared" si="3"/>
        <v>-1.7419125488801989E-2</v>
      </c>
    </row>
    <row r="12" spans="1:12" x14ac:dyDescent="0.2">
      <c r="A12" s="2">
        <v>2013</v>
      </c>
      <c r="B12" s="2">
        <v>2330</v>
      </c>
      <c r="C12" s="2">
        <v>3829</v>
      </c>
      <c r="D12" s="12">
        <f t="shared" si="2"/>
        <v>7455.9843737684623</v>
      </c>
      <c r="E12" s="2">
        <v>8593</v>
      </c>
      <c r="F12" s="2">
        <v>5581</v>
      </c>
      <c r="G12" s="2"/>
      <c r="H12" s="7">
        <f t="shared" si="0"/>
        <v>-7.6130055511498804E-2</v>
      </c>
      <c r="I12" s="7">
        <f t="shared" si="1"/>
        <v>0.16916030534351145</v>
      </c>
      <c r="J12" s="11">
        <v>0.27629999999999999</v>
      </c>
      <c r="K12" s="7">
        <f t="shared" si="4"/>
        <v>0.41986120290812956</v>
      </c>
      <c r="L12" s="7">
        <f t="shared" si="3"/>
        <v>9.5875542691751092E-3</v>
      </c>
    </row>
    <row r="13" spans="1:12" x14ac:dyDescent="0.2">
      <c r="A13" s="3">
        <v>2014</v>
      </c>
      <c r="B13" s="3">
        <v>3533</v>
      </c>
      <c r="C13" s="3">
        <v>5322</v>
      </c>
      <c r="D13" s="9">
        <f t="shared" si="2"/>
        <v>11733.482608999429</v>
      </c>
      <c r="E13" s="3">
        <v>10021</v>
      </c>
      <c r="F13" s="3">
        <v>6409</v>
      </c>
      <c r="G13" s="3"/>
      <c r="H13" s="3">
        <f t="shared" si="0"/>
        <v>0.51630901287553643</v>
      </c>
      <c r="I13" s="8">
        <f t="shared" si="1"/>
        <v>0.38991903891355445</v>
      </c>
      <c r="J13" s="8">
        <v>0.57369999999999999</v>
      </c>
      <c r="K13" s="8">
        <f t="shared" si="4"/>
        <v>0.1661817758640754</v>
      </c>
      <c r="L13" s="8">
        <f t="shared" si="3"/>
        <v>0.14836050886937824</v>
      </c>
    </row>
    <row r="14" spans="1:12" x14ac:dyDescent="0.2">
      <c r="A14" s="2">
        <v>2015</v>
      </c>
      <c r="B14" s="2">
        <v>3731</v>
      </c>
      <c r="C14" s="2">
        <v>7617</v>
      </c>
      <c r="D14" s="12">
        <f t="shared" si="2"/>
        <v>17613.130744369046</v>
      </c>
      <c r="E14" s="2">
        <v>15836</v>
      </c>
      <c r="F14" s="2">
        <v>8107</v>
      </c>
      <c r="G14" s="2"/>
      <c r="H14" s="7">
        <f t="shared" si="0"/>
        <v>5.6043022926691194E-2</v>
      </c>
      <c r="I14" s="7">
        <f t="shared" si="1"/>
        <v>0.43122886133032695</v>
      </c>
      <c r="J14" s="11">
        <v>0.50109999999999999</v>
      </c>
      <c r="K14" s="7">
        <f t="shared" si="4"/>
        <v>0.58028140904101388</v>
      </c>
      <c r="L14" s="7">
        <f t="shared" si="3"/>
        <v>0.26493992822593226</v>
      </c>
    </row>
    <row r="15" spans="1:12" x14ac:dyDescent="0.2">
      <c r="A15" s="3">
        <v>2016</v>
      </c>
      <c r="B15" s="3">
        <v>3310</v>
      </c>
      <c r="C15" s="3">
        <v>6263</v>
      </c>
      <c r="D15" s="9">
        <v>13777</v>
      </c>
      <c r="E15" s="3">
        <v>13364</v>
      </c>
      <c r="F15" s="3">
        <v>8159</v>
      </c>
      <c r="G15" s="3"/>
      <c r="H15" s="3">
        <f t="shared" si="0"/>
        <v>-0.11283838113106406</v>
      </c>
      <c r="I15" s="8">
        <f t="shared" si="1"/>
        <v>-0.17776027307338849</v>
      </c>
      <c r="J15" s="8">
        <v>-0.13389999999999999</v>
      </c>
      <c r="K15" s="8">
        <f t="shared" si="4"/>
        <v>-0.15610002525890376</v>
      </c>
      <c r="L15" s="8">
        <f t="shared" si="3"/>
        <v>6.4142099420254105E-3</v>
      </c>
    </row>
    <row r="16" spans="1:12" x14ac:dyDescent="0.2">
      <c r="A16" s="2">
        <v>2017</v>
      </c>
      <c r="B16" s="2">
        <v>4030</v>
      </c>
      <c r="C16" s="2">
        <v>6250</v>
      </c>
      <c r="D16" s="12">
        <v>14285</v>
      </c>
      <c r="E16" s="2">
        <v>13573</v>
      </c>
      <c r="F16" s="2">
        <v>12726</v>
      </c>
      <c r="G16" s="2"/>
      <c r="H16" s="7">
        <f t="shared" si="0"/>
        <v>0.2175226586102719</v>
      </c>
      <c r="I16" s="7">
        <f t="shared" si="1"/>
        <v>-2.0756825802331152E-3</v>
      </c>
      <c r="J16" s="11">
        <f>(D16-D15)/D15</f>
        <v>3.6873049285040281E-2</v>
      </c>
      <c r="K16" s="7">
        <f t="shared" si="4"/>
        <v>1.5639030230469919E-2</v>
      </c>
      <c r="L16" s="7">
        <f t="shared" si="3"/>
        <v>0.55974996935899002</v>
      </c>
    </row>
    <row r="17" spans="1:14" x14ac:dyDescent="0.2">
      <c r="A17" s="3">
        <v>2018</v>
      </c>
      <c r="B17" s="3">
        <v>3010</v>
      </c>
      <c r="C17" s="3">
        <v>4168</v>
      </c>
      <c r="D17" s="9">
        <v>10276</v>
      </c>
      <c r="E17" s="3">
        <v>9934</v>
      </c>
      <c r="F17" s="3">
        <v>9788</v>
      </c>
      <c r="G17" s="3"/>
      <c r="H17" s="3">
        <f t="shared" si="0"/>
        <v>-0.25310173697270472</v>
      </c>
      <c r="I17" s="8">
        <f t="shared" si="1"/>
        <v>-0.33312000000000003</v>
      </c>
      <c r="J17" s="8">
        <f>(D17-D16)/D16</f>
        <v>-0.28064403220161011</v>
      </c>
      <c r="K17" s="8">
        <f t="shared" si="4"/>
        <v>-0.26810579827598907</v>
      </c>
      <c r="L17" s="8">
        <f t="shared" si="3"/>
        <v>-0.23086594373723088</v>
      </c>
    </row>
    <row r="18" spans="1:14" s="4" customFormat="1" x14ac:dyDescent="0.2">
      <c r="A18" s="2" t="s">
        <v>14</v>
      </c>
      <c r="B18" s="2">
        <v>3648</v>
      </c>
      <c r="C18" s="2">
        <v>4942</v>
      </c>
      <c r="D18" s="12">
        <v>12447</v>
      </c>
      <c r="E18" s="2">
        <v>11708</v>
      </c>
      <c r="F18" s="2">
        <v>14858</v>
      </c>
      <c r="G18" s="2"/>
      <c r="H18" s="7">
        <f t="shared" si="0"/>
        <v>0.21196013289036544</v>
      </c>
      <c r="I18" s="7">
        <f t="shared" si="1"/>
        <v>0.18570057581573896</v>
      </c>
      <c r="J18" s="11">
        <f>(D18-D17)/D17</f>
        <v>0.21126897625535226</v>
      </c>
      <c r="K18" s="7">
        <f t="shared" si="4"/>
        <v>0.17857861888463861</v>
      </c>
      <c r="L18" s="7">
        <f t="shared" si="3"/>
        <v>0.5179812014711892</v>
      </c>
      <c r="N18" s="5"/>
    </row>
    <row r="19" spans="1:14" x14ac:dyDescent="0.2">
      <c r="A19" s="3"/>
      <c r="B19" s="3"/>
      <c r="C19" s="3"/>
      <c r="D19" s="9"/>
      <c r="E19" s="3"/>
      <c r="F19" s="3"/>
      <c r="G19" s="3"/>
      <c r="H19" s="3"/>
      <c r="I19" s="8"/>
      <c r="J19" s="8"/>
      <c r="K19" s="8"/>
      <c r="L19" s="8"/>
      <c r="N19"/>
    </row>
    <row r="20" spans="1:14" x14ac:dyDescent="0.2">
      <c r="A20" s="2"/>
      <c r="B20" s="2"/>
      <c r="C20" s="2"/>
      <c r="D20" s="12"/>
      <c r="E20" s="2"/>
      <c r="F20" s="2"/>
      <c r="G20" s="2"/>
      <c r="H20" s="7"/>
      <c r="I20" s="7"/>
      <c r="J20" s="11"/>
      <c r="K20" s="7"/>
      <c r="L20" s="7"/>
      <c r="N20"/>
    </row>
    <row r="21" spans="1:14" x14ac:dyDescent="0.2">
      <c r="A21" s="3"/>
      <c r="B21" s="3"/>
      <c r="C21" s="3"/>
      <c r="D21" s="9"/>
      <c r="E21" s="3"/>
      <c r="F21" s="3"/>
      <c r="G21" s="3"/>
      <c r="H21" s="3"/>
      <c r="I21" s="8"/>
      <c r="J21" s="8"/>
      <c r="K21" s="8"/>
      <c r="L21" s="8"/>
      <c r="N21"/>
    </row>
    <row r="22" spans="1:14" x14ac:dyDescent="0.2">
      <c r="A22" s="2"/>
      <c r="B22" s="2"/>
      <c r="C22" s="2"/>
      <c r="D22" s="12"/>
      <c r="E22" s="2"/>
      <c r="F22" s="2"/>
      <c r="G22" s="2"/>
      <c r="H22" s="7"/>
      <c r="I22" s="7"/>
      <c r="J22" s="11"/>
      <c r="K22" s="7"/>
      <c r="L22" s="7"/>
      <c r="N22"/>
    </row>
    <row r="23" spans="1:14" x14ac:dyDescent="0.2">
      <c r="A23" s="3"/>
      <c r="B23" s="3"/>
      <c r="C23" s="3"/>
      <c r="D23" s="9"/>
      <c r="E23" s="3"/>
      <c r="F23" s="3"/>
      <c r="G23" s="3"/>
      <c r="H23" s="3">
        <f>(B18/1000)</f>
        <v>3.6480000000000001</v>
      </c>
      <c r="I23" s="8">
        <f>(C18/1000)</f>
        <v>4.9420000000000002</v>
      </c>
      <c r="J23" s="8">
        <f>(D18/1000)</f>
        <v>12.446999999999999</v>
      </c>
      <c r="K23" s="8">
        <f>(E18/1000)</f>
        <v>11.708</v>
      </c>
      <c r="L23" s="8">
        <f>(F18/1000)</f>
        <v>14.858000000000001</v>
      </c>
      <c r="N23"/>
    </row>
    <row r="24" spans="1:14" ht="20.25" x14ac:dyDescent="0.3">
      <c r="A24" s="33" t="s">
        <v>1</v>
      </c>
      <c r="B24" s="34"/>
      <c r="C24" s="2"/>
      <c r="D24" s="2"/>
      <c r="E24" s="2"/>
      <c r="F24" s="2"/>
      <c r="G24" s="2"/>
      <c r="H24" s="10">
        <f>POWER(H23,(1/15))-1</f>
        <v>9.0109995894335437E-2</v>
      </c>
      <c r="I24" s="10">
        <f>POWER(I23,(1/15))-1</f>
        <v>0.11239795740567771</v>
      </c>
      <c r="J24" s="10">
        <f>POWER(J23,(1/15))-1</f>
        <v>0.18305330363776462</v>
      </c>
      <c r="K24" s="10">
        <f>POWER(K23,(1/15))-1</f>
        <v>0.17823570921056242</v>
      </c>
      <c r="L24" s="10">
        <f>POWER(L23,(1/15))-1</f>
        <v>0.19710071519578198</v>
      </c>
      <c r="N24"/>
    </row>
  </sheetData>
  <mergeCells count="3">
    <mergeCell ref="B1:F1"/>
    <mergeCell ref="H1:L1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F159-CCE4-47E5-A079-7D80BB1CE1C7}">
  <dimension ref="A1:O35"/>
  <sheetViews>
    <sheetView tabSelected="1" workbookViewId="0">
      <selection activeCell="P29" sqref="P29"/>
    </sheetView>
  </sheetViews>
  <sheetFormatPr defaultRowHeight="14.25" x14ac:dyDescent="0.2"/>
  <cols>
    <col min="1" max="1" width="14.875" style="2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9.75" bestFit="1" customWidth="1"/>
    <col min="9" max="9" width="9.75" style="1" bestFit="1" customWidth="1"/>
    <col min="10" max="10" width="14.5" style="1" bestFit="1" customWidth="1"/>
    <col min="11" max="11" width="11.375" style="1" bestFit="1" customWidth="1"/>
    <col min="12" max="12" width="12.875" style="1" bestFit="1" customWidth="1"/>
  </cols>
  <sheetData>
    <row r="1" spans="1:12" ht="23.25" x14ac:dyDescent="0.35">
      <c r="A1" s="13"/>
      <c r="B1" s="38" t="s">
        <v>4</v>
      </c>
      <c r="C1" s="39"/>
      <c r="D1" s="39"/>
      <c r="E1" s="39"/>
      <c r="F1" s="39"/>
      <c r="G1" s="14"/>
      <c r="H1" s="38" t="s">
        <v>5</v>
      </c>
      <c r="I1" s="38"/>
      <c r="J1" s="38"/>
      <c r="K1" s="38"/>
      <c r="L1" s="38"/>
    </row>
    <row r="2" spans="1:12" x14ac:dyDescent="0.2">
      <c r="A2" s="13" t="s">
        <v>0</v>
      </c>
      <c r="B2" s="13" t="s">
        <v>8</v>
      </c>
      <c r="C2" s="13" t="s">
        <v>6</v>
      </c>
      <c r="D2" s="13" t="s">
        <v>7</v>
      </c>
      <c r="E2" s="13" t="s">
        <v>2</v>
      </c>
      <c r="F2" s="13" t="s">
        <v>3</v>
      </c>
      <c r="G2" s="13"/>
      <c r="H2" s="15" t="s">
        <v>11</v>
      </c>
      <c r="I2" s="15" t="s">
        <v>10</v>
      </c>
      <c r="J2" s="15" t="s">
        <v>9</v>
      </c>
      <c r="K2" s="15" t="s">
        <v>12</v>
      </c>
      <c r="L2" s="15" t="s">
        <v>13</v>
      </c>
    </row>
    <row r="3" spans="1:12" x14ac:dyDescent="0.2">
      <c r="A3" s="16">
        <v>2004</v>
      </c>
      <c r="B3" s="16">
        <v>1000</v>
      </c>
      <c r="C3" s="16">
        <v>1000</v>
      </c>
      <c r="D3" s="16">
        <v>1000</v>
      </c>
      <c r="E3" s="16">
        <v>1000</v>
      </c>
      <c r="F3" s="16">
        <v>1000</v>
      </c>
      <c r="G3" s="16"/>
      <c r="H3" s="17"/>
      <c r="I3" s="17"/>
      <c r="J3" s="17"/>
      <c r="K3" s="17"/>
      <c r="L3" s="17"/>
    </row>
    <row r="4" spans="1:12" x14ac:dyDescent="0.2">
      <c r="A4" s="13">
        <v>2005</v>
      </c>
      <c r="B4" s="13">
        <v>923</v>
      </c>
      <c r="C4" s="13">
        <v>860</v>
      </c>
      <c r="D4" s="18">
        <f>D3*(1+J4)</f>
        <v>990.9</v>
      </c>
      <c r="E4" s="13"/>
      <c r="F4" s="13"/>
      <c r="G4" s="13"/>
      <c r="H4" s="15">
        <f t="shared" ref="H4:H19" si="0">(B4-B3)/B3</f>
        <v>-7.6999999999999999E-2</v>
      </c>
      <c r="I4" s="15">
        <f t="shared" ref="I4:I19" si="1">(C4-C3)/C3</f>
        <v>-0.14000000000000001</v>
      </c>
      <c r="J4" s="19">
        <v>-9.1000000000000004E-3</v>
      </c>
      <c r="K4" s="15"/>
      <c r="L4" s="15"/>
    </row>
    <row r="5" spans="1:12" x14ac:dyDescent="0.2">
      <c r="A5" s="16">
        <v>2006</v>
      </c>
      <c r="B5" s="16">
        <v>2041</v>
      </c>
      <c r="C5" s="16">
        <v>1726</v>
      </c>
      <c r="D5" s="20">
        <f t="shared" ref="D5:D14" si="2">D4*(1+J5)</f>
        <v>2004.1943399999998</v>
      </c>
      <c r="E5" s="16"/>
      <c r="F5" s="16"/>
      <c r="G5" s="16"/>
      <c r="H5" s="17">
        <f t="shared" si="0"/>
        <v>1.2112676056338028</v>
      </c>
      <c r="I5" s="17">
        <f t="shared" si="1"/>
        <v>1.0069767441860464</v>
      </c>
      <c r="J5" s="17">
        <v>1.0226</v>
      </c>
      <c r="K5" s="17"/>
      <c r="L5" s="17"/>
    </row>
    <row r="6" spans="1:12" x14ac:dyDescent="0.2">
      <c r="A6" s="13">
        <v>2007</v>
      </c>
      <c r="B6" s="13">
        <v>5338</v>
      </c>
      <c r="C6" s="13">
        <v>4967</v>
      </c>
      <c r="D6" s="18">
        <f t="shared" si="2"/>
        <v>6274.7316396719989</v>
      </c>
      <c r="E6" s="13"/>
      <c r="F6" s="13"/>
      <c r="G6" s="13"/>
      <c r="H6" s="15">
        <f t="shared" si="0"/>
        <v>1.6153846153846154</v>
      </c>
      <c r="I6" s="15">
        <f t="shared" si="1"/>
        <v>1.8777520278099653</v>
      </c>
      <c r="J6" s="19">
        <v>2.1307999999999998</v>
      </c>
      <c r="K6" s="15"/>
      <c r="L6" s="15"/>
    </row>
    <row r="7" spans="1:12" x14ac:dyDescent="0.2">
      <c r="A7" s="16">
        <v>2008</v>
      </c>
      <c r="B7" s="16">
        <v>1817</v>
      </c>
      <c r="C7" s="16">
        <v>1939</v>
      </c>
      <c r="D7" s="20">
        <f t="shared" si="2"/>
        <v>2981.1250020081666</v>
      </c>
      <c r="E7" s="16"/>
      <c r="F7" s="16"/>
      <c r="G7" s="16"/>
      <c r="H7" s="17">
        <f t="shared" si="0"/>
        <v>-0.65961034095166726</v>
      </c>
      <c r="I7" s="17">
        <f t="shared" si="1"/>
        <v>-0.6096235152003221</v>
      </c>
      <c r="J7" s="17">
        <v>-0.52490000000000003</v>
      </c>
      <c r="K7" s="17"/>
      <c r="L7" s="17"/>
    </row>
    <row r="8" spans="1:12" x14ac:dyDescent="0.2">
      <c r="A8" s="13">
        <v>2009</v>
      </c>
      <c r="B8" s="13">
        <v>3575</v>
      </c>
      <c r="C8" s="13">
        <v>4485</v>
      </c>
      <c r="D8" s="18">
        <f t="shared" si="2"/>
        <v>6989.5456797083471</v>
      </c>
      <c r="E8" s="13"/>
      <c r="F8" s="13">
        <v>5909</v>
      </c>
      <c r="G8" s="13"/>
      <c r="H8" s="15">
        <f t="shared" si="0"/>
        <v>0.96752889378095763</v>
      </c>
      <c r="I8" s="15">
        <f t="shared" si="1"/>
        <v>1.3130479628674574</v>
      </c>
      <c r="J8" s="19">
        <v>1.3446</v>
      </c>
      <c r="K8" s="15"/>
      <c r="L8" s="15"/>
    </row>
    <row r="9" spans="1:12" x14ac:dyDescent="0.2">
      <c r="A9" s="16">
        <v>2010</v>
      </c>
      <c r="B9" s="16">
        <v>3128</v>
      </c>
      <c r="C9" s="16">
        <v>4936</v>
      </c>
      <c r="D9" s="20">
        <f t="shared" si="2"/>
        <v>7748.610340524674</v>
      </c>
      <c r="E9" s="16"/>
      <c r="F9" s="16">
        <v>6953</v>
      </c>
      <c r="G9" s="16"/>
      <c r="H9" s="17">
        <f t="shared" si="0"/>
        <v>-0.12503496503496503</v>
      </c>
      <c r="I9" s="17">
        <f t="shared" si="1"/>
        <v>0.10055741360089186</v>
      </c>
      <c r="J9" s="17">
        <v>0.1086</v>
      </c>
      <c r="K9" s="17"/>
      <c r="L9" s="17">
        <f t="shared" ref="L9:L19" si="3">(F9-F8)/F8</f>
        <v>0.17667964122524962</v>
      </c>
    </row>
    <row r="10" spans="1:12" x14ac:dyDescent="0.2">
      <c r="A10" s="13">
        <v>2011</v>
      </c>
      <c r="B10" s="13">
        <v>2345</v>
      </c>
      <c r="C10" s="13">
        <v>3266</v>
      </c>
      <c r="D10" s="18">
        <f t="shared" si="2"/>
        <v>5876.5460822539126</v>
      </c>
      <c r="E10" s="13">
        <v>5647</v>
      </c>
      <c r="F10" s="13">
        <v>5626</v>
      </c>
      <c r="G10" s="13"/>
      <c r="H10" s="15">
        <f t="shared" si="0"/>
        <v>-0.25031969309462915</v>
      </c>
      <c r="I10" s="15">
        <f t="shared" si="1"/>
        <v>-0.33833063209076175</v>
      </c>
      <c r="J10" s="19">
        <v>-0.24160000000000001</v>
      </c>
      <c r="K10" s="15"/>
      <c r="L10" s="15">
        <f t="shared" si="3"/>
        <v>-0.19085286926506545</v>
      </c>
    </row>
    <row r="11" spans="1:12" x14ac:dyDescent="0.2">
      <c r="A11" s="16">
        <v>2012</v>
      </c>
      <c r="B11" s="16">
        <v>2522</v>
      </c>
      <c r="C11" s="16">
        <v>3275</v>
      </c>
      <c r="D11" s="20">
        <f t="shared" si="2"/>
        <v>5841.8744603686146</v>
      </c>
      <c r="E11" s="16">
        <v>6052</v>
      </c>
      <c r="F11" s="16">
        <v>5528</v>
      </c>
      <c r="G11" s="16"/>
      <c r="H11" s="17">
        <f t="shared" si="0"/>
        <v>7.5479744136460553E-2</v>
      </c>
      <c r="I11" s="17">
        <f t="shared" si="1"/>
        <v>2.7556644213104714E-3</v>
      </c>
      <c r="J11" s="17">
        <v>-5.8999999999999999E-3</v>
      </c>
      <c r="K11" s="17">
        <f t="shared" ref="K11:K19" si="4">(E11-E10)/E10</f>
        <v>7.1719497078094566E-2</v>
      </c>
      <c r="L11" s="17">
        <f t="shared" si="3"/>
        <v>-1.7419125488801989E-2</v>
      </c>
    </row>
    <row r="12" spans="1:12" x14ac:dyDescent="0.2">
      <c r="A12" s="13">
        <v>2013</v>
      </c>
      <c r="B12" s="13">
        <v>2330</v>
      </c>
      <c r="C12" s="13">
        <v>3829</v>
      </c>
      <c r="D12" s="18">
        <f t="shared" si="2"/>
        <v>7455.9843737684623</v>
      </c>
      <c r="E12" s="13">
        <v>8593</v>
      </c>
      <c r="F12" s="13">
        <v>5581</v>
      </c>
      <c r="G12" s="13"/>
      <c r="H12" s="15">
        <f t="shared" si="0"/>
        <v>-7.6130055511498804E-2</v>
      </c>
      <c r="I12" s="15">
        <f t="shared" si="1"/>
        <v>0.16916030534351145</v>
      </c>
      <c r="J12" s="19">
        <v>0.27629999999999999</v>
      </c>
      <c r="K12" s="30">
        <f t="shared" si="4"/>
        <v>0.41986120290812956</v>
      </c>
      <c r="L12" s="15">
        <f t="shared" si="3"/>
        <v>9.5875542691751092E-3</v>
      </c>
    </row>
    <row r="13" spans="1:12" x14ac:dyDescent="0.2">
      <c r="A13" s="16">
        <v>2014</v>
      </c>
      <c r="B13" s="16">
        <v>3533</v>
      </c>
      <c r="C13" s="16">
        <v>5322</v>
      </c>
      <c r="D13" s="20">
        <f t="shared" si="2"/>
        <v>11733.482608999429</v>
      </c>
      <c r="E13" s="16">
        <v>10021</v>
      </c>
      <c r="F13" s="16">
        <v>6409</v>
      </c>
      <c r="G13" s="16"/>
      <c r="H13" s="17">
        <f t="shared" si="0"/>
        <v>0.51630901287553643</v>
      </c>
      <c r="I13" s="17">
        <f t="shared" si="1"/>
        <v>0.38991903891355445</v>
      </c>
      <c r="J13" s="30">
        <v>0.57369999999999999</v>
      </c>
      <c r="K13" s="17">
        <f t="shared" si="4"/>
        <v>0.1661817758640754</v>
      </c>
      <c r="L13" s="17">
        <f t="shared" si="3"/>
        <v>0.14836050886937824</v>
      </c>
    </row>
    <row r="14" spans="1:12" x14ac:dyDescent="0.2">
      <c r="A14" s="13">
        <v>2015</v>
      </c>
      <c r="B14" s="13">
        <v>3731</v>
      </c>
      <c r="C14" s="13">
        <v>7617</v>
      </c>
      <c r="D14" s="18">
        <f t="shared" si="2"/>
        <v>17613.130744369046</v>
      </c>
      <c r="E14" s="13">
        <v>15836</v>
      </c>
      <c r="F14" s="13">
        <v>8107</v>
      </c>
      <c r="G14" s="13"/>
      <c r="H14" s="15">
        <f t="shared" si="0"/>
        <v>5.6043022926691194E-2</v>
      </c>
      <c r="I14" s="15">
        <f t="shared" si="1"/>
        <v>0.43122886133032695</v>
      </c>
      <c r="J14" s="30">
        <v>0.50109999999999999</v>
      </c>
      <c r="K14" s="30">
        <f t="shared" si="4"/>
        <v>0.58028140904101388</v>
      </c>
      <c r="L14" s="15">
        <f t="shared" si="3"/>
        <v>0.26493992822593226</v>
      </c>
    </row>
    <row r="15" spans="1:12" x14ac:dyDescent="0.2">
      <c r="A15" s="16">
        <v>2016</v>
      </c>
      <c r="B15" s="16">
        <v>3310</v>
      </c>
      <c r="C15" s="16">
        <v>6263</v>
      </c>
      <c r="D15" s="16">
        <v>13777</v>
      </c>
      <c r="E15" s="16">
        <v>13364</v>
      </c>
      <c r="F15" s="16">
        <v>8159</v>
      </c>
      <c r="G15" s="16"/>
      <c r="H15" s="17">
        <f t="shared" si="0"/>
        <v>-0.11283838113106406</v>
      </c>
      <c r="I15" s="17">
        <f t="shared" si="1"/>
        <v>-0.17776027307338849</v>
      </c>
      <c r="J15" s="17">
        <v>-0.13389999999999999</v>
      </c>
      <c r="K15" s="17">
        <f t="shared" si="4"/>
        <v>-0.15610002525890376</v>
      </c>
      <c r="L15" s="17">
        <f t="shared" si="3"/>
        <v>6.4142099420254105E-3</v>
      </c>
    </row>
    <row r="16" spans="1:12" x14ac:dyDescent="0.2">
      <c r="A16" s="13">
        <v>2017</v>
      </c>
      <c r="B16" s="13">
        <v>4030</v>
      </c>
      <c r="C16" s="13">
        <v>6250</v>
      </c>
      <c r="D16" s="13">
        <v>14285</v>
      </c>
      <c r="E16" s="13">
        <v>13573</v>
      </c>
      <c r="F16" s="13">
        <v>12726</v>
      </c>
      <c r="G16" s="13"/>
      <c r="H16" s="15">
        <f t="shared" si="0"/>
        <v>0.2175226586102719</v>
      </c>
      <c r="I16" s="15">
        <f t="shared" si="1"/>
        <v>-2.0756825802331152E-3</v>
      </c>
      <c r="J16" s="15">
        <f>(D16-D15)/D15</f>
        <v>3.6873049285040281E-2</v>
      </c>
      <c r="K16" s="15">
        <f t="shared" si="4"/>
        <v>1.5639030230469919E-2</v>
      </c>
      <c r="L16" s="30">
        <f t="shared" si="3"/>
        <v>0.55974996935899002</v>
      </c>
    </row>
    <row r="17" spans="1:15" x14ac:dyDescent="0.2">
      <c r="A17" s="16">
        <v>2018</v>
      </c>
      <c r="B17" s="16">
        <v>3010</v>
      </c>
      <c r="C17" s="16">
        <v>4168</v>
      </c>
      <c r="D17" s="16">
        <v>10276</v>
      </c>
      <c r="E17" s="16">
        <v>9934</v>
      </c>
      <c r="F17" s="16">
        <v>9788</v>
      </c>
      <c r="G17" s="16"/>
      <c r="H17" s="17">
        <f t="shared" si="0"/>
        <v>-0.25310173697270472</v>
      </c>
      <c r="I17" s="17">
        <f t="shared" si="1"/>
        <v>-0.33312000000000003</v>
      </c>
      <c r="J17" s="17">
        <f>(D17-D16)/D16</f>
        <v>-0.28064403220161011</v>
      </c>
      <c r="K17" s="17">
        <f t="shared" si="4"/>
        <v>-0.26810579827598907</v>
      </c>
      <c r="L17" s="17">
        <f t="shared" si="3"/>
        <v>-0.23086594373723088</v>
      </c>
    </row>
    <row r="18" spans="1:15" x14ac:dyDescent="0.2">
      <c r="A18" s="13">
        <v>2019</v>
      </c>
      <c r="B18" s="13">
        <v>4096</v>
      </c>
      <c r="C18" s="13">
        <v>5267</v>
      </c>
      <c r="D18" s="13">
        <v>12600</v>
      </c>
      <c r="E18" s="13">
        <v>12906</v>
      </c>
      <c r="F18" s="13">
        <v>16123</v>
      </c>
      <c r="G18" s="13"/>
      <c r="H18" s="15">
        <f t="shared" si="0"/>
        <v>0.36079734219269105</v>
      </c>
      <c r="I18" s="15">
        <f t="shared" si="1"/>
        <v>0.2636756238003839</v>
      </c>
      <c r="J18" s="15">
        <f>(D18-D17)/D17</f>
        <v>0.22615803814713897</v>
      </c>
      <c r="K18" s="15">
        <f t="shared" si="4"/>
        <v>0.29917455204348703</v>
      </c>
      <c r="L18" s="30">
        <f t="shared" si="3"/>
        <v>0.64722108704536163</v>
      </c>
    </row>
    <row r="19" spans="1:15" x14ac:dyDescent="0.2">
      <c r="A19" s="16">
        <v>2020</v>
      </c>
      <c r="B19" s="16">
        <v>5211</v>
      </c>
      <c r="C19" s="16">
        <v>6367</v>
      </c>
      <c r="D19" s="16">
        <v>14366</v>
      </c>
      <c r="E19" s="16">
        <v>17704</v>
      </c>
      <c r="F19" s="16">
        <v>27435</v>
      </c>
      <c r="G19" s="16"/>
      <c r="H19" s="17">
        <f t="shared" si="0"/>
        <v>0.272216796875</v>
      </c>
      <c r="I19" s="17">
        <f t="shared" si="1"/>
        <v>0.20884754129485475</v>
      </c>
      <c r="J19" s="17">
        <f t="shared" ref="J19" si="5">(D19-D18)/D18</f>
        <v>0.14015873015873015</v>
      </c>
      <c r="K19" s="17">
        <f t="shared" si="4"/>
        <v>0.37176507050984037</v>
      </c>
      <c r="L19" s="30">
        <f t="shared" si="3"/>
        <v>0.70160640079389691</v>
      </c>
    </row>
    <row r="20" spans="1:15" x14ac:dyDescent="0.2">
      <c r="A20" s="13">
        <v>2021</v>
      </c>
      <c r="B20" s="13">
        <v>4940</v>
      </c>
      <c r="C20" s="13">
        <v>7359</v>
      </c>
      <c r="D20" s="13">
        <v>17272</v>
      </c>
      <c r="E20" s="13">
        <v>16809</v>
      </c>
      <c r="F20" s="13">
        <v>25216</v>
      </c>
      <c r="G20" s="13"/>
      <c r="H20" s="15">
        <f t="shared" ref="H20" si="6">(B20-B19)/B19</f>
        <v>-5.2005373248896564E-2</v>
      </c>
      <c r="I20" s="15">
        <f t="shared" ref="I20" si="7">(C20-C19)/C19</f>
        <v>0.15580336108057169</v>
      </c>
      <c r="J20" s="15">
        <f t="shared" ref="J20" si="8">(D20-D19)/D19</f>
        <v>0.20228316859251008</v>
      </c>
      <c r="K20" s="15">
        <f t="shared" ref="K20" si="9">(E20-E19)/E19</f>
        <v>-5.0553547220967013E-2</v>
      </c>
      <c r="L20" s="15">
        <f t="shared" ref="L20" si="10">(F20-F19)/F19</f>
        <v>-8.088208492801166E-2</v>
      </c>
    </row>
    <row r="21" spans="1:15" x14ac:dyDescent="0.2">
      <c r="A21" s="16">
        <v>2022</v>
      </c>
      <c r="B21" s="16">
        <v>3871</v>
      </c>
      <c r="C21" s="16">
        <v>5864</v>
      </c>
      <c r="D21" s="20">
        <v>14690</v>
      </c>
      <c r="E21" s="16">
        <v>13504</v>
      </c>
      <c r="F21" s="16">
        <v>21573</v>
      </c>
      <c r="G21" s="16"/>
      <c r="H21" s="17">
        <f t="shared" ref="H21" si="11">(B21-B20)/B20</f>
        <v>-0.21639676113360323</v>
      </c>
      <c r="I21" s="17">
        <f t="shared" ref="I21" si="12">(C21-C20)/C20</f>
        <v>-0.20315260225574128</v>
      </c>
      <c r="J21" s="17">
        <f t="shared" ref="J21" si="13">(D21-D20)/D20</f>
        <v>-0.14949050486336266</v>
      </c>
      <c r="K21" s="17">
        <f t="shared" ref="K21" si="14">(E21-E20)/E20</f>
        <v>-0.1966208578737581</v>
      </c>
      <c r="L21" s="17">
        <f t="shared" ref="L21" si="15">(F21-F20)/F20</f>
        <v>-0.14447176395939088</v>
      </c>
    </row>
    <row r="22" spans="1:15" x14ac:dyDescent="0.2">
      <c r="A22" s="13">
        <v>2023</v>
      </c>
      <c r="B22" s="14">
        <v>3850</v>
      </c>
      <c r="C22" s="14">
        <v>5988</v>
      </c>
      <c r="D22" s="14">
        <v>15901</v>
      </c>
      <c r="E22" s="14">
        <v>13166</v>
      </c>
      <c r="F22" s="14">
        <v>19605</v>
      </c>
      <c r="G22" s="14"/>
      <c r="H22" s="15">
        <f t="shared" ref="H22" si="16">(B22-B21)/B21</f>
        <v>-5.4249547920433997E-3</v>
      </c>
      <c r="I22" s="15">
        <f t="shared" ref="I22" si="17">(C22-C21)/C21</f>
        <v>2.1145975443383355E-2</v>
      </c>
      <c r="J22" s="15">
        <f t="shared" ref="J22" si="18">(D22-D21)/D21</f>
        <v>8.2437031994554114E-2</v>
      </c>
      <c r="K22" s="15">
        <f t="shared" ref="K22" si="19">(E22-E21)/E21</f>
        <v>-2.502962085308057E-2</v>
      </c>
      <c r="L22" s="15">
        <f t="shared" ref="L22" si="20">(F22-F21)/F21</f>
        <v>-9.1225142539285223E-2</v>
      </c>
    </row>
    <row r="23" spans="1:15" x14ac:dyDescent="0.2">
      <c r="A23" s="13"/>
      <c r="B23" s="14"/>
      <c r="C23" s="14"/>
      <c r="D23" s="14"/>
      <c r="E23" s="14"/>
      <c r="F23" s="14"/>
      <c r="G23" s="14"/>
      <c r="H23" s="14"/>
      <c r="I23" s="21"/>
      <c r="J23" s="21"/>
      <c r="K23" s="21"/>
      <c r="L23" s="21"/>
    </row>
    <row r="24" spans="1:15" x14ac:dyDescent="0.2">
      <c r="A24" s="16" t="s">
        <v>21</v>
      </c>
      <c r="B24" s="20">
        <f>B19+B19*H29</f>
        <v>5616.2530732586765</v>
      </c>
      <c r="C24" s="20">
        <f t="shared" ref="C24:F24" si="21">C19+C19*I29</f>
        <v>7032.6203272261473</v>
      </c>
      <c r="D24" s="20">
        <f t="shared" si="21"/>
        <v>16752.578597799133</v>
      </c>
      <c r="E24" s="20">
        <f t="shared" si="21"/>
        <v>20429.760788336927</v>
      </c>
      <c r="F24" s="20">
        <f t="shared" si="21"/>
        <v>32367.050295964731</v>
      </c>
      <c r="G24" s="16"/>
      <c r="H24" s="17">
        <f>H29</f>
        <v>7.7768772454169355E-2</v>
      </c>
      <c r="I24" s="17">
        <f t="shared" ref="I24:L24" si="22">I29</f>
        <v>0.10454222196107232</v>
      </c>
      <c r="J24" s="17">
        <f t="shared" si="22"/>
        <v>0.16612686884304129</v>
      </c>
      <c r="K24" s="17">
        <f t="shared" si="22"/>
        <v>0.15396299075558795</v>
      </c>
      <c r="L24" s="17">
        <f t="shared" si="22"/>
        <v>0.1797721995977668</v>
      </c>
    </row>
    <row r="25" spans="1:15" x14ac:dyDescent="0.2">
      <c r="A25" s="13" t="s">
        <v>20</v>
      </c>
      <c r="B25" s="22">
        <f>B20-B24</f>
        <v>-676.25307325867652</v>
      </c>
      <c r="C25" s="22">
        <f t="shared" ref="C25:F25" si="23">C20-C24</f>
        <v>326.37967277385269</v>
      </c>
      <c r="D25" s="22">
        <f t="shared" si="23"/>
        <v>519.42140220086731</v>
      </c>
      <c r="E25" s="22">
        <f t="shared" si="23"/>
        <v>-3620.7607883369274</v>
      </c>
      <c r="F25" s="22">
        <f t="shared" si="23"/>
        <v>-7151.050295964731</v>
      </c>
      <c r="G25" s="22"/>
      <c r="H25" s="15">
        <f>H22-H24</f>
        <v>-8.3193727246212754E-2</v>
      </c>
      <c r="I25" s="15">
        <f t="shared" ref="I25:L25" si="24">I22-I24</f>
        <v>-8.3396246517688968E-2</v>
      </c>
      <c r="J25" s="15">
        <f t="shared" si="24"/>
        <v>-8.3689836848487173E-2</v>
      </c>
      <c r="K25" s="15">
        <f t="shared" si="24"/>
        <v>-0.17899261160866853</v>
      </c>
      <c r="L25" s="15">
        <f t="shared" si="24"/>
        <v>-0.27099734213705201</v>
      </c>
    </row>
    <row r="26" spans="1:15" x14ac:dyDescent="0.2">
      <c r="A26" s="16"/>
      <c r="B26" s="16"/>
      <c r="C26" s="16"/>
      <c r="D26" s="16"/>
      <c r="E26" s="16"/>
      <c r="F26" s="16"/>
      <c r="G26" s="16"/>
      <c r="H26" s="17"/>
      <c r="I26" s="17"/>
      <c r="J26" s="17"/>
      <c r="K26" s="17"/>
      <c r="L26" s="17"/>
    </row>
    <row r="27" spans="1:15" x14ac:dyDescent="0.2">
      <c r="A27" s="13"/>
      <c r="B27" s="13"/>
      <c r="C27" s="13"/>
      <c r="D27" s="13"/>
      <c r="E27" s="13"/>
      <c r="F27" s="13"/>
      <c r="G27" s="13"/>
      <c r="H27" s="15"/>
      <c r="I27" s="15"/>
      <c r="J27" s="15"/>
      <c r="K27" s="15"/>
      <c r="L27" s="15"/>
    </row>
    <row r="28" spans="1:15" x14ac:dyDescent="0.2">
      <c r="A28" s="16"/>
      <c r="B28" s="16"/>
      <c r="C28" s="16"/>
      <c r="D28" s="16"/>
      <c r="E28" s="16"/>
      <c r="F28" s="16"/>
      <c r="G28" s="16"/>
      <c r="H28" s="17">
        <f>(B22/1000)</f>
        <v>3.85</v>
      </c>
      <c r="I28" s="17">
        <f t="shared" ref="I28:L28" si="25">(C22/1000)</f>
        <v>5.9880000000000004</v>
      </c>
      <c r="J28" s="17">
        <f t="shared" si="25"/>
        <v>15.901</v>
      </c>
      <c r="K28" s="17">
        <f t="shared" si="25"/>
        <v>13.166</v>
      </c>
      <c r="L28" s="17">
        <f t="shared" si="25"/>
        <v>19.605</v>
      </c>
    </row>
    <row r="29" spans="1:15" ht="20.25" x14ac:dyDescent="0.3">
      <c r="A29" s="35" t="s">
        <v>16</v>
      </c>
      <c r="B29" s="40"/>
      <c r="C29" s="13"/>
      <c r="D29" s="13"/>
      <c r="E29" s="13"/>
      <c r="F29" s="13"/>
      <c r="G29" s="13"/>
      <c r="H29" s="23">
        <f>POWER(H28,(1/18))-1</f>
        <v>7.7768772454169355E-2</v>
      </c>
      <c r="I29" s="23">
        <f t="shared" ref="I29:L29" si="26">POWER(I28,(1/18))-1</f>
        <v>0.10454222196107232</v>
      </c>
      <c r="J29" s="23">
        <f t="shared" si="26"/>
        <v>0.16612686884304129</v>
      </c>
      <c r="K29" s="23">
        <f t="shared" si="26"/>
        <v>0.15396299075558795</v>
      </c>
      <c r="L29" s="23">
        <f t="shared" si="26"/>
        <v>0.1797721995977668</v>
      </c>
    </row>
    <row r="30" spans="1:15" s="6" customFormat="1" ht="24.75" customHeight="1" x14ac:dyDescent="0.2">
      <c r="A30" s="13"/>
      <c r="B30" s="13"/>
      <c r="C30" s="13"/>
      <c r="D30" s="13"/>
      <c r="E30" s="13"/>
      <c r="F30" s="13"/>
      <c r="G30" s="13"/>
      <c r="H30" s="15"/>
      <c r="I30" s="15"/>
      <c r="J30" s="15"/>
      <c r="K30" s="15"/>
      <c r="L30" s="15"/>
    </row>
    <row r="31" spans="1:15" s="6" customFormat="1" ht="20.25" x14ac:dyDescent="0.3">
      <c r="A31" s="35" t="s">
        <v>17</v>
      </c>
      <c r="B31" s="36"/>
      <c r="C31" s="37"/>
      <c r="D31" s="24"/>
      <c r="E31" s="24"/>
      <c r="F31" s="24"/>
      <c r="G31" s="24"/>
      <c r="H31" s="25"/>
      <c r="I31" s="25"/>
      <c r="J31" s="23">
        <f>(K22+L22)/(J22+K22+L22)</f>
        <v>3.4376866391424636</v>
      </c>
      <c r="K31" s="23">
        <f>(J22+L22)/(J22+K22+L22)</f>
        <v>0.25986694498672913</v>
      </c>
      <c r="L31" s="23">
        <f>(J22+K22)/(J22+K22+L22)</f>
        <v>-1.6975535841291927</v>
      </c>
    </row>
    <row r="32" spans="1:15" ht="20.25" x14ac:dyDescent="0.3">
      <c r="A32" s="35" t="s">
        <v>18</v>
      </c>
      <c r="B32" s="36"/>
      <c r="C32" s="26"/>
      <c r="D32" s="24"/>
      <c r="E32" s="24"/>
      <c r="F32" s="24"/>
      <c r="G32" s="24"/>
      <c r="H32" s="25"/>
      <c r="I32" s="25"/>
      <c r="J32" s="23">
        <f>J31/($J$31+$K$31+$L$31)</f>
        <v>1.7188433195712318</v>
      </c>
      <c r="K32" s="23">
        <f>K31/($J$31+$K$31+$L$31)</f>
        <v>0.12993347249336457</v>
      </c>
      <c r="L32" s="23">
        <f>L31/($J$31+$K$31+$L$31)</f>
        <v>-0.84877679206459633</v>
      </c>
      <c r="M32" s="10"/>
      <c r="N32" s="10"/>
      <c r="O32" s="10"/>
    </row>
    <row r="33" spans="1:12" ht="20.25" x14ac:dyDescent="0.3">
      <c r="A33" s="27" t="s">
        <v>19</v>
      </c>
      <c r="B33" s="28"/>
      <c r="C33" s="14">
        <v>5000</v>
      </c>
      <c r="D33" s="14"/>
      <c r="E33" s="14"/>
      <c r="F33" s="14"/>
      <c r="G33" s="14"/>
      <c r="H33" s="14"/>
      <c r="I33" s="21"/>
      <c r="J33" s="29">
        <f>$C$33*J32</f>
        <v>8594.2165978561588</v>
      </c>
      <c r="K33" s="29">
        <f t="shared" ref="K33:L33" si="27">$C$33*K32</f>
        <v>649.66736246682285</v>
      </c>
      <c r="L33" s="29">
        <f t="shared" si="27"/>
        <v>-4243.8839603229817</v>
      </c>
    </row>
    <row r="34" spans="1:12" x14ac:dyDescent="0.2">
      <c r="A34" s="13"/>
      <c r="B34" s="14"/>
      <c r="C34" s="14"/>
      <c r="D34" s="14"/>
      <c r="E34" s="14"/>
      <c r="F34" s="14"/>
      <c r="G34" s="14"/>
      <c r="H34" s="14"/>
      <c r="I34" s="21"/>
      <c r="J34" s="21"/>
      <c r="K34" s="21"/>
      <c r="L34" s="21"/>
    </row>
    <row r="35" spans="1:12" ht="20.25" x14ac:dyDescent="0.3">
      <c r="A35" s="13" t="s">
        <v>15</v>
      </c>
      <c r="B35" s="14"/>
      <c r="C35" s="14"/>
      <c r="D35" s="14"/>
      <c r="E35" s="14"/>
      <c r="F35" s="14"/>
      <c r="G35" s="14"/>
      <c r="H35" s="14"/>
      <c r="I35" s="21"/>
      <c r="J35" s="23">
        <f>J32*0.9</f>
        <v>1.5469589876141088</v>
      </c>
      <c r="K35" s="23">
        <f t="shared" ref="K35:L35" si="28">K32*0.9</f>
        <v>0.11694012524402811</v>
      </c>
      <c r="L35" s="23">
        <f t="shared" si="28"/>
        <v>-0.76389911285813672</v>
      </c>
    </row>
  </sheetData>
  <mergeCells count="5">
    <mergeCell ref="A32:B32"/>
    <mergeCell ref="A31:C31"/>
    <mergeCell ref="B1:F1"/>
    <mergeCell ref="H1:L1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基本参数</vt:lpstr>
      <vt:lpstr>富国500低波医药消费策略指数 20230528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11c932d0</vt:lpwstr>
  </property>
</Properties>
</file>